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45" windowHeight="17205" firstSheet="7" activeTab="16"/>
  </bookViews>
  <sheets>
    <sheet name="汇总" sheetId="2" r:id="rId1"/>
    <sheet name="2021年12月" sheetId="3" state="hidden" r:id="rId2"/>
    <sheet name="1月" sheetId="4" state="hidden" r:id="rId3"/>
    <sheet name="虎符传奇" sheetId="5" r:id="rId4"/>
    <sheet name="混沌风暴（修仙）" sheetId="6" r:id="rId5"/>
    <sheet name="童话镇公主" sheetId="7" r:id="rId6"/>
    <sheet name="三国将无双" sheetId="8" r:id="rId7"/>
    <sheet name="神谕幻想" sheetId="9" r:id="rId8"/>
    <sheet name="一起来修仙" sheetId="10" r:id="rId9"/>
    <sheet name="神话奇兵（混沌）" sheetId="11" r:id="rId10"/>
    <sheet name="龙吟大陆" sheetId="12" r:id="rId11"/>
    <sheet name="葫芦娃" sheetId="13" r:id="rId12"/>
    <sheet name="研发支出" sheetId="14" r:id="rId13"/>
    <sheet name="固定成本" sheetId="15" r:id="rId14"/>
    <sheet name="圆梦庄园" sheetId="16" r:id="rId15"/>
    <sheet name="2024葫芦娃" sheetId="18" r:id="rId16"/>
    <sheet name="海外无敌将军" sheetId="19" r:id="rId17"/>
  </sheets>
  <externalReferences>
    <externalReference r:id="rId21"/>
    <externalReference r:id="rId22"/>
    <externalReference r:id="rId23"/>
    <externalReference r:id="rId24"/>
  </externalReferences>
  <definedNames>
    <definedName name="_xlnm._FilterDatabase" localSheetId="3" hidden="1">虎符传奇!$1:$136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Unknown User</author>
  </authors>
  <commentList>
    <comment ref="W3" authorId="0">
      <text>
        <r>
          <rPr>
            <b/>
            <sz val="9"/>
            <rFont val="宋体"/>
            <charset val="134"/>
          </rPr>
          <t>王淼:</t>
        </r>
        <r>
          <rPr>
            <sz val="9"/>
            <rFont val="宋体"/>
            <charset val="134"/>
          </rPr>
          <t xml:space="preserve">
后台实际收款金额</t>
        </r>
      </text>
    </comment>
    <comment ref="AG13" authorId="0">
      <text>
        <r>
          <rPr>
            <b/>
            <sz val="9"/>
            <rFont val="宋体"/>
            <charset val="134"/>
          </rPr>
          <t>王淼:</t>
        </r>
        <r>
          <rPr>
            <sz val="9"/>
            <rFont val="宋体"/>
            <charset val="134"/>
          </rPr>
          <t xml:space="preserve">
实际结算金额</t>
        </r>
      </text>
    </comment>
    <comment ref="AG25" authorId="0">
      <text>
        <r>
          <rPr>
            <b/>
            <sz val="9"/>
            <rFont val="宋体"/>
            <charset val="134"/>
          </rPr>
          <t>王淼:</t>
        </r>
        <r>
          <rPr>
            <sz val="9"/>
            <rFont val="宋体"/>
            <charset val="134"/>
          </rPr>
          <t xml:space="preserve">
实际结算金额</t>
        </r>
      </text>
    </comment>
  </commentList>
</comments>
</file>

<file path=xl/comments2.xml><?xml version="1.0" encoding="utf-8"?>
<comments xmlns="http://schemas.openxmlformats.org/spreadsheetml/2006/main">
  <authors>
    <author>Unknown User</author>
  </authors>
  <commentList>
    <comment ref="W3" authorId="0">
      <text>
        <r>
          <rPr>
            <b/>
            <sz val="9"/>
            <rFont val="宋体"/>
            <charset val="134"/>
          </rPr>
          <t>王淼:</t>
        </r>
        <r>
          <rPr>
            <sz val="9"/>
            <rFont val="宋体"/>
            <charset val="134"/>
          </rPr>
          <t xml:space="preserve">
后台实际收款金额</t>
        </r>
      </text>
    </comment>
    <comment ref="AG13" authorId="0">
      <text>
        <r>
          <rPr>
            <b/>
            <sz val="9"/>
            <rFont val="宋体"/>
            <charset val="134"/>
          </rPr>
          <t>王淼:</t>
        </r>
        <r>
          <rPr>
            <sz val="9"/>
            <rFont val="宋体"/>
            <charset val="134"/>
          </rPr>
          <t xml:space="preserve">
实际结算金额</t>
        </r>
      </text>
    </comment>
    <comment ref="AG25" authorId="0">
      <text>
        <r>
          <rPr>
            <b/>
            <sz val="9"/>
            <rFont val="宋体"/>
            <charset val="134"/>
          </rPr>
          <t>王淼:</t>
        </r>
        <r>
          <rPr>
            <sz val="9"/>
            <rFont val="宋体"/>
            <charset val="134"/>
          </rPr>
          <t xml:space="preserve">
实际结算金额</t>
        </r>
      </text>
    </comment>
  </commentList>
</comments>
</file>

<file path=xl/comments3.xml><?xml version="1.0" encoding="utf-8"?>
<comments xmlns="http://schemas.openxmlformats.org/spreadsheetml/2006/main">
  <authors>
    <author>Unknown User</author>
  </authors>
  <commentList>
    <comment ref="AD4" authorId="0">
      <text>
        <r>
          <rPr>
            <b/>
            <sz val="9"/>
            <rFont val="宋体"/>
            <charset val="134"/>
          </rPr>
          <t>王淼:</t>
        </r>
        <r>
          <rPr>
            <sz val="9"/>
            <rFont val="宋体"/>
            <charset val="134"/>
          </rPr>
          <t xml:space="preserve">
数据没问问题跟研发账单一致</t>
        </r>
      </text>
    </comment>
  </commentList>
</comments>
</file>

<file path=xl/comments4.xml><?xml version="1.0" encoding="utf-8"?>
<comments xmlns="http://schemas.openxmlformats.org/spreadsheetml/2006/main">
  <authors>
    <author>Unknown User</author>
  </authors>
  <commentList>
    <comment ref="C25" authorId="0">
      <text>
        <r>
          <rPr>
            <b/>
            <sz val="9"/>
            <rFont val="宋体"/>
            <charset val="134"/>
          </rPr>
          <t>王淼:</t>
        </r>
        <r>
          <rPr>
            <sz val="9"/>
            <rFont val="宋体"/>
            <charset val="134"/>
          </rPr>
          <t xml:space="preserve">
分成待确认</t>
        </r>
      </text>
    </comment>
  </commentList>
</comments>
</file>

<file path=xl/comments5.xml><?xml version="1.0" encoding="utf-8"?>
<comments xmlns="http://schemas.openxmlformats.org/spreadsheetml/2006/main">
  <authors>
    <author>Unknown User</author>
  </authors>
  <commentList>
    <comment ref="V9" authorId="0">
      <text>
        <r>
          <rPr>
            <b/>
            <sz val="9"/>
            <rFont val="宋体"/>
            <charset val="134"/>
          </rPr>
          <t>王淼:</t>
        </r>
        <r>
          <rPr>
            <sz val="9"/>
            <rFont val="宋体"/>
            <charset val="134"/>
          </rPr>
          <t xml:space="preserve">
核对无误</t>
        </r>
      </text>
    </comment>
  </commentList>
</comments>
</file>

<file path=xl/comments6.xml><?xml version="1.0" encoding="utf-8"?>
<comments xmlns="http://schemas.openxmlformats.org/spreadsheetml/2006/main">
  <authors>
    <author>WM</author>
  </authors>
  <commentList>
    <comment ref="L30" authorId="0">
      <text>
        <r>
          <rPr>
            <b/>
            <sz val="9"/>
            <rFont val="宋体"/>
            <charset val="134"/>
          </rPr>
          <t>WM:</t>
        </r>
        <r>
          <rPr>
            <sz val="9"/>
            <rFont val="宋体"/>
            <charset val="134"/>
          </rPr>
          <t xml:space="preserve">租赁期起止:2024-09-01 2024-11-30
</t>
        </r>
      </text>
    </comment>
  </commentList>
</comments>
</file>

<file path=xl/sharedStrings.xml><?xml version="1.0" encoding="utf-8"?>
<sst xmlns="http://schemas.openxmlformats.org/spreadsheetml/2006/main" count="2707" uniqueCount="343">
  <si>
    <t>项目链接</t>
  </si>
  <si>
    <t>更新时间</t>
  </si>
  <si>
    <t>更新内容</t>
  </si>
  <si>
    <t>童话镇公主-0.1折7月</t>
  </si>
  <si>
    <t>更新5月的预计营收，毛利</t>
  </si>
  <si>
    <t>已更新至3月。</t>
  </si>
  <si>
    <t>（仅更新1月需要更新2022年1-2月）</t>
  </si>
  <si>
    <t>已更新至3月</t>
  </si>
  <si>
    <t>项目完结，核算项目利润，更新服务器成本11-3月</t>
  </si>
  <si>
    <t>1-3月模板已填充。</t>
  </si>
  <si>
    <t>已更新4.5月</t>
  </si>
  <si>
    <t>已更新至5月。</t>
  </si>
  <si>
    <t>2024年</t>
  </si>
  <si>
    <t>收入汇总</t>
  </si>
  <si>
    <t>研发对账单</t>
  </si>
  <si>
    <t>IP授权对账单</t>
  </si>
  <si>
    <t>渠道对账单</t>
  </si>
  <si>
    <t>项目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</si>
  <si>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</si>
  <si>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</si>
  <si>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</si>
  <si>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</si>
  <si>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</si>
  <si>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</si>
  <si>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</si>
  <si>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</si>
  <si>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</si>
  <si>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</si>
  <si>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</si>
  <si>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</si>
  <si>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一起来修仙</t>
  </si>
  <si>
    <t>一起来修仙马甲5+7</t>
  </si>
  <si>
    <t>一起来修仙折扣服</t>
  </si>
  <si>
    <t>混沌风暴-硬核</t>
  </si>
  <si>
    <t>三国将无双</t>
  </si>
  <si>
    <t>三国将无双马甲一二三国2</t>
  </si>
  <si>
    <t>虎符传奇</t>
  </si>
  <si>
    <t>雷鸣三国</t>
  </si>
  <si>
    <t>命运守护：战歌</t>
  </si>
  <si>
    <t>天堂奇缘</t>
  </si>
  <si>
    <t>幸运草骑士</t>
  </si>
  <si>
    <t>神谕幻想长尾</t>
  </si>
  <si>
    <t>混沌风暴（神话奇兵）</t>
  </si>
  <si>
    <t>神谕幻想（二发）</t>
  </si>
  <si>
    <t>老鹰捉小鸡</t>
  </si>
  <si>
    <t>不败精灵</t>
  </si>
  <si>
    <t>不败精灵-异兽精灵</t>
  </si>
  <si>
    <t>不败精灵折扣版</t>
  </si>
  <si>
    <t>主公跑跑跑</t>
  </si>
  <si>
    <t>仙魔变</t>
  </si>
  <si>
    <t>大话仙途tap专服版本</t>
  </si>
  <si>
    <t>待使用</t>
  </si>
  <si>
    <t>欢乐对决（移动）</t>
  </si>
  <si>
    <t>百战无双</t>
  </si>
  <si>
    <t>百战无双2</t>
  </si>
  <si>
    <t>📄2024年07月 北京漫腾&amp;广州熊动-对账单</t>
  </si>
  <si>
    <t>汇总</t>
  </si>
  <si>
    <t>2021年12月份研发对账单</t>
  </si>
  <si>
    <t>研发商</t>
  </si>
  <si>
    <t>游戏名称</t>
  </si>
  <si>
    <t>充值金额</t>
  </si>
  <si>
    <t>测试费</t>
  </si>
  <si>
    <t>代金券</t>
  </si>
  <si>
    <t>实际金额</t>
  </si>
  <si>
    <t xml:space="preserve">  通道费  </t>
  </si>
  <si>
    <t>税费费率</t>
  </si>
  <si>
    <t>分成比例</t>
  </si>
  <si>
    <t>服务器成本</t>
  </si>
  <si>
    <t>研发分成金额</t>
  </si>
  <si>
    <t>扣除服务器成本</t>
  </si>
  <si>
    <t>超凡分成金额</t>
  </si>
  <si>
    <t>扣除研发分成后的收益</t>
  </si>
  <si>
    <t>发票</t>
  </si>
  <si>
    <t>已出已收票</t>
  </si>
  <si>
    <t>一二三国</t>
  </si>
  <si>
    <t>指尖</t>
  </si>
  <si>
    <t>神战三国</t>
  </si>
  <si>
    <t>已开对账单</t>
  </si>
  <si>
    <t>未开发票</t>
  </si>
  <si>
    <t>幻想大乱斗</t>
  </si>
  <si>
    <t>（硬核）刀剑演武</t>
  </si>
  <si>
    <t>（小7混服）刀剑演武</t>
  </si>
  <si>
    <t>（小7专服）刀剑演武</t>
  </si>
  <si>
    <t>（QQ大厅）刀剑演武</t>
  </si>
  <si>
    <t>米花</t>
  </si>
  <si>
    <t>三国美人计</t>
  </si>
  <si>
    <t>已收票</t>
  </si>
  <si>
    <t>深蓝少年之雷霆激战</t>
  </si>
  <si>
    <t>H5-龙心战纪</t>
  </si>
  <si>
    <t>楚汉争霸OL手游</t>
  </si>
  <si>
    <t>APK-龙心战纪</t>
  </si>
  <si>
    <t>山海经传说</t>
  </si>
  <si>
    <t>西游诛妖录</t>
  </si>
  <si>
    <t>冒险大当家</t>
  </si>
  <si>
    <t>渠道对账单12月份</t>
  </si>
  <si>
    <t>渠道分成</t>
  </si>
  <si>
    <t>结算金额</t>
  </si>
  <si>
    <t>剩余结算金额</t>
  </si>
  <si>
    <t>渠道实际结算流水</t>
  </si>
  <si>
    <t>游戏FAN（新）</t>
  </si>
  <si>
    <t>果盘（XX助手）</t>
  </si>
  <si>
    <t>当乐</t>
  </si>
  <si>
    <t>小米</t>
  </si>
  <si>
    <t>TT语音</t>
  </si>
  <si>
    <t>曼巴游戏</t>
  </si>
  <si>
    <t>vivo</t>
  </si>
  <si>
    <t>华为</t>
  </si>
  <si>
    <t>掌乐互动</t>
  </si>
  <si>
    <t>朋克游戏</t>
  </si>
  <si>
    <t>OPPO</t>
  </si>
  <si>
    <t>UC九游（阿里游戏）</t>
  </si>
  <si>
    <t>奇虎360</t>
  </si>
  <si>
    <t>橙子游戏(OrangeGames)H5</t>
  </si>
  <si>
    <t>术游游戏</t>
  </si>
  <si>
    <t>百度</t>
  </si>
  <si>
    <t>联通(沃畅游)H5</t>
  </si>
  <si>
    <t>易乐玩融合H5</t>
  </si>
  <si>
    <t>墨盈游戏</t>
  </si>
  <si>
    <t>聚乐游戏中心（HTC）</t>
  </si>
  <si>
    <t>游戏狗H5</t>
  </si>
  <si>
    <t>拇指玩</t>
  </si>
  <si>
    <t>BTGO</t>
  </si>
  <si>
    <t>紫霞游戏</t>
  </si>
  <si>
    <t>魅族</t>
  </si>
  <si>
    <t>QuickGame_安卓</t>
  </si>
  <si>
    <t xml:space="preserve">  分成金额  </t>
  </si>
  <si>
    <t>是否结算</t>
  </si>
  <si>
    <t>QuickGame</t>
  </si>
  <si>
    <t>实际结算款</t>
  </si>
  <si>
    <t>支付状态</t>
  </si>
  <si>
    <t>已付款</t>
  </si>
  <si>
    <t>未对账</t>
  </si>
  <si>
    <t>已开票</t>
  </si>
  <si>
    <t>未付款</t>
  </si>
  <si>
    <t>后台对账单</t>
  </si>
  <si>
    <t>刀剑演武</t>
  </si>
  <si>
    <t>联盟</t>
  </si>
  <si>
    <t>橙子游戏</t>
  </si>
  <si>
    <t>2021年1月份研发对账单</t>
  </si>
  <si>
    <t>龙心战纪-石器</t>
  </si>
  <si>
    <t>APK-深蓝少年之雷霆激战</t>
  </si>
  <si>
    <t>烈火斩</t>
  </si>
  <si>
    <t>小7专服</t>
  </si>
  <si>
    <t>小7混服</t>
  </si>
  <si>
    <t>QQ大厅</t>
  </si>
  <si>
    <t>渠道对账单1月份</t>
  </si>
  <si>
    <t>123国</t>
  </si>
  <si>
    <t>Android</t>
  </si>
  <si>
    <t>石器</t>
  </si>
  <si>
    <t>IOS</t>
  </si>
  <si>
    <t>神战</t>
  </si>
  <si>
    <t>咪噜游戏</t>
  </si>
  <si>
    <t>冰火手游(新)_iOS</t>
  </si>
  <si>
    <t>鑫创游戏(暂不可用)</t>
  </si>
  <si>
    <t>冰火手游(新)</t>
  </si>
  <si>
    <t>游戏狗</t>
  </si>
  <si>
    <t>[《虎符传奇》1-8月利润表]1月</t>
  </si>
  <si>
    <t>原始数据录入</t>
  </si>
  <si>
    <t>渠道</t>
  </si>
  <si>
    <t>充值流水</t>
  </si>
  <si>
    <t>折扣后流水</t>
  </si>
  <si>
    <t>渠道通道费</t>
  </si>
  <si>
    <t>渠道结算金额</t>
  </si>
  <si>
    <t>研发分成</t>
  </si>
  <si>
    <t>研发收入</t>
  </si>
  <si>
    <t>利润</t>
  </si>
  <si>
    <t>销售收益预测</t>
  </si>
  <si>
    <t>研发固定成本</t>
  </si>
  <si>
    <t>超凡结算</t>
  </si>
  <si>
    <t>销售总成本</t>
  </si>
  <si>
    <t>成本合计</t>
  </si>
  <si>
    <t>毛利</t>
  </si>
  <si>
    <t>毛利率</t>
  </si>
  <si>
    <t>收益</t>
  </si>
  <si>
    <t>游戏</t>
  </si>
  <si>
    <t>渠道           结算金额</t>
  </si>
  <si>
    <t>研发      结算金额</t>
  </si>
  <si>
    <t>销售流水</t>
  </si>
  <si>
    <t>通道</t>
  </si>
  <si>
    <t>代扣税率</t>
  </si>
  <si>
    <t>参与分成金额</t>
  </si>
  <si>
    <t>通道费</t>
  </si>
  <si>
    <t>结算比例</t>
  </si>
  <si>
    <t>研发结算</t>
  </si>
  <si>
    <t>产品成本</t>
  </si>
  <si>
    <t>预付</t>
  </si>
  <si>
    <t>服务器</t>
  </si>
  <si>
    <t>/</t>
  </si>
  <si>
    <t>差额研发</t>
  </si>
  <si>
    <t>销售差额</t>
  </si>
  <si>
    <t>代金差额</t>
  </si>
  <si>
    <t>超凡收入</t>
  </si>
  <si>
    <t>大熊游戏</t>
  </si>
  <si>
    <t>雷电游戏</t>
  </si>
  <si>
    <t>努比亚</t>
  </si>
  <si>
    <t>汇总：</t>
  </si>
  <si>
    <t>[《虎符传奇》1-8月利润表]2月</t>
  </si>
  <si>
    <t>[《虎符传奇》1-8月利润表]3月</t>
  </si>
  <si>
    <t>[《虎符传奇》1-8月利润表]4月</t>
  </si>
  <si>
    <t>[《虎符传奇》1-8月利润表]5月</t>
  </si>
  <si>
    <t>[《虎符传奇》1-8月利润表]6月</t>
  </si>
  <si>
    <t>[《虎符传奇》1-8月利润表]7月</t>
  </si>
  <si>
    <t>[《虎符传奇》1-8月利润表]8月</t>
  </si>
  <si>
    <t>版号授权</t>
  </si>
  <si>
    <t>童话镇公主-0.1折12月</t>
  </si>
  <si>
    <t>童话镇公主-0.1折1月</t>
  </si>
  <si>
    <t>童话镇公主-0.1折2月</t>
  </si>
  <si>
    <t>童话镇公主-0.1折3月</t>
  </si>
  <si>
    <t>童话镇公主-0.1折4月</t>
  </si>
  <si>
    <t>童话镇公主-0.1折5月</t>
  </si>
  <si>
    <t>童话镇公主-0.1折6月</t>
  </si>
  <si>
    <t>童话镇公主-0.1折8月</t>
  </si>
  <si>
    <t>[《三国将无双》1-9月利润表]1月</t>
  </si>
  <si>
    <t>荣耀Honor</t>
  </si>
  <si>
    <t>小7</t>
  </si>
  <si>
    <t>[《三国将无双》1-9月利润表]2月</t>
  </si>
  <si>
    <t>[《三国将无双》1-9月利润表]3月</t>
  </si>
  <si>
    <t>[《三国将无双》1-9月利润表]4月</t>
  </si>
  <si>
    <t>[《三国将无双》1-9月利润表]5月</t>
  </si>
  <si>
    <t>[《三国将无双》1-9月利润表]6月</t>
  </si>
  <si>
    <t>[《三国将无双》1-9月利润表]7月</t>
  </si>
  <si>
    <t>[《三国将无双》1-9月利润表]8月</t>
  </si>
  <si>
    <t>[《三国将无双》1-9月利润表]9月</t>
  </si>
  <si>
    <t>月份</t>
  </si>
  <si>
    <t>后台账单</t>
  </si>
  <si>
    <t>重庆星游_iOS</t>
  </si>
  <si>
    <t>重庆星游</t>
  </si>
  <si>
    <t>游戏友</t>
  </si>
  <si>
    <t>天宇互动</t>
  </si>
  <si>
    <t>闪趣</t>
  </si>
  <si>
    <t>朋克</t>
  </si>
  <si>
    <t>麦游_iOS</t>
  </si>
  <si>
    <t>麦游</t>
  </si>
  <si>
    <t>六方</t>
  </si>
  <si>
    <t>梨子手游_iOS</t>
  </si>
  <si>
    <t>梨子手游</t>
  </si>
  <si>
    <t>红果游戏</t>
  </si>
  <si>
    <t>瓜子手游_iOS</t>
  </si>
  <si>
    <t>瓜子手游</t>
  </si>
  <si>
    <t>一起来修仙专服</t>
  </si>
  <si>
    <t>触点_iOS</t>
  </si>
  <si>
    <t>触点</t>
  </si>
  <si>
    <t>虫虫</t>
  </si>
  <si>
    <t>百分网</t>
  </si>
  <si>
    <t>八门助手_iOS</t>
  </si>
  <si>
    <t>八门助手</t>
  </si>
  <si>
    <t>爱趣聚合_iOS</t>
  </si>
  <si>
    <t>爱趣聚合</t>
  </si>
  <si>
    <t>9917游戏_iOS</t>
  </si>
  <si>
    <t>9917游戏</t>
  </si>
  <si>
    <t>335wan_iOS</t>
  </si>
  <si>
    <t>335wan</t>
  </si>
  <si>
    <t>277游戏_iOS</t>
  </si>
  <si>
    <t>277游戏</t>
  </si>
  <si>
    <t>007手游_iOS</t>
  </si>
  <si>
    <t>007手游</t>
  </si>
  <si>
    <t>红果游戏_iOS</t>
  </si>
  <si>
    <t>小7iOS</t>
  </si>
  <si>
    <t>小7安卓</t>
  </si>
  <si>
    <t>广东安久</t>
  </si>
  <si>
    <t>游戏Fan_iOS</t>
  </si>
  <si>
    <t>紫霞游戏_iOS</t>
  </si>
  <si>
    <t>混沌风暴（神话奇兵BT版）</t>
  </si>
  <si>
    <t xml:space="preserve">2086.4	</t>
  </si>
  <si>
    <t>龙吟大陆</t>
  </si>
  <si>
    <t>游戏友（米亚互娱）</t>
  </si>
  <si>
    <t>龙吟大陆专服（爱趣）</t>
  </si>
  <si>
    <t>3387（原4399）</t>
  </si>
  <si>
    <t>龙吟大陆专服2（梨子、瓜子）</t>
  </si>
  <si>
    <t>聚乐</t>
  </si>
  <si>
    <t>98sy</t>
  </si>
  <si>
    <t>007手游（司墨）</t>
  </si>
  <si>
    <t>3Dgame</t>
  </si>
  <si>
    <t>8酷(新)</t>
  </si>
  <si>
    <t>曼巴游戏（天宇）</t>
  </si>
  <si>
    <t>早游戏</t>
  </si>
  <si>
    <t>冰火手游</t>
  </si>
  <si>
    <t>3387游戏</t>
  </si>
  <si>
    <t>最右</t>
  </si>
  <si>
    <t>九一玩(新)</t>
  </si>
  <si>
    <t>瓜子</t>
  </si>
  <si>
    <t>梨子</t>
  </si>
  <si>
    <t>术游</t>
  </si>
  <si>
    <t>游戏fan</t>
  </si>
  <si>
    <t>葫芦侠</t>
  </si>
  <si>
    <t>重庆星游（巴兔、天盛）</t>
  </si>
  <si>
    <t>八门助手（红果</t>
  </si>
  <si>
    <t>9177（六方、趣朗）</t>
  </si>
  <si>
    <t>咪噜游戏（麦游）</t>
  </si>
  <si>
    <t>爱趣</t>
  </si>
  <si>
    <t>btgo（触点）</t>
  </si>
  <si>
    <t>277手游</t>
  </si>
  <si>
    <t>335wan（赏金猎人）5144</t>
  </si>
  <si>
    <t>海南紫霞</t>
  </si>
  <si>
    <t>六方（悟饭游戏）</t>
  </si>
  <si>
    <t>66手游</t>
  </si>
  <si>
    <t>大熊</t>
  </si>
  <si>
    <t>代运营</t>
  </si>
  <si>
    <t>计费周期</t>
  </si>
  <si>
    <t>混沌风暴</t>
  </si>
  <si>
    <t>今日日期：</t>
  </si>
  <si>
    <t>季度</t>
  </si>
  <si>
    <t>费用合计</t>
  </si>
  <si>
    <t>第1季度</t>
  </si>
  <si>
    <t>第2季度</t>
  </si>
  <si>
    <t>第3季度</t>
  </si>
  <si>
    <t>第4季度</t>
  </si>
  <si>
    <t>合计</t>
  </si>
  <si>
    <t>2024年度合计</t>
  </si>
  <si>
    <t>王淼</t>
  </si>
  <si>
    <t>罗汉金</t>
  </si>
  <si>
    <t>罗汉金（奖金）</t>
  </si>
  <si>
    <t>龚辉</t>
  </si>
  <si>
    <t>李季鸿</t>
  </si>
  <si>
    <t>吴伟滨</t>
  </si>
  <si>
    <t>马纯敏</t>
  </si>
  <si>
    <t>离职温建东</t>
  </si>
  <si>
    <t>离职邓春玲</t>
  </si>
  <si>
    <t>离职黄泽茵</t>
  </si>
  <si>
    <t>离职吴奕聪</t>
  </si>
  <si>
    <t>离职梁友奎</t>
  </si>
  <si>
    <t>离职梁友奎（奖金）</t>
  </si>
  <si>
    <t>离职巫俞婷</t>
  </si>
  <si>
    <t>黎英凤（技术兼职）</t>
  </si>
  <si>
    <t>熊动公积金</t>
  </si>
  <si>
    <t>熊动社保</t>
  </si>
  <si>
    <t>超凡社保</t>
  </si>
  <si>
    <t>地中海办公室费用</t>
  </si>
  <si>
    <t>南方证劵办公室费用</t>
  </si>
  <si>
    <t>南方证劵网费</t>
  </si>
  <si>
    <t>水电费</t>
  </si>
  <si>
    <t>熊动财务费用</t>
  </si>
  <si>
    <t>超凡财务费用</t>
  </si>
  <si>
    <t>大话仙途侵权</t>
  </si>
  <si>
    <t>烈火斩侵权</t>
  </si>
  <si>
    <t>伙食费</t>
  </si>
  <si>
    <t>办公用品费</t>
  </si>
  <si>
    <t>日常客户维护费</t>
  </si>
  <si>
    <t>培训费</t>
  </si>
  <si>
    <t>其它</t>
  </si>
  <si>
    <t>葫芦娃：奇遇之旅</t>
  </si>
  <si>
    <t>发行收入</t>
  </si>
  <si>
    <t>折后流水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</si>
</sst>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&quot;.&quot;0,&quot;万元&quot;"/>
    <numFmt numFmtId="177" formatCode="yyyy&quot;年&quot;m&quot;月&quot;;@"/>
    <numFmt numFmtId="178" formatCode="0.00_ "/>
    <numFmt numFmtId="179" formatCode="0.00_);[Red]\(0.00\)"/>
    <numFmt numFmtId="180" formatCode="#,##0.00_ "/>
    <numFmt numFmtId="181" formatCode="0.0%"/>
    <numFmt numFmtId="182" formatCode="_ \¥* #,##0.00_ ;_ \¥* \-#,##0.00_ ;_ \¥* &quot;-&quot;??_ ;_ @_ "/>
    <numFmt numFmtId="183" formatCode="#,##0_ "/>
    <numFmt numFmtId="184" formatCode="0&quot;.&quot;0,&quot;万&quot;"/>
    <numFmt numFmtId="185" formatCode="0_ "/>
    <numFmt numFmtId="186" formatCode="yyyy/m/d;@"/>
  </numFmts>
  <fonts count="76">
    <font>
      <sz val="11"/>
      <color theme="1"/>
      <name val="微软雅黑"/>
      <charset val="134"/>
    </font>
    <font>
      <sz val="11"/>
      <color theme="1"/>
      <name val="方正粗圆简体"/>
      <charset val="134"/>
    </font>
    <font>
      <sz val="11"/>
      <name val="方正粗圆简体"/>
      <charset val="134"/>
    </font>
    <font>
      <b/>
      <sz val="10"/>
      <name val="方正粗圆简体"/>
      <charset val="134"/>
    </font>
    <font>
      <sz val="10"/>
      <name val="方正粗圆简体"/>
      <charset val="134"/>
    </font>
    <font>
      <b/>
      <sz val="11"/>
      <name val="方正粗圆简体"/>
      <charset val="134"/>
    </font>
    <font>
      <sz val="10"/>
      <color theme="1"/>
      <name val="Arial Black"/>
      <charset val="134"/>
    </font>
    <font>
      <sz val="10"/>
      <color rgb="FF000000"/>
      <name val="Arial Black"/>
      <charset val="134"/>
    </font>
    <font>
      <sz val="11"/>
      <color theme="1"/>
      <name val="宋体"/>
      <charset val="134"/>
      <scheme val="minor"/>
    </font>
    <font>
      <sz val="11"/>
      <color theme="1"/>
      <name val="方正兰亭圆_GBK"/>
      <charset val="134"/>
    </font>
    <font>
      <sz val="11"/>
      <name val="方正兰亭圆_GBK"/>
      <charset val="134"/>
    </font>
    <font>
      <sz val="12"/>
      <color theme="0"/>
      <name val="方正兰亭圆_GBK"/>
      <charset val="134"/>
    </font>
    <font>
      <sz val="11"/>
      <color rgb="FF000000"/>
      <name val="方正兰亭圆_GBK"/>
      <charset val="134"/>
    </font>
    <font>
      <sz val="12"/>
      <name val="方正兰亭圆_GBK"/>
      <charset val="134"/>
    </font>
    <font>
      <sz val="11"/>
      <color indexed="8"/>
      <name val="微软雅黑"/>
      <charset val="134"/>
    </font>
    <font>
      <sz val="11"/>
      <color indexed="8"/>
      <name val="楷体"/>
      <charset val="134"/>
    </font>
    <font>
      <b/>
      <sz val="10"/>
      <color rgb="FFFFFFFF"/>
      <name val="方正粗圆简体"/>
      <charset val="134"/>
    </font>
    <font>
      <sz val="10"/>
      <color rgb="FFFFFFFF"/>
      <name val="方正粗圆简体"/>
      <charset val="134"/>
    </font>
    <font>
      <sz val="10"/>
      <color rgb="FF000000"/>
      <name val="方正粗圆简体"/>
      <charset val="134"/>
    </font>
    <font>
      <b/>
      <sz val="11"/>
      <color theme="1"/>
      <name val="WPS灵秀黑"/>
      <charset val="134"/>
    </font>
    <font>
      <sz val="11"/>
      <color rgb="FF000000"/>
      <name val="微软雅黑"/>
      <charset val="134"/>
    </font>
    <font>
      <b/>
      <sz val="11"/>
      <color rgb="FF000000"/>
      <name val="宋体"/>
      <charset val="134"/>
      <scheme val="minor"/>
    </font>
    <font>
      <b/>
      <sz val="11"/>
      <color rgb="FFFF0000"/>
      <name val="WPS灵秀黑"/>
      <charset val="134"/>
    </font>
    <font>
      <b/>
      <sz val="10"/>
      <color rgb="FF000000"/>
      <name val="方正粗圆简体"/>
      <charset val="134"/>
    </font>
    <font>
      <b/>
      <sz val="10"/>
      <color theme="1"/>
      <name val="方正粗圆简体"/>
      <charset val="134"/>
    </font>
    <font>
      <b/>
      <sz val="11"/>
      <color rgb="FF000000"/>
      <name val="宋体"/>
      <charset val="134"/>
    </font>
    <font>
      <b/>
      <strike/>
      <sz val="10"/>
      <color theme="1"/>
      <name val="方正粗圆简体"/>
      <charset val="134"/>
    </font>
    <font>
      <b/>
      <sz val="11"/>
      <color rgb="FF000000"/>
      <name val="方正兰亭圆_GBK"/>
      <charset val="134"/>
    </font>
    <font>
      <b/>
      <sz val="10"/>
      <color rgb="FF000000"/>
      <name val="方正兰亭圆_GBK"/>
      <charset val="134"/>
    </font>
    <font>
      <b/>
      <sz val="10"/>
      <color rgb="FFFFFFFF"/>
      <name val="方正兰亭圆_GBK"/>
      <charset val="134"/>
    </font>
    <font>
      <b/>
      <sz val="11"/>
      <color rgb="FFFFFFFF"/>
      <name val="方正兰亭圆_GBK"/>
      <charset val="134"/>
    </font>
    <font>
      <b/>
      <sz val="10"/>
      <color rgb="FFFF0000"/>
      <name val="方正粗圆简体"/>
      <charset val="134"/>
    </font>
    <font>
      <b/>
      <sz val="11"/>
      <color rgb="FF000000"/>
      <name val="WPS灵秀黑"/>
      <charset val="134"/>
    </font>
    <font>
      <b/>
      <sz val="11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color rgb="FFFF0000"/>
      <name val="方正粗圆简体"/>
      <charset val="134"/>
    </font>
    <font>
      <b/>
      <u/>
      <sz val="11"/>
      <color rgb="FF0000FF"/>
      <name val="方正兰亭圆_GBK"/>
      <charset val="134"/>
    </font>
    <font>
      <b/>
      <sz val="11"/>
      <color rgb="FFFF0000"/>
      <name val="方正兰亭圆_GBK"/>
      <charset val="134"/>
    </font>
    <font>
      <b/>
      <sz val="10"/>
      <color theme="1"/>
      <name val="微软雅黑 Light"/>
      <charset val="134"/>
    </font>
    <font>
      <b/>
      <sz val="11"/>
      <color theme="1"/>
      <name val="微软雅黑 Light"/>
      <charset val="134"/>
    </font>
    <font>
      <b/>
      <sz val="10"/>
      <color indexed="8"/>
      <name val="微软雅黑 Light"/>
      <charset val="0"/>
    </font>
    <font>
      <b/>
      <sz val="10.8"/>
      <color rgb="FF000000"/>
      <name val="微软雅黑 Light"/>
      <charset val="134"/>
    </font>
    <font>
      <b/>
      <sz val="10.5"/>
      <color rgb="FF000000"/>
      <name val="微软雅黑 Light"/>
      <charset val="134"/>
    </font>
    <font>
      <b/>
      <sz val="10"/>
      <color theme="1"/>
      <name val="宋体"/>
      <charset val="134"/>
      <scheme val="minor"/>
    </font>
    <font>
      <b/>
      <sz val="10"/>
      <color indexed="8"/>
      <name val="宋体"/>
      <charset val="0"/>
      <scheme val="minor"/>
    </font>
    <font>
      <sz val="10.8"/>
      <color rgb="FF000000"/>
      <name val="Segoe UI"/>
      <charset val="134"/>
    </font>
    <font>
      <b/>
      <sz val="10"/>
      <color theme="1"/>
      <name val="WPS灵秀黑"/>
      <charset val="134"/>
    </font>
    <font>
      <b/>
      <u/>
      <sz val="11"/>
      <color rgb="FF0000FF"/>
      <name val="宋体"/>
      <charset val="0"/>
    </font>
    <font>
      <b/>
      <u/>
      <sz val="11"/>
      <color rgb="FF800080"/>
      <name val="WPS灵秀黑"/>
      <charset val="0"/>
    </font>
    <font>
      <b/>
      <u/>
      <sz val="10"/>
      <color rgb="FF800080"/>
      <name val="WPS灵秀黑"/>
      <charset val="0"/>
    </font>
    <font>
      <b/>
      <u/>
      <sz val="10"/>
      <color rgb="FF0000FF"/>
      <name val="WPS灵秀黑"/>
      <charset val="0"/>
    </font>
    <font>
      <b/>
      <sz val="10"/>
      <color rgb="FF000000"/>
      <name val="WPS灵秀黑"/>
      <charset val="134"/>
    </font>
    <font>
      <b/>
      <sz val="11"/>
      <color rgb="FF000000"/>
      <name val="WPS灵秀黑"/>
      <charset val="0"/>
    </font>
    <font>
      <b/>
      <u/>
      <sz val="10"/>
      <color rgb="FF0000FF"/>
      <name val="WPS灵秀黑"/>
      <charset val="134"/>
    </font>
    <font>
      <b/>
      <sz val="10"/>
      <color rgb="FFFF0000"/>
      <name val="WPS灵秀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52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A8EAE4"/>
        <bgColor indexed="64"/>
      </patternFill>
    </fill>
    <fill>
      <patternFill patternType="solid">
        <fgColor rgb="FFFADADE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CE4D3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5"/>
      </left>
      <right style="thin">
        <color theme="0"/>
      </right>
      <top style="thin">
        <color theme="0" tint="-0.25"/>
      </top>
      <bottom style="thin">
        <color theme="0" tint="-0.25"/>
      </bottom>
      <diagonal/>
    </border>
    <border>
      <left style="thin">
        <color theme="0"/>
      </left>
      <right style="thin">
        <color theme="0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>
      <left style="thin">
        <color theme="0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0" fillId="22" borderId="32" applyNumberFormat="0" applyFon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33" applyNumberFormat="0" applyFill="0" applyAlignment="0" applyProtection="0">
      <alignment vertical="center"/>
    </xf>
    <xf numFmtId="0" fontId="61" fillId="0" borderId="33" applyNumberFormat="0" applyFill="0" applyAlignment="0" applyProtection="0">
      <alignment vertical="center"/>
    </xf>
    <xf numFmtId="0" fontId="62" fillId="0" borderId="34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23" borderId="35" applyNumberFormat="0" applyAlignment="0" applyProtection="0">
      <alignment vertical="center"/>
    </xf>
    <xf numFmtId="0" fontId="64" fillId="24" borderId="36" applyNumberFormat="0" applyAlignment="0" applyProtection="0">
      <alignment vertical="center"/>
    </xf>
    <xf numFmtId="0" fontId="65" fillId="24" borderId="35" applyNumberFormat="0" applyAlignment="0" applyProtection="0">
      <alignment vertical="center"/>
    </xf>
    <xf numFmtId="0" fontId="66" fillId="25" borderId="37" applyNumberFormat="0" applyAlignment="0" applyProtection="0">
      <alignment vertical="center"/>
    </xf>
    <xf numFmtId="0" fontId="67" fillId="0" borderId="38" applyNumberFormat="0" applyFill="0" applyAlignment="0" applyProtection="0">
      <alignment vertical="center"/>
    </xf>
    <xf numFmtId="0" fontId="68" fillId="0" borderId="39" applyNumberFormat="0" applyFill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2" fillId="10" borderId="0" applyNumberFormat="0" applyBorder="0" applyAlignment="0" applyProtection="0">
      <alignment vertical="center"/>
    </xf>
    <xf numFmtId="0" fontId="73" fillId="29" borderId="0" applyNumberFormat="0" applyBorder="0" applyAlignment="0" applyProtection="0">
      <alignment vertical="center"/>
    </xf>
    <xf numFmtId="0" fontId="73" fillId="30" borderId="0" applyNumberFormat="0" applyBorder="0" applyAlignment="0" applyProtection="0">
      <alignment vertical="center"/>
    </xf>
    <xf numFmtId="0" fontId="72" fillId="31" borderId="0" applyNumberFormat="0" applyBorder="0" applyAlignment="0" applyProtection="0">
      <alignment vertical="center"/>
    </xf>
    <xf numFmtId="0" fontId="72" fillId="32" borderId="0" applyNumberFormat="0" applyBorder="0" applyAlignment="0" applyProtection="0">
      <alignment vertical="center"/>
    </xf>
    <xf numFmtId="0" fontId="73" fillId="33" borderId="0" applyNumberFormat="0" applyBorder="0" applyAlignment="0" applyProtection="0">
      <alignment vertical="center"/>
    </xf>
    <xf numFmtId="0" fontId="73" fillId="34" borderId="0" applyNumberFormat="0" applyBorder="0" applyAlignment="0" applyProtection="0">
      <alignment vertical="center"/>
    </xf>
    <xf numFmtId="0" fontId="72" fillId="35" borderId="0" applyNumberFormat="0" applyBorder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73" fillId="37" borderId="0" applyNumberFormat="0" applyBorder="0" applyAlignment="0" applyProtection="0">
      <alignment vertical="center"/>
    </xf>
    <xf numFmtId="0" fontId="73" fillId="38" borderId="0" applyNumberFormat="0" applyBorder="0" applyAlignment="0" applyProtection="0">
      <alignment vertical="center"/>
    </xf>
    <xf numFmtId="0" fontId="72" fillId="39" borderId="0" applyNumberFormat="0" applyBorder="0" applyAlignment="0" applyProtection="0">
      <alignment vertical="center"/>
    </xf>
    <xf numFmtId="0" fontId="72" fillId="40" borderId="0" applyNumberFormat="0" applyBorder="0" applyAlignment="0" applyProtection="0">
      <alignment vertical="center"/>
    </xf>
    <xf numFmtId="0" fontId="73" fillId="41" borderId="0" applyNumberFormat="0" applyBorder="0" applyAlignment="0" applyProtection="0">
      <alignment vertical="center"/>
    </xf>
    <xf numFmtId="0" fontId="73" fillId="42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3" fillId="45" borderId="0" applyNumberFormat="0" applyBorder="0" applyAlignment="0" applyProtection="0">
      <alignment vertical="center"/>
    </xf>
    <xf numFmtId="0" fontId="73" fillId="46" borderId="0" applyNumberFormat="0" applyBorder="0" applyAlignment="0" applyProtection="0">
      <alignment vertical="center"/>
    </xf>
    <xf numFmtId="0" fontId="72" fillId="47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3" fillId="49" borderId="0" applyNumberFormat="0" applyBorder="0" applyAlignment="0" applyProtection="0">
      <alignment vertical="center"/>
    </xf>
    <xf numFmtId="0" fontId="73" fillId="50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</cellStyleXfs>
  <cellXfs count="44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176" fontId="3" fillId="6" borderId="3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177" fontId="4" fillId="6" borderId="3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9" fontId="2" fillId="2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9" fontId="4" fillId="2" borderId="3" xfId="0" applyNumberFormat="1" applyFont="1" applyFill="1" applyBorder="1" applyAlignment="1">
      <alignment horizontal="center" vertical="center"/>
    </xf>
    <xf numFmtId="176" fontId="3" fillId="6" borderId="4" xfId="0" applyNumberFormat="1" applyFont="1" applyFill="1" applyBorder="1" applyAlignment="1">
      <alignment horizontal="center" vertical="center"/>
    </xf>
    <xf numFmtId="176" fontId="3" fillId="7" borderId="5" xfId="0" applyNumberFormat="1" applyFont="1" applyFill="1" applyBorder="1" applyAlignment="1">
      <alignment horizontal="center" vertical="center"/>
    </xf>
    <xf numFmtId="176" fontId="3" fillId="7" borderId="3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178" fontId="4" fillId="6" borderId="3" xfId="0" applyNumberFormat="1" applyFont="1" applyFill="1" applyBorder="1" applyAlignment="1">
      <alignment horizontal="center" vertical="center"/>
    </xf>
    <xf numFmtId="178" fontId="4" fillId="6" borderId="4" xfId="0" applyNumberFormat="1" applyFont="1" applyFill="1" applyBorder="1" applyAlignment="1">
      <alignment horizontal="center" vertical="center"/>
    </xf>
    <xf numFmtId="9" fontId="3" fillId="7" borderId="5" xfId="0" applyNumberFormat="1" applyFont="1" applyFill="1" applyBorder="1" applyAlignment="1">
      <alignment horizontal="center" vertical="center" wrapText="1"/>
    </xf>
    <xf numFmtId="179" fontId="3" fillId="7" borderId="3" xfId="0" applyNumberFormat="1" applyFont="1" applyFill="1" applyBorder="1" applyAlignment="1">
      <alignment horizontal="left" vertical="center" wrapText="1"/>
    </xf>
    <xf numFmtId="10" fontId="3" fillId="7" borderId="3" xfId="0" applyNumberFormat="1" applyFont="1" applyFill="1" applyBorder="1" applyAlignment="1">
      <alignment horizontal="left" vertical="center" wrapText="1"/>
    </xf>
    <xf numFmtId="10" fontId="3" fillId="3" borderId="3" xfId="0" applyNumberFormat="1" applyFont="1" applyFill="1" applyBorder="1" applyAlignment="1">
      <alignment horizontal="left" vertical="center" wrapText="1"/>
    </xf>
    <xf numFmtId="176" fontId="3" fillId="7" borderId="6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8" borderId="6" xfId="0" applyNumberFormat="1" applyFont="1" applyFill="1" applyBorder="1" applyAlignment="1">
      <alignment horizontal="center" vertical="center"/>
    </xf>
    <xf numFmtId="0" fontId="3" fillId="9" borderId="7" xfId="0" applyNumberFormat="1" applyFont="1" applyFill="1" applyBorder="1" applyAlignment="1">
      <alignment horizontal="center" vertical="center"/>
    </xf>
    <xf numFmtId="0" fontId="3" fillId="9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 wrapText="1"/>
    </xf>
    <xf numFmtId="0" fontId="3" fillId="7" borderId="6" xfId="0" applyNumberFormat="1" applyFont="1" applyFill="1" applyBorder="1" applyAlignment="1">
      <alignment horizontal="center" vertical="center"/>
    </xf>
    <xf numFmtId="0" fontId="3" fillId="9" borderId="7" xfId="0" applyNumberFormat="1" applyFont="1" applyFill="1" applyBorder="1" applyAlignment="1">
      <alignment horizontal="center" vertical="center"/>
    </xf>
    <xf numFmtId="0" fontId="3" fillId="9" borderId="3" xfId="0" applyNumberFormat="1" applyFont="1" applyFill="1" applyBorder="1" applyAlignment="1">
      <alignment horizontal="center" vertical="center"/>
    </xf>
    <xf numFmtId="179" fontId="3" fillId="3" borderId="3" xfId="0" applyNumberFormat="1" applyFont="1" applyFill="1" applyBorder="1" applyAlignment="1">
      <alignment horizontal="left" vertical="center" wrapText="1"/>
    </xf>
    <xf numFmtId="179" fontId="3" fillId="3" borderId="6" xfId="0" applyNumberFormat="1" applyFont="1" applyFill="1" applyBorder="1" applyAlignment="1">
      <alignment horizontal="left" vertical="center" wrapText="1"/>
    </xf>
    <xf numFmtId="180" fontId="3" fillId="4" borderId="3" xfId="0" applyNumberFormat="1" applyFont="1" applyFill="1" applyBorder="1" applyAlignment="1" applyProtection="1">
      <alignment horizontal="center" vertical="center"/>
    </xf>
    <xf numFmtId="9" fontId="2" fillId="4" borderId="3" xfId="0" applyNumberFormat="1" applyFont="1" applyFill="1" applyBorder="1" applyAlignment="1">
      <alignment horizontal="center" vertical="center"/>
    </xf>
    <xf numFmtId="180" fontId="3" fillId="4" borderId="6" xfId="0" applyNumberFormat="1" applyFont="1" applyFill="1" applyBorder="1" applyAlignment="1" applyProtection="1">
      <alignment horizontal="center" vertical="center"/>
    </xf>
    <xf numFmtId="0" fontId="3" fillId="5" borderId="7" xfId="0" applyNumberFormat="1" applyFont="1" applyFill="1" applyBorder="1" applyAlignment="1">
      <alignment horizontal="center" vertical="center"/>
    </xf>
    <xf numFmtId="0" fontId="3" fillId="5" borderId="3" xfId="0" applyNumberFormat="1" applyFont="1" applyFill="1" applyBorder="1" applyAlignment="1">
      <alignment horizontal="center" vertical="center"/>
    </xf>
    <xf numFmtId="181" fontId="3" fillId="9" borderId="3" xfId="3" applyNumberFormat="1" applyFont="1" applyFill="1" applyBorder="1" applyAlignment="1">
      <alignment horizontal="center" vertical="center"/>
    </xf>
    <xf numFmtId="181" fontId="3" fillId="5" borderId="3" xfId="3" applyNumberFormat="1" applyFont="1" applyFill="1" applyBorder="1" applyAlignment="1">
      <alignment horizontal="center" vertical="center"/>
    </xf>
    <xf numFmtId="10" fontId="3" fillId="5" borderId="3" xfId="3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4" fontId="10" fillId="0" borderId="10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 wrapText="1" readingOrder="1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176" fontId="9" fillId="0" borderId="10" xfId="0" applyNumberFormat="1" applyFont="1" applyFill="1" applyBorder="1" applyAlignment="1">
      <alignment horizontal="center" vertical="center"/>
    </xf>
    <xf numFmtId="0" fontId="11" fillId="10" borderId="0" xfId="0" applyFont="1" applyFill="1" applyAlignment="1">
      <alignment horizontal="right" vertical="center"/>
    </xf>
    <xf numFmtId="14" fontId="11" fillId="10" borderId="0" xfId="0" applyNumberFormat="1" applyFont="1" applyFill="1" applyAlignment="1">
      <alignment horizontal="left" vertical="center"/>
    </xf>
    <xf numFmtId="0" fontId="11" fillId="10" borderId="12" xfId="0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4" fontId="10" fillId="11" borderId="10" xfId="0" applyNumberFormat="1" applyFont="1" applyFill="1" applyBorder="1" applyAlignment="1">
      <alignment horizontal="center" vertical="center"/>
    </xf>
    <xf numFmtId="0" fontId="11" fillId="10" borderId="0" xfId="0" applyFont="1" applyFill="1" applyAlignment="1">
      <alignment horizontal="left" vertical="center"/>
    </xf>
    <xf numFmtId="0" fontId="13" fillId="0" borderId="10" xfId="0" applyFont="1" applyFill="1" applyBorder="1" applyAlignment="1">
      <alignment horizontal="center" vertical="center"/>
    </xf>
    <xf numFmtId="178" fontId="13" fillId="0" borderId="10" xfId="0" applyNumberFormat="1" applyFont="1" applyFill="1" applyBorder="1" applyAlignment="1">
      <alignment horizontal="center" vertical="center"/>
    </xf>
    <xf numFmtId="0" fontId="14" fillId="0" borderId="0" xfId="0" applyFont="1" applyFill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0" fontId="0" fillId="0" borderId="0" xfId="0" applyFont="1" applyFill="1" applyAlignment="1">
      <alignment vertical="center"/>
    </xf>
    <xf numFmtId="0" fontId="14" fillId="0" borderId="3" xfId="0" applyFont="1" applyFill="1" applyBorder="1" applyAlignment="1" applyProtection="1">
      <alignment horizontal="center" vertical="center"/>
    </xf>
    <xf numFmtId="177" fontId="14" fillId="0" borderId="13" xfId="0" applyNumberFormat="1" applyFont="1" applyFill="1" applyBorder="1" applyAlignment="1" applyProtection="1">
      <alignment horizontal="center" vertical="center"/>
    </xf>
    <xf numFmtId="0" fontId="14" fillId="0" borderId="14" xfId="0" applyFont="1" applyFill="1" applyBorder="1" applyAlignment="1" applyProtection="1">
      <alignment horizontal="center" vertical="center"/>
    </xf>
    <xf numFmtId="180" fontId="14" fillId="0" borderId="15" xfId="0" applyNumberFormat="1" applyFont="1" applyFill="1" applyBorder="1" applyAlignment="1" applyProtection="1">
      <alignment horizontal="center" vertical="center"/>
    </xf>
    <xf numFmtId="10" fontId="14" fillId="0" borderId="15" xfId="0" applyNumberFormat="1" applyFont="1" applyFill="1" applyBorder="1" applyAlignment="1" applyProtection="1">
      <alignment horizontal="center" vertical="center"/>
    </xf>
    <xf numFmtId="44" fontId="14" fillId="0" borderId="3" xfId="0" applyNumberFormat="1" applyFont="1" applyFill="1" applyBorder="1" applyAlignment="1" applyProtection="1">
      <alignment horizontal="center" vertical="center"/>
    </xf>
    <xf numFmtId="177" fontId="14" fillId="0" borderId="3" xfId="0" applyNumberFormat="1" applyFont="1" applyFill="1" applyBorder="1" applyAlignment="1" applyProtection="1">
      <alignment horizontal="center" vertical="center"/>
    </xf>
    <xf numFmtId="180" fontId="14" fillId="0" borderId="3" xfId="0" applyNumberFormat="1" applyFont="1" applyFill="1" applyBorder="1" applyAlignment="1" applyProtection="1">
      <alignment horizontal="center" vertical="center"/>
    </xf>
    <xf numFmtId="10" fontId="14" fillId="0" borderId="3" xfId="0" applyNumberFormat="1" applyFont="1" applyFill="1" applyBorder="1" applyAlignment="1" applyProtection="1">
      <alignment horizontal="center" vertical="center"/>
    </xf>
    <xf numFmtId="0" fontId="14" fillId="0" borderId="6" xfId="0" applyFont="1" applyFill="1" applyBorder="1" applyAlignment="1" applyProtection="1">
      <alignment horizontal="center" vertical="center"/>
    </xf>
    <xf numFmtId="180" fontId="14" fillId="0" borderId="16" xfId="0" applyNumberFormat="1" applyFont="1" applyFill="1" applyBorder="1" applyAlignment="1" applyProtection="1">
      <alignment horizontal="center" vertical="center"/>
    </xf>
    <xf numFmtId="180" fontId="14" fillId="0" borderId="6" xfId="0" applyNumberFormat="1" applyFont="1" applyFill="1" applyBorder="1" applyAlignment="1" applyProtection="1">
      <alignment horizontal="center" vertical="center"/>
    </xf>
    <xf numFmtId="0" fontId="8" fillId="12" borderId="0" xfId="0" applyFont="1" applyFill="1" applyAlignment="1">
      <alignment vertical="center"/>
    </xf>
    <xf numFmtId="176" fontId="16" fillId="13" borderId="0" xfId="0" applyNumberFormat="1" applyFont="1" applyFill="1" applyAlignment="1">
      <alignment horizontal="center" vertical="center"/>
    </xf>
    <xf numFmtId="0" fontId="17" fillId="13" borderId="0" xfId="0" applyFont="1" applyFill="1" applyAlignment="1">
      <alignment vertical="center"/>
    </xf>
    <xf numFmtId="0" fontId="17" fillId="13" borderId="17" xfId="0" applyFont="1" applyFill="1" applyBorder="1" applyAlignment="1">
      <alignment horizontal="center" vertical="center"/>
    </xf>
    <xf numFmtId="0" fontId="17" fillId="13" borderId="17" xfId="0" applyFont="1" applyFill="1" applyBorder="1" applyAlignment="1">
      <alignment horizontal="center" vertical="center" wrapText="1"/>
    </xf>
    <xf numFmtId="0" fontId="17" fillId="13" borderId="18" xfId="0" applyFont="1" applyFill="1" applyBorder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17" fillId="13" borderId="3" xfId="0" applyFont="1" applyFill="1" applyBorder="1" applyAlignment="1">
      <alignment horizontal="center" vertical="center"/>
    </xf>
    <xf numFmtId="0" fontId="17" fillId="13" borderId="0" xfId="0" applyFont="1" applyFill="1" applyBorder="1" applyAlignment="1">
      <alignment horizontal="center" vertical="center" wrapText="1"/>
    </xf>
    <xf numFmtId="0" fontId="17" fillId="13" borderId="0" xfId="0" applyFont="1" applyFill="1" applyBorder="1" applyAlignment="1">
      <alignment horizontal="center" vertical="center"/>
    </xf>
    <xf numFmtId="177" fontId="18" fillId="14" borderId="0" xfId="0" applyNumberFormat="1" applyFont="1" applyFill="1" applyAlignment="1">
      <alignment vertical="center"/>
    </xf>
    <xf numFmtId="0" fontId="19" fillId="0" borderId="0" xfId="0" applyFont="1" applyFill="1" applyAlignment="1"/>
    <xf numFmtId="0" fontId="20" fillId="0" borderId="3" xfId="0" applyFont="1" applyFill="1" applyBorder="1" applyAlignment="1">
      <alignment vertical="center"/>
    </xf>
    <xf numFmtId="0" fontId="20" fillId="0" borderId="17" xfId="0" applyFont="1" applyFill="1" applyBorder="1" applyAlignment="1">
      <alignment horizontal="center" vertical="center"/>
    </xf>
    <xf numFmtId="9" fontId="20" fillId="0" borderId="17" xfId="0" applyNumberFormat="1" applyFont="1" applyFill="1" applyBorder="1" applyAlignment="1">
      <alignment horizontal="center" vertical="center"/>
    </xf>
    <xf numFmtId="9" fontId="20" fillId="0" borderId="3" xfId="0" applyNumberFormat="1" applyFont="1" applyFill="1" applyBorder="1" applyAlignment="1">
      <alignment horizontal="center" vertical="center"/>
    </xf>
    <xf numFmtId="0" fontId="21" fillId="11" borderId="19" xfId="0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9" fontId="20" fillId="12" borderId="17" xfId="0" applyNumberFormat="1" applyFont="1" applyFill="1" applyBorder="1" applyAlignment="1">
      <alignment horizontal="center" vertical="center"/>
    </xf>
    <xf numFmtId="0" fontId="21" fillId="12" borderId="19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16" fillId="15" borderId="0" xfId="0" applyFont="1" applyFill="1" applyBorder="1" applyAlignment="1" applyProtection="1">
      <alignment horizontal="center" vertical="center"/>
    </xf>
    <xf numFmtId="176" fontId="16" fillId="12" borderId="0" xfId="0" applyNumberFormat="1" applyFont="1" applyFill="1" applyAlignment="1">
      <alignment horizontal="center" vertical="center"/>
    </xf>
    <xf numFmtId="0" fontId="16" fillId="13" borderId="17" xfId="0" applyFont="1" applyFill="1" applyBorder="1" applyAlignment="1">
      <alignment horizontal="center" vertical="center" wrapText="1"/>
    </xf>
    <xf numFmtId="0" fontId="16" fillId="13" borderId="17" xfId="0" applyFont="1" applyFill="1" applyBorder="1" applyAlignment="1">
      <alignment horizontal="center" vertical="center"/>
    </xf>
    <xf numFmtId="0" fontId="16" fillId="13" borderId="0" xfId="0" applyNumberFormat="1" applyFont="1" applyFill="1" applyBorder="1" applyAlignment="1">
      <alignment horizontal="center" vertical="center"/>
    </xf>
    <xf numFmtId="0" fontId="16" fillId="13" borderId="0" xfId="0" applyFont="1" applyFill="1" applyAlignment="1">
      <alignment horizontal="center" vertical="center"/>
    </xf>
    <xf numFmtId="9" fontId="18" fillId="0" borderId="17" xfId="0" applyNumberFormat="1" applyFont="1" applyFill="1" applyBorder="1" applyAlignment="1">
      <alignment horizontal="center" vertical="center"/>
    </xf>
    <xf numFmtId="178" fontId="18" fillId="16" borderId="17" xfId="0" applyNumberFormat="1" applyFont="1" applyFill="1" applyBorder="1" applyAlignment="1">
      <alignment horizontal="center" vertical="center"/>
    </xf>
    <xf numFmtId="178" fontId="18" fillId="17" borderId="17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 applyProtection="1">
      <alignment horizontal="center" vertical="center"/>
    </xf>
    <xf numFmtId="9" fontId="23" fillId="12" borderId="0" xfId="0" applyNumberFormat="1" applyFont="1" applyFill="1" applyBorder="1" applyAlignment="1">
      <alignment horizontal="center" vertical="center" wrapText="1"/>
    </xf>
    <xf numFmtId="179" fontId="23" fillId="18" borderId="0" xfId="0" applyNumberFormat="1" applyFont="1" applyFill="1" applyBorder="1" applyAlignment="1">
      <alignment horizontal="left" vertical="center" wrapText="1"/>
    </xf>
    <xf numFmtId="9" fontId="18" fillId="12" borderId="17" xfId="0" applyNumberFormat="1" applyFont="1" applyFill="1" applyBorder="1" applyAlignment="1">
      <alignment horizontal="center" vertical="center"/>
    </xf>
    <xf numFmtId="178" fontId="18" fillId="12" borderId="17" xfId="0" applyNumberFormat="1" applyFont="1" applyFill="1" applyBorder="1" applyAlignment="1">
      <alignment horizontal="center" vertical="center"/>
    </xf>
    <xf numFmtId="0" fontId="23" fillId="12" borderId="0" xfId="0" applyFont="1" applyFill="1" applyBorder="1" applyAlignment="1" applyProtection="1">
      <alignment horizontal="center" vertical="center"/>
    </xf>
    <xf numFmtId="179" fontId="23" fillId="12" borderId="0" xfId="0" applyNumberFormat="1" applyFont="1" applyFill="1" applyBorder="1" applyAlignment="1">
      <alignment horizontal="left" vertical="center" wrapText="1"/>
    </xf>
    <xf numFmtId="176" fontId="16" fillId="13" borderId="0" xfId="0" applyNumberFormat="1" applyFont="1" applyFill="1" applyBorder="1" applyAlignment="1">
      <alignment horizontal="center" vertical="center"/>
    </xf>
    <xf numFmtId="0" fontId="16" fillId="15" borderId="0" xfId="0" applyFont="1" applyFill="1" applyBorder="1" applyAlignment="1">
      <alignment horizontal="center" vertical="center" wrapText="1"/>
    </xf>
    <xf numFmtId="10" fontId="23" fillId="12" borderId="0" xfId="0" applyNumberFormat="1" applyFont="1" applyFill="1" applyBorder="1" applyAlignment="1">
      <alignment horizontal="left" vertical="center" wrapText="1"/>
    </xf>
    <xf numFmtId="10" fontId="23" fillId="0" borderId="0" xfId="0" applyNumberFormat="1" applyFont="1" applyFill="1" applyBorder="1" applyAlignment="1">
      <alignment horizontal="left" vertical="center" wrapText="1"/>
    </xf>
    <xf numFmtId="179" fontId="23" fillId="0" borderId="0" xfId="0" applyNumberFormat="1" applyFont="1" applyFill="1" applyBorder="1" applyAlignment="1">
      <alignment horizontal="left" vertical="center" wrapText="1"/>
    </xf>
    <xf numFmtId="182" fontId="23" fillId="0" borderId="0" xfId="0" applyNumberFormat="1" applyFont="1" applyFill="1" applyBorder="1" applyAlignment="1">
      <alignment horizontal="left" vertical="center" wrapText="1"/>
    </xf>
    <xf numFmtId="180" fontId="23" fillId="0" borderId="0" xfId="0" applyNumberFormat="1" applyFont="1" applyFill="1" applyBorder="1" applyAlignment="1" applyProtection="1">
      <alignment horizontal="center" vertical="center"/>
    </xf>
    <xf numFmtId="182" fontId="23" fillId="12" borderId="0" xfId="0" applyNumberFormat="1" applyFont="1" applyFill="1" applyBorder="1" applyAlignment="1">
      <alignment horizontal="left" vertical="center" wrapText="1"/>
    </xf>
    <xf numFmtId="180" fontId="23" fillId="12" borderId="0" xfId="0" applyNumberFormat="1" applyFont="1" applyFill="1" applyBorder="1" applyAlignment="1" applyProtection="1">
      <alignment horizontal="center" vertical="center"/>
    </xf>
    <xf numFmtId="0" fontId="23" fillId="0" borderId="0" xfId="0" applyFont="1" applyFill="1" applyBorder="1" applyAlignment="1">
      <alignment vertical="center"/>
    </xf>
    <xf numFmtId="179" fontId="23" fillId="11" borderId="0" xfId="0" applyNumberFormat="1" applyFont="1" applyFill="1" applyBorder="1" applyAlignment="1">
      <alignment horizontal="left" vertical="center" wrapText="1"/>
    </xf>
    <xf numFmtId="0" fontId="16" fillId="13" borderId="0" xfId="0" applyNumberFormat="1" applyFont="1" applyFill="1" applyAlignment="1">
      <alignment horizontal="center" vertical="center"/>
    </xf>
    <xf numFmtId="0" fontId="16" fillId="15" borderId="0" xfId="0" applyFont="1" applyFill="1" applyAlignment="1" applyProtection="1">
      <alignment horizontal="center" vertical="center"/>
    </xf>
    <xf numFmtId="10" fontId="23" fillId="0" borderId="0" xfId="0" applyNumberFormat="1" applyFont="1" applyFill="1" applyBorder="1" applyAlignment="1" applyProtection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0" xfId="0" applyNumberFormat="1" applyFont="1" applyFill="1" applyBorder="1" applyAlignment="1">
      <alignment horizontal="center" vertical="center"/>
    </xf>
    <xf numFmtId="10" fontId="23" fillId="12" borderId="0" xfId="0" applyNumberFormat="1" applyFont="1" applyFill="1" applyBorder="1" applyAlignment="1" applyProtection="1">
      <alignment horizontal="center" vertical="center"/>
    </xf>
    <xf numFmtId="0" fontId="23" fillId="12" borderId="0" xfId="0" applyFont="1" applyFill="1" applyAlignment="1">
      <alignment vertical="center"/>
    </xf>
    <xf numFmtId="0" fontId="23" fillId="12" borderId="0" xfId="0" applyNumberFormat="1" applyFont="1" applyFill="1" applyBorder="1" applyAlignment="1">
      <alignment horizontal="center" vertical="center"/>
    </xf>
    <xf numFmtId="181" fontId="16" fillId="13" borderId="0" xfId="3" applyNumberFormat="1" applyFont="1" applyFill="1" applyBorder="1" applyAlignment="1">
      <alignment horizontal="center" vertical="center"/>
    </xf>
    <xf numFmtId="181" fontId="23" fillId="0" borderId="0" xfId="3" applyNumberFormat="1" applyFont="1" applyFill="1" applyBorder="1" applyAlignment="1">
      <alignment horizontal="center" vertical="center"/>
    </xf>
    <xf numFmtId="181" fontId="23" fillId="12" borderId="0" xfId="3" applyNumberFormat="1" applyFont="1" applyFill="1" applyBorder="1" applyAlignment="1">
      <alignment horizontal="center" vertical="center"/>
    </xf>
    <xf numFmtId="0" fontId="16" fillId="15" borderId="0" xfId="0" applyFont="1" applyFill="1" applyBorder="1" applyAlignment="1">
      <alignment vertical="center"/>
    </xf>
    <xf numFmtId="0" fontId="16" fillId="15" borderId="0" xfId="0" applyFont="1" applyFill="1" applyAlignment="1">
      <alignment vertical="center"/>
    </xf>
    <xf numFmtId="10" fontId="23" fillId="0" borderId="0" xfId="3" applyNumberFormat="1" applyFont="1" applyFill="1" applyBorder="1" applyAlignment="1">
      <alignment horizontal="center" vertical="center"/>
    </xf>
    <xf numFmtId="10" fontId="23" fillId="12" borderId="0" xfId="3" applyNumberFormat="1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left" vertical="center"/>
    </xf>
    <xf numFmtId="9" fontId="24" fillId="11" borderId="0" xfId="0" applyNumberFormat="1" applyFont="1" applyFill="1" applyBorder="1" applyAlignment="1">
      <alignment horizontal="center" vertical="center" wrapText="1"/>
    </xf>
    <xf numFmtId="177" fontId="18" fillId="12" borderId="0" xfId="0" applyNumberFormat="1" applyFont="1" applyFill="1" applyAlignment="1">
      <alignment vertical="center"/>
    </xf>
    <xf numFmtId="0" fontId="21" fillId="12" borderId="0" xfId="0" applyFont="1" applyFill="1" applyAlignment="1">
      <alignment horizontal="left" vertical="center"/>
    </xf>
    <xf numFmtId="9" fontId="24" fillId="12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0" fontId="25" fillId="12" borderId="0" xfId="0" applyFont="1" applyFill="1" applyAlignment="1">
      <alignment horizontal="left" vertical="center"/>
    </xf>
    <xf numFmtId="0" fontId="19" fillId="0" borderId="19" xfId="0" applyFont="1" applyFill="1" applyBorder="1" applyAlignment="1">
      <alignment vertical="center"/>
    </xf>
    <xf numFmtId="9" fontId="26" fillId="11" borderId="0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178" fontId="17" fillId="13" borderId="17" xfId="0" applyNumberFormat="1" applyFont="1" applyFill="1" applyBorder="1" applyAlignment="1">
      <alignment horizontal="center" vertical="center" wrapText="1"/>
    </xf>
    <xf numFmtId="4" fontId="18" fillId="19" borderId="17" xfId="0" applyNumberFormat="1" applyFont="1" applyFill="1" applyBorder="1" applyAlignment="1">
      <alignment horizontal="center" vertical="center"/>
    </xf>
    <xf numFmtId="0" fontId="19" fillId="11" borderId="0" xfId="0" applyFont="1" applyFill="1" applyAlignment="1">
      <alignment vertical="center"/>
    </xf>
    <xf numFmtId="0" fontId="18" fillId="12" borderId="17" xfId="0" applyFont="1" applyFill="1" applyBorder="1" applyAlignment="1">
      <alignment horizontal="center" vertical="center"/>
    </xf>
    <xf numFmtId="0" fontId="18" fillId="19" borderId="17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4" fontId="18" fillId="12" borderId="17" xfId="0" applyNumberFormat="1" applyFont="1" applyFill="1" applyBorder="1" applyAlignment="1">
      <alignment horizontal="center" vertical="center"/>
    </xf>
    <xf numFmtId="0" fontId="23" fillId="12" borderId="0" xfId="0" applyFont="1" applyFill="1" applyBorder="1" applyAlignment="1">
      <alignment vertical="center"/>
    </xf>
    <xf numFmtId="0" fontId="27" fillId="18" borderId="0" xfId="0" applyFont="1" applyFill="1" applyAlignment="1">
      <alignment vertical="center"/>
    </xf>
    <xf numFmtId="176" fontId="28" fillId="18" borderId="0" xfId="0" applyNumberFormat="1" applyFont="1" applyFill="1" applyAlignment="1">
      <alignment horizontal="center" vertical="center"/>
    </xf>
    <xf numFmtId="0" fontId="28" fillId="18" borderId="0" xfId="0" applyNumberFormat="1" applyFont="1" applyFill="1" applyAlignment="1">
      <alignment horizontal="center" vertical="center"/>
    </xf>
    <xf numFmtId="0" fontId="27" fillId="14" borderId="0" xfId="0" applyFont="1" applyFill="1" applyAlignment="1">
      <alignment vertical="center"/>
    </xf>
    <xf numFmtId="0" fontId="27" fillId="0" borderId="17" xfId="0" applyFont="1" applyFill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 wrapText="1"/>
    </xf>
    <xf numFmtId="57" fontId="27" fillId="14" borderId="0" xfId="0" applyNumberFormat="1" applyFont="1" applyFill="1" applyAlignment="1">
      <alignment vertical="center"/>
    </xf>
    <xf numFmtId="0" fontId="27" fillId="0" borderId="17" xfId="0" applyFont="1" applyFill="1" applyBorder="1" applyAlignment="1"/>
    <xf numFmtId="0" fontId="27" fillId="0" borderId="17" xfId="0" applyFont="1" applyFill="1" applyBorder="1" applyAlignment="1">
      <alignment vertical="center"/>
    </xf>
    <xf numFmtId="9" fontId="27" fillId="0" borderId="17" xfId="0" applyNumberFormat="1" applyFont="1" applyFill="1" applyBorder="1" applyAlignment="1">
      <alignment horizontal="center" vertical="center"/>
    </xf>
    <xf numFmtId="0" fontId="27" fillId="11" borderId="17" xfId="0" applyFont="1" applyFill="1" applyBorder="1" applyAlignment="1">
      <alignment horizontal="center" vertical="center"/>
    </xf>
    <xf numFmtId="0" fontId="27" fillId="11" borderId="17" xfId="0" applyFont="1" applyFill="1" applyBorder="1" applyAlignment="1">
      <alignment vertical="center"/>
    </xf>
    <xf numFmtId="0" fontId="29" fillId="15" borderId="0" xfId="0" applyFont="1" applyFill="1" applyBorder="1" applyAlignment="1" applyProtection="1">
      <alignment horizontal="center" vertical="center"/>
    </xf>
    <xf numFmtId="176" fontId="29" fillId="13" borderId="0" xfId="0" applyNumberFormat="1" applyFont="1" applyFill="1" applyAlignment="1">
      <alignment horizontal="center" vertical="center"/>
    </xf>
    <xf numFmtId="178" fontId="27" fillId="19" borderId="17" xfId="0" applyNumberFormat="1" applyFont="1" applyFill="1" applyBorder="1" applyAlignment="1">
      <alignment horizontal="center" vertical="center" wrapText="1"/>
    </xf>
    <xf numFmtId="0" fontId="27" fillId="16" borderId="17" xfId="0" applyFont="1" applyFill="1" applyBorder="1" applyAlignment="1">
      <alignment horizontal="center" vertical="center" wrapText="1"/>
    </xf>
    <xf numFmtId="0" fontId="27" fillId="17" borderId="17" xfId="0" applyFont="1" applyFill="1" applyBorder="1" applyAlignment="1">
      <alignment horizontal="center" vertical="center"/>
    </xf>
    <xf numFmtId="0" fontId="29" fillId="13" borderId="0" xfId="0" applyNumberFormat="1" applyFont="1" applyFill="1" applyBorder="1" applyAlignment="1">
      <alignment horizontal="center" vertical="center"/>
    </xf>
    <xf numFmtId="0" fontId="27" fillId="19" borderId="17" xfId="0" applyFont="1" applyFill="1" applyBorder="1" applyAlignment="1">
      <alignment horizontal="center" vertical="center"/>
    </xf>
    <xf numFmtId="178" fontId="27" fillId="16" borderId="17" xfId="0" applyNumberFormat="1" applyFont="1" applyFill="1" applyBorder="1" applyAlignment="1">
      <alignment horizontal="center" vertical="center"/>
    </xf>
    <xf numFmtId="178" fontId="27" fillId="17" borderId="17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9" fontId="28" fillId="0" borderId="0" xfId="0" applyNumberFormat="1" applyFont="1" applyFill="1" applyBorder="1" applyAlignment="1">
      <alignment horizontal="center" vertical="center" wrapText="1"/>
    </xf>
    <xf numFmtId="179" fontId="28" fillId="18" borderId="0" xfId="0" applyNumberFormat="1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29" fillId="15" borderId="0" xfId="0" applyFont="1" applyFill="1" applyBorder="1" applyAlignment="1">
      <alignment horizontal="center" vertical="center" wrapText="1"/>
    </xf>
    <xf numFmtId="10" fontId="28" fillId="0" borderId="0" xfId="0" applyNumberFormat="1" applyFont="1" applyFill="1" applyBorder="1" applyAlignment="1">
      <alignment horizontal="left" vertical="center" wrapText="1"/>
    </xf>
    <xf numFmtId="179" fontId="28" fillId="0" borderId="0" xfId="0" applyNumberFormat="1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vertical="center"/>
    </xf>
    <xf numFmtId="176" fontId="29" fillId="13" borderId="0" xfId="0" applyNumberFormat="1" applyFont="1" applyFill="1" applyBorder="1" applyAlignment="1">
      <alignment horizontal="center" vertical="center"/>
    </xf>
    <xf numFmtId="0" fontId="29" fillId="13" borderId="0" xfId="0" applyNumberFormat="1" applyFont="1" applyFill="1" applyAlignment="1">
      <alignment horizontal="center" vertical="center"/>
    </xf>
    <xf numFmtId="180" fontId="28" fillId="11" borderId="0" xfId="0" applyNumberFormat="1" applyFont="1" applyFill="1" applyBorder="1" applyAlignment="1" applyProtection="1">
      <alignment horizontal="center" vertical="center"/>
    </xf>
    <xf numFmtId="180" fontId="28" fillId="0" borderId="0" xfId="0" applyNumberFormat="1" applyFont="1" applyFill="1" applyBorder="1" applyAlignment="1" applyProtection="1">
      <alignment horizontal="center" vertical="center"/>
    </xf>
    <xf numFmtId="10" fontId="28" fillId="11" borderId="0" xfId="0" applyNumberFormat="1" applyFont="1" applyFill="1" applyBorder="1" applyAlignment="1" applyProtection="1">
      <alignment horizontal="center" vertical="center"/>
    </xf>
    <xf numFmtId="0" fontId="28" fillId="0" borderId="0" xfId="0" applyNumberFormat="1" applyFont="1" applyFill="1" applyBorder="1" applyAlignment="1">
      <alignment horizontal="center" vertical="center"/>
    </xf>
    <xf numFmtId="10" fontId="28" fillId="0" borderId="0" xfId="0" applyNumberFormat="1" applyFont="1" applyFill="1" applyBorder="1" applyAlignment="1" applyProtection="1">
      <alignment horizontal="center" vertical="center"/>
    </xf>
    <xf numFmtId="0" fontId="28" fillId="11" borderId="0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vertical="center"/>
    </xf>
    <xf numFmtId="0" fontId="30" fillId="15" borderId="0" xfId="0" applyFont="1" applyFill="1" applyAlignment="1">
      <alignment vertical="center"/>
    </xf>
    <xf numFmtId="181" fontId="29" fillId="13" borderId="0" xfId="3" applyNumberFormat="1" applyFont="1" applyFill="1" applyBorder="1" applyAlignment="1">
      <alignment horizontal="center" vertical="center"/>
    </xf>
    <xf numFmtId="181" fontId="28" fillId="0" borderId="0" xfId="3" applyNumberFormat="1" applyFont="1" applyFill="1" applyBorder="1" applyAlignment="1">
      <alignment horizontal="center" vertical="center"/>
    </xf>
    <xf numFmtId="10" fontId="28" fillId="0" borderId="0" xfId="3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 applyProtection="1">
      <alignment horizontal="center" vertical="center"/>
    </xf>
    <xf numFmtId="0" fontId="8" fillId="13" borderId="0" xfId="0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9" fontId="21" fillId="0" borderId="19" xfId="0" applyNumberFormat="1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horizontal="center" vertical="center"/>
    </xf>
    <xf numFmtId="0" fontId="18" fillId="13" borderId="0" xfId="0" applyFont="1" applyFill="1" applyAlignment="1">
      <alignment vertical="center"/>
    </xf>
    <xf numFmtId="0" fontId="18" fillId="13" borderId="17" xfId="0" applyFont="1" applyFill="1" applyBorder="1" applyAlignment="1">
      <alignment horizontal="center" vertical="center"/>
    </xf>
    <xf numFmtId="0" fontId="18" fillId="13" borderId="17" xfId="0" applyFont="1" applyFill="1" applyBorder="1" applyAlignment="1">
      <alignment horizontal="center" vertical="center" wrapText="1"/>
    </xf>
    <xf numFmtId="0" fontId="18" fillId="13" borderId="18" xfId="0" applyFont="1" applyFill="1" applyBorder="1" applyAlignment="1">
      <alignment horizontal="center" vertical="center"/>
    </xf>
    <xf numFmtId="0" fontId="31" fillId="0" borderId="17" xfId="0" applyFont="1" applyFill="1" applyBorder="1" applyAlignment="1">
      <alignment horizontal="right" vertical="center"/>
    </xf>
    <xf numFmtId="178" fontId="18" fillId="13" borderId="17" xfId="0" applyNumberFormat="1" applyFont="1" applyFill="1" applyBorder="1" applyAlignment="1">
      <alignment horizontal="center" vertical="center" wrapText="1"/>
    </xf>
    <xf numFmtId="0" fontId="23" fillId="13" borderId="17" xfId="0" applyFont="1" applyFill="1" applyBorder="1" applyAlignment="1">
      <alignment horizontal="center" vertical="center" wrapText="1"/>
    </xf>
    <xf numFmtId="0" fontId="23" fillId="13" borderId="0" xfId="0" applyFont="1" applyFill="1" applyBorder="1" applyAlignment="1" applyProtection="1">
      <alignment horizontal="center" vertical="center"/>
    </xf>
    <xf numFmtId="0" fontId="23" fillId="13" borderId="17" xfId="0" applyFont="1" applyFill="1" applyBorder="1" applyAlignment="1">
      <alignment horizontal="center" vertical="center"/>
    </xf>
    <xf numFmtId="9" fontId="23" fillId="13" borderId="0" xfId="0" applyNumberFormat="1" applyFont="1" applyFill="1" applyBorder="1" applyAlignment="1">
      <alignment horizontal="center" vertical="center" wrapText="1"/>
    </xf>
    <xf numFmtId="179" fontId="23" fillId="13" borderId="0" xfId="0" applyNumberFormat="1" applyFont="1" applyFill="1" applyBorder="1" applyAlignment="1">
      <alignment horizontal="left" vertical="center" wrapText="1"/>
    </xf>
    <xf numFmtId="10" fontId="23" fillId="13" borderId="0" xfId="0" applyNumberFormat="1" applyFont="1" applyFill="1" applyBorder="1" applyAlignment="1">
      <alignment horizontal="left" vertical="center" wrapText="1"/>
    </xf>
    <xf numFmtId="0" fontId="23" fillId="13" borderId="0" xfId="0" applyFont="1" applyFill="1" applyBorder="1" applyAlignment="1">
      <alignment vertical="center"/>
    </xf>
    <xf numFmtId="180" fontId="23" fillId="13" borderId="0" xfId="0" applyNumberFormat="1" applyFont="1" applyFill="1" applyBorder="1" applyAlignment="1" applyProtection="1">
      <alignment horizontal="center" vertical="center"/>
    </xf>
    <xf numFmtId="10" fontId="23" fillId="13" borderId="0" xfId="0" applyNumberFormat="1" applyFont="1" applyFill="1" applyBorder="1" applyAlignment="1" applyProtection="1">
      <alignment horizontal="center" vertical="center"/>
    </xf>
    <xf numFmtId="0" fontId="23" fillId="13" borderId="0" xfId="0" applyFont="1" applyFill="1" applyAlignment="1">
      <alignment vertical="center"/>
    </xf>
    <xf numFmtId="0" fontId="23" fillId="13" borderId="0" xfId="0" applyNumberFormat="1" applyFont="1" applyFill="1" applyBorder="1" applyAlignment="1">
      <alignment horizontal="center" vertical="center"/>
    </xf>
    <xf numFmtId="181" fontId="23" fillId="13" borderId="0" xfId="3" applyNumberFormat="1" applyFont="1" applyFill="1" applyBorder="1" applyAlignment="1">
      <alignment horizontal="center" vertical="center"/>
    </xf>
    <xf numFmtId="10" fontId="23" fillId="13" borderId="0" xfId="3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left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19" xfId="0" applyFont="1" applyFill="1" applyBorder="1" applyAlignment="1">
      <alignment horizontal="center" vertical="center"/>
    </xf>
    <xf numFmtId="0" fontId="32" fillId="0" borderId="0" xfId="0" applyFont="1" applyFill="1" applyAlignment="1">
      <alignment horizontal="left" vertical="center"/>
    </xf>
    <xf numFmtId="0" fontId="32" fillId="0" borderId="19" xfId="0" applyFont="1" applyFill="1" applyBorder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33" fillId="0" borderId="0" xfId="0" applyFont="1" applyFill="1" applyAlignment="1"/>
    <xf numFmtId="0" fontId="33" fillId="0" borderId="0" xfId="0" applyFont="1" applyFill="1" applyAlignment="1">
      <alignment vertical="center"/>
    </xf>
    <xf numFmtId="9" fontId="34" fillId="0" borderId="19" xfId="0" applyNumberFormat="1" applyFont="1" applyFill="1" applyBorder="1" applyAlignment="1">
      <alignment horizontal="center" vertical="center"/>
    </xf>
    <xf numFmtId="2" fontId="23" fillId="0" borderId="0" xfId="0" applyNumberFormat="1" applyFont="1" applyFill="1" applyBorder="1" applyAlignment="1">
      <alignment horizontal="center" vertical="center"/>
    </xf>
    <xf numFmtId="4" fontId="21" fillId="11" borderId="19" xfId="0" applyNumberFormat="1" applyFont="1" applyFill="1" applyBorder="1" applyAlignment="1">
      <alignment horizontal="center" vertical="center"/>
    </xf>
    <xf numFmtId="0" fontId="23" fillId="18" borderId="0" xfId="0" applyFont="1" applyFill="1" applyBorder="1" applyAlignment="1">
      <alignment vertical="center"/>
    </xf>
    <xf numFmtId="176" fontId="23" fillId="18" borderId="0" xfId="0" applyNumberFormat="1" applyFont="1" applyFill="1" applyBorder="1" applyAlignment="1">
      <alignment vertical="center"/>
    </xf>
    <xf numFmtId="179" fontId="23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18" fillId="14" borderId="0" xfId="0" applyFont="1" applyFill="1" applyAlignment="1">
      <alignment vertical="center"/>
    </xf>
    <xf numFmtId="0" fontId="23" fillId="20" borderId="19" xfId="0" applyFont="1" applyFill="1" applyBorder="1" applyAlignment="1">
      <alignment horizontal="center" vertical="center"/>
    </xf>
    <xf numFmtId="4" fontId="23" fillId="20" borderId="19" xfId="0" applyNumberFormat="1" applyFont="1" applyFill="1" applyBorder="1" applyAlignment="1">
      <alignment horizontal="center" vertical="center"/>
    </xf>
    <xf numFmtId="0" fontId="23" fillId="11" borderId="19" xfId="0" applyFont="1" applyFill="1" applyBorder="1" applyAlignment="1">
      <alignment horizontal="center" vertical="center"/>
    </xf>
    <xf numFmtId="183" fontId="23" fillId="20" borderId="19" xfId="0" applyNumberFormat="1" applyFont="1" applyFill="1" applyBorder="1" applyAlignment="1">
      <alignment horizontal="center" vertical="center"/>
    </xf>
    <xf numFmtId="0" fontId="35" fillId="0" borderId="17" xfId="0" applyFont="1" applyFill="1" applyBorder="1" applyAlignment="1">
      <alignment horizontal="right" vertical="center"/>
    </xf>
    <xf numFmtId="0" fontId="35" fillId="0" borderId="17" xfId="0" applyFont="1" applyFill="1" applyBorder="1" applyAlignment="1">
      <alignment vertical="center"/>
    </xf>
    <xf numFmtId="0" fontId="18" fillId="0" borderId="17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/>
    </xf>
    <xf numFmtId="4" fontId="18" fillId="0" borderId="17" xfId="0" applyNumberFormat="1" applyFont="1" applyFill="1" applyBorder="1" applyAlignment="1">
      <alignment horizontal="center" vertical="center"/>
    </xf>
    <xf numFmtId="183" fontId="18" fillId="0" borderId="17" xfId="0" applyNumberFormat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left" vertical="center"/>
    </xf>
    <xf numFmtId="0" fontId="23" fillId="0" borderId="17" xfId="0" applyFont="1" applyFill="1" applyBorder="1" applyAlignment="1">
      <alignment horizontal="center" vertical="center"/>
    </xf>
    <xf numFmtId="178" fontId="18" fillId="19" borderId="17" xfId="0" applyNumberFormat="1" applyFont="1" applyFill="1" applyBorder="1" applyAlignment="1">
      <alignment horizontal="center" vertical="center" wrapText="1"/>
    </xf>
    <xf numFmtId="0" fontId="23" fillId="16" borderId="17" xfId="0" applyFont="1" applyFill="1" applyBorder="1" applyAlignment="1">
      <alignment horizontal="center" vertical="center" wrapText="1"/>
    </xf>
    <xf numFmtId="0" fontId="18" fillId="17" borderId="17" xfId="0" applyFont="1" applyFill="1" applyBorder="1" applyAlignment="1">
      <alignment horizontal="center" vertical="center"/>
    </xf>
    <xf numFmtId="0" fontId="23" fillId="0" borderId="0" xfId="0" applyFont="1" applyFill="1" applyAlignment="1" applyProtection="1">
      <alignment horizontal="center" vertical="center"/>
    </xf>
    <xf numFmtId="0" fontId="23" fillId="0" borderId="17" xfId="0" applyFont="1" applyFill="1" applyBorder="1" applyAlignment="1">
      <alignment horizontal="left" vertical="center"/>
    </xf>
    <xf numFmtId="0" fontId="18" fillId="19" borderId="17" xfId="0" applyFont="1" applyFill="1" applyBorder="1" applyAlignment="1">
      <alignment horizontal="center" vertical="center" wrapText="1"/>
    </xf>
    <xf numFmtId="0" fontId="32" fillId="20" borderId="19" xfId="0" applyFont="1" applyFill="1" applyBorder="1" applyAlignment="1">
      <alignment horizontal="center" vertical="center"/>
    </xf>
    <xf numFmtId="179" fontId="23" fillId="21" borderId="0" xfId="0" applyNumberFormat="1" applyFont="1" applyFill="1" applyBorder="1" applyAlignment="1">
      <alignment horizontal="left" vertical="center" wrapText="1"/>
    </xf>
    <xf numFmtId="4" fontId="32" fillId="20" borderId="19" xfId="0" applyNumberFormat="1" applyFont="1" applyFill="1" applyBorder="1" applyAlignment="1">
      <alignment horizontal="center" vertical="center"/>
    </xf>
    <xf numFmtId="183" fontId="32" fillId="20" borderId="19" xfId="0" applyNumberFormat="1" applyFont="1" applyFill="1" applyBorder="1" applyAlignment="1">
      <alignment horizontal="center" vertical="center"/>
    </xf>
    <xf numFmtId="0" fontId="23" fillId="21" borderId="0" xfId="0" applyNumberFormat="1" applyFont="1" applyFill="1" applyBorder="1" applyAlignment="1">
      <alignment horizontal="center" vertical="center"/>
    </xf>
    <xf numFmtId="0" fontId="18" fillId="0" borderId="17" xfId="0" applyFont="1" applyFill="1" applyBorder="1" applyAlignment="1"/>
    <xf numFmtId="0" fontId="18" fillId="0" borderId="17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29" fillId="15" borderId="0" xfId="0" applyFont="1" applyFill="1" applyAlignment="1" applyProtection="1">
      <alignment horizontal="center" vertical="center"/>
    </xf>
    <xf numFmtId="0" fontId="28" fillId="18" borderId="0" xfId="0" applyFont="1" applyFill="1" applyBorder="1" applyAlignment="1">
      <alignment vertical="center"/>
    </xf>
    <xf numFmtId="176" fontId="28" fillId="18" borderId="0" xfId="0" applyNumberFormat="1" applyFont="1" applyFill="1" applyBorder="1" applyAlignment="1">
      <alignment vertical="center"/>
    </xf>
    <xf numFmtId="179" fontId="28" fillId="0" borderId="0" xfId="0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36" fillId="18" borderId="0" xfId="6" applyFont="1" applyFill="1">
      <alignment vertical="center"/>
    </xf>
    <xf numFmtId="0" fontId="27" fillId="0" borderId="20" xfId="0" applyFont="1" applyFill="1" applyBorder="1" applyAlignment="1"/>
    <xf numFmtId="0" fontId="27" fillId="0" borderId="20" xfId="0" applyFont="1" applyFill="1" applyBorder="1" applyAlignment="1">
      <alignment vertical="center"/>
    </xf>
    <xf numFmtId="0" fontId="27" fillId="0" borderId="20" xfId="0" applyFont="1" applyFill="1" applyBorder="1" applyAlignment="1">
      <alignment horizontal="center" vertical="center"/>
    </xf>
    <xf numFmtId="9" fontId="27" fillId="0" borderId="20" xfId="0" applyNumberFormat="1" applyFont="1" applyFill="1" applyBorder="1" applyAlignment="1">
      <alignment horizontal="center" vertical="center"/>
    </xf>
    <xf numFmtId="0" fontId="30" fillId="13" borderId="17" xfId="0" applyFont="1" applyFill="1" applyBorder="1" applyAlignment="1">
      <alignment horizontal="center" vertical="center"/>
    </xf>
    <xf numFmtId="0" fontId="27" fillId="0" borderId="21" xfId="0" applyFont="1" applyFill="1" applyBorder="1" applyAlignment="1"/>
    <xf numFmtId="0" fontId="27" fillId="0" borderId="21" xfId="0" applyFont="1" applyFill="1" applyBorder="1" applyAlignment="1">
      <alignment vertical="center"/>
    </xf>
    <xf numFmtId="0" fontId="27" fillId="0" borderId="21" xfId="0" applyFont="1" applyFill="1" applyBorder="1" applyAlignment="1">
      <alignment horizontal="center" vertical="center"/>
    </xf>
    <xf numFmtId="9" fontId="27" fillId="0" borderId="21" xfId="0" applyNumberFormat="1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right" vertical="center"/>
    </xf>
    <xf numFmtId="0" fontId="37" fillId="0" borderId="17" xfId="0" applyFont="1" applyFill="1" applyBorder="1" applyAlignment="1">
      <alignment vertical="center"/>
    </xf>
    <xf numFmtId="0" fontId="27" fillId="19" borderId="20" xfId="0" applyFont="1" applyFill="1" applyBorder="1" applyAlignment="1">
      <alignment horizontal="center" vertical="center"/>
    </xf>
    <xf numFmtId="178" fontId="27" fillId="16" borderId="20" xfId="0" applyNumberFormat="1" applyFont="1" applyFill="1" applyBorder="1" applyAlignment="1">
      <alignment horizontal="center" vertical="center"/>
    </xf>
    <xf numFmtId="178" fontId="27" fillId="17" borderId="20" xfId="0" applyNumberFormat="1" applyFont="1" applyFill="1" applyBorder="1" applyAlignment="1">
      <alignment horizontal="center" vertical="center"/>
    </xf>
    <xf numFmtId="0" fontId="27" fillId="19" borderId="21" xfId="0" applyFont="1" applyFill="1" applyBorder="1" applyAlignment="1">
      <alignment horizontal="center" vertical="center"/>
    </xf>
    <xf numFmtId="178" fontId="27" fillId="16" borderId="21" xfId="0" applyNumberFormat="1" applyFont="1" applyFill="1" applyBorder="1" applyAlignment="1">
      <alignment horizontal="center" vertical="center"/>
    </xf>
    <xf numFmtId="178" fontId="27" fillId="17" borderId="21" xfId="0" applyNumberFormat="1" applyFont="1" applyFill="1" applyBorder="1" applyAlignment="1">
      <alignment horizontal="center" vertical="center"/>
    </xf>
    <xf numFmtId="0" fontId="27" fillId="0" borderId="17" xfId="0" applyFont="1" applyFill="1" applyBorder="1" applyAlignment="1">
      <alignment horizontal="center"/>
    </xf>
    <xf numFmtId="183" fontId="27" fillId="0" borderId="17" xfId="0" applyNumberFormat="1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7" xfId="0" applyFont="1" applyFill="1" applyBorder="1" applyAlignment="1">
      <alignment horizontal="left" vertical="center"/>
    </xf>
    <xf numFmtId="176" fontId="29" fillId="15" borderId="0" xfId="0" applyNumberFormat="1" applyFont="1" applyFill="1" applyAlignment="1">
      <alignment horizontal="center" vertical="center"/>
    </xf>
    <xf numFmtId="0" fontId="29" fillId="15" borderId="0" xfId="0" applyNumberFormat="1" applyFont="1" applyFill="1" applyBorder="1" applyAlignment="1">
      <alignment horizontal="center" vertical="center"/>
    </xf>
    <xf numFmtId="0" fontId="29" fillId="18" borderId="0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7" fillId="19" borderId="17" xfId="0" applyFont="1" applyFill="1" applyBorder="1" applyAlignment="1">
      <alignment horizontal="center" vertical="center" wrapText="1"/>
    </xf>
    <xf numFmtId="0" fontId="28" fillId="0" borderId="0" xfId="0" applyFont="1" applyFill="1" applyAlignment="1" applyProtection="1">
      <alignment horizontal="center" vertical="center"/>
    </xf>
    <xf numFmtId="4" fontId="27" fillId="19" borderId="17" xfId="0" applyNumberFormat="1" applyFont="1" applyFill="1" applyBorder="1" applyAlignment="1">
      <alignment horizontal="center" vertical="center"/>
    </xf>
    <xf numFmtId="182" fontId="28" fillId="0" borderId="0" xfId="0" applyNumberFormat="1" applyFont="1" applyFill="1" applyBorder="1" applyAlignment="1">
      <alignment horizontal="left" vertical="center" wrapText="1"/>
    </xf>
    <xf numFmtId="0" fontId="27" fillId="18" borderId="0" xfId="0" applyFont="1" applyFill="1" applyAlignment="1">
      <alignment horizontal="center" vertical="center"/>
    </xf>
    <xf numFmtId="176" fontId="29" fillId="15" borderId="0" xfId="0" applyNumberFormat="1" applyFont="1" applyFill="1" applyBorder="1" applyAlignment="1">
      <alignment horizontal="center" vertical="center"/>
    </xf>
    <xf numFmtId="181" fontId="29" fillId="15" borderId="0" xfId="3" applyNumberFormat="1" applyFont="1" applyFill="1" applyBorder="1" applyAlignment="1">
      <alignment horizontal="center" vertical="center"/>
    </xf>
    <xf numFmtId="184" fontId="28" fillId="0" borderId="0" xfId="0" applyNumberFormat="1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vertical="center"/>
    </xf>
    <xf numFmtId="0" fontId="39" fillId="0" borderId="0" xfId="0" applyFont="1" applyFill="1" applyAlignment="1">
      <alignment vertical="center"/>
    </xf>
    <xf numFmtId="0" fontId="38" fillId="0" borderId="0" xfId="0" applyFont="1" applyFill="1" applyAlignment="1">
      <alignment vertical="center"/>
    </xf>
    <xf numFmtId="0" fontId="38" fillId="0" borderId="0" xfId="0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right" vertical="center"/>
    </xf>
    <xf numFmtId="0" fontId="38" fillId="0" borderId="0" xfId="0" applyFont="1" applyFill="1" applyBorder="1" applyAlignment="1">
      <alignment horizontal="center" vertical="center"/>
    </xf>
    <xf numFmtId="9" fontId="38" fillId="0" borderId="0" xfId="3" applyFont="1" applyFill="1" applyBorder="1" applyAlignment="1">
      <alignment horizontal="center" vertical="center"/>
    </xf>
    <xf numFmtId="9" fontId="38" fillId="0" borderId="0" xfId="3" applyFont="1" applyFill="1" applyAlignment="1">
      <alignment vertical="center"/>
    </xf>
    <xf numFmtId="0" fontId="38" fillId="0" borderId="0" xfId="0" applyFont="1" applyFill="1" applyBorder="1" applyAlignment="1">
      <alignment horizontal="right" vertical="top"/>
    </xf>
    <xf numFmtId="0" fontId="38" fillId="0" borderId="0" xfId="0" applyFont="1" applyFill="1" applyBorder="1" applyAlignment="1">
      <alignment horizontal="center" vertical="top"/>
    </xf>
    <xf numFmtId="9" fontId="38" fillId="0" borderId="0" xfId="3" applyFont="1" applyFill="1" applyBorder="1" applyAlignment="1">
      <alignment horizontal="center" vertical="top"/>
    </xf>
    <xf numFmtId="0" fontId="38" fillId="8" borderId="0" xfId="0" applyFont="1" applyFill="1" applyBorder="1" applyAlignment="1">
      <alignment horizontal="right" vertical="top"/>
    </xf>
    <xf numFmtId="58" fontId="38" fillId="0" borderId="0" xfId="0" applyNumberFormat="1" applyFont="1" applyFill="1" applyBorder="1" applyAlignment="1">
      <alignment vertical="center"/>
    </xf>
    <xf numFmtId="0" fontId="38" fillId="8" borderId="0" xfId="0" applyFont="1" applyFill="1" applyBorder="1" applyAlignment="1">
      <alignment horizontal="right" vertical="center"/>
    </xf>
    <xf numFmtId="0" fontId="38" fillId="0" borderId="0" xfId="0" applyFont="1" applyFill="1" applyAlignment="1">
      <alignment horizontal="right" vertical="center"/>
    </xf>
    <xf numFmtId="9" fontId="38" fillId="0" borderId="0" xfId="3" applyNumberFormat="1" applyFont="1" applyFill="1" applyBorder="1" applyAlignment="1">
      <alignment horizontal="center" vertical="top"/>
    </xf>
    <xf numFmtId="0" fontId="38" fillId="0" borderId="0" xfId="0" applyFont="1" applyFill="1" applyAlignment="1">
      <alignment horizontal="center" vertical="top"/>
    </xf>
    <xf numFmtId="9" fontId="38" fillId="0" borderId="0" xfId="3" applyFont="1" applyFill="1" applyAlignment="1">
      <alignment horizontal="center" vertical="top"/>
    </xf>
    <xf numFmtId="9" fontId="38" fillId="0" borderId="0" xfId="3" applyFont="1" applyFill="1">
      <alignment vertical="center"/>
    </xf>
    <xf numFmtId="0" fontId="38" fillId="0" borderId="0" xfId="0" applyFont="1" applyFill="1" applyBorder="1" applyAlignment="1">
      <alignment horizontal="left" vertical="top"/>
    </xf>
    <xf numFmtId="9" fontId="38" fillId="0" borderId="0" xfId="3" applyFont="1" applyFill="1" applyBorder="1" applyAlignment="1">
      <alignment horizontal="left" vertical="top"/>
    </xf>
    <xf numFmtId="0" fontId="40" fillId="0" borderId="0" xfId="0" applyFont="1" applyFill="1" applyBorder="1" applyAlignment="1" applyProtection="1"/>
    <xf numFmtId="0" fontId="40" fillId="0" borderId="0" xfId="0" applyFont="1" applyFill="1" applyBorder="1" applyAlignment="1" applyProtection="1">
      <alignment horizontal="left"/>
    </xf>
    <xf numFmtId="0" fontId="38" fillId="0" borderId="0" xfId="0" applyNumberFormat="1" applyFont="1" applyFill="1" applyBorder="1" applyAlignment="1">
      <alignment horizontal="center" vertical="top"/>
    </xf>
    <xf numFmtId="0" fontId="38" fillId="8" borderId="0" xfId="0" applyFont="1" applyFill="1" applyBorder="1" applyAlignment="1">
      <alignment horizontal="center" vertical="top"/>
    </xf>
    <xf numFmtId="10" fontId="38" fillId="0" borderId="0" xfId="0" applyNumberFormat="1" applyFont="1" applyFill="1" applyAlignment="1">
      <alignment horizontal="center" vertical="top"/>
    </xf>
    <xf numFmtId="0" fontId="38" fillId="0" borderId="0" xfId="0" applyFont="1" applyFill="1" applyAlignment="1">
      <alignment horizontal="center" vertical="center"/>
    </xf>
    <xf numFmtId="10" fontId="38" fillId="0" borderId="0" xfId="0" applyNumberFormat="1" applyFont="1" applyFill="1" applyBorder="1" applyAlignment="1">
      <alignment horizontal="center" vertical="top"/>
    </xf>
    <xf numFmtId="0" fontId="41" fillId="0" borderId="0" xfId="0" applyFont="1" applyFill="1" applyAlignment="1">
      <alignment horizontal="center" vertical="center"/>
    </xf>
    <xf numFmtId="185" fontId="38" fillId="0" borderId="0" xfId="0" applyNumberFormat="1" applyFont="1" applyFill="1" applyBorder="1" applyAlignment="1">
      <alignment horizontal="center" vertical="top"/>
    </xf>
    <xf numFmtId="4" fontId="38" fillId="0" borderId="0" xfId="0" applyNumberFormat="1" applyFont="1" applyFill="1" applyBorder="1" applyAlignment="1">
      <alignment horizontal="center" vertical="center"/>
    </xf>
    <xf numFmtId="4" fontId="38" fillId="0" borderId="0" xfId="0" applyNumberFormat="1" applyFont="1" applyFill="1" applyAlignment="1">
      <alignment vertical="center"/>
    </xf>
    <xf numFmtId="0" fontId="42" fillId="0" borderId="0" xfId="0" applyFont="1" applyFill="1" applyAlignment="1">
      <alignment vertical="center"/>
    </xf>
    <xf numFmtId="0" fontId="38" fillId="8" borderId="0" xfId="0" applyFont="1" applyFill="1" applyBorder="1" applyAlignment="1">
      <alignment vertical="center"/>
    </xf>
    <xf numFmtId="9" fontId="38" fillId="8" borderId="0" xfId="3" applyFont="1" applyFill="1" applyBorder="1" applyAlignment="1">
      <alignment horizontal="center" vertical="top"/>
    </xf>
    <xf numFmtId="9" fontId="38" fillId="8" borderId="0" xfId="3" applyNumberFormat="1" applyFont="1" applyFill="1" applyBorder="1" applyAlignment="1">
      <alignment horizontal="center" vertical="top"/>
    </xf>
    <xf numFmtId="0" fontId="38" fillId="8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vertical="center"/>
    </xf>
    <xf numFmtId="0" fontId="43" fillId="11" borderId="0" xfId="0" applyFont="1" applyFill="1" applyBorder="1" applyAlignment="1">
      <alignment vertical="center"/>
    </xf>
    <xf numFmtId="0" fontId="8" fillId="8" borderId="0" xfId="0" applyFont="1" applyFill="1" applyAlignment="1">
      <alignment vertical="center"/>
    </xf>
    <xf numFmtId="0" fontId="43" fillId="0" borderId="0" xfId="0" applyFont="1" applyFill="1" applyAlignment="1">
      <alignment vertical="center"/>
    </xf>
    <xf numFmtId="0" fontId="43" fillId="0" borderId="0" xfId="0" applyFont="1" applyFill="1" applyBorder="1" applyAlignment="1">
      <alignment horizontal="left" vertical="center"/>
    </xf>
    <xf numFmtId="0" fontId="43" fillId="8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horizontal="center" vertical="center"/>
    </xf>
    <xf numFmtId="9" fontId="43" fillId="0" borderId="0" xfId="3" applyFont="1" applyBorder="1" applyAlignment="1">
      <alignment horizontal="center" vertical="center"/>
    </xf>
    <xf numFmtId="0" fontId="43" fillId="0" borderId="0" xfId="0" applyFont="1" applyFill="1" applyAlignment="1">
      <alignment horizontal="left" vertical="center"/>
    </xf>
    <xf numFmtId="9" fontId="43" fillId="0" borderId="0" xfId="3" applyFont="1" applyAlignment="1">
      <alignment vertical="center"/>
    </xf>
    <xf numFmtId="0" fontId="43" fillId="0" borderId="0" xfId="0" applyFont="1" applyFill="1" applyBorder="1" applyAlignment="1">
      <alignment horizontal="left" vertical="top"/>
    </xf>
    <xf numFmtId="0" fontId="43" fillId="0" borderId="0" xfId="0" applyFont="1" applyFill="1" applyBorder="1" applyAlignment="1">
      <alignment horizontal="center" vertical="top"/>
    </xf>
    <xf numFmtId="9" fontId="43" fillId="0" borderId="0" xfId="3" applyFont="1" applyFill="1" applyBorder="1" applyAlignment="1">
      <alignment horizontal="center" vertical="top"/>
    </xf>
    <xf numFmtId="0" fontId="43" fillId="11" borderId="0" xfId="0" applyFont="1" applyFill="1" applyBorder="1" applyAlignment="1">
      <alignment horizontal="left" vertical="center"/>
    </xf>
    <xf numFmtId="0" fontId="43" fillId="11" borderId="0" xfId="0" applyFont="1" applyFill="1" applyBorder="1" applyAlignment="1">
      <alignment horizontal="center" vertical="top"/>
    </xf>
    <xf numFmtId="9" fontId="43" fillId="11" borderId="0" xfId="3" applyFont="1" applyFill="1" applyBorder="1" applyAlignment="1">
      <alignment horizontal="center" vertical="top"/>
    </xf>
    <xf numFmtId="0" fontId="43" fillId="8" borderId="0" xfId="0" applyFont="1" applyFill="1" applyBorder="1" applyAlignment="1">
      <alignment horizontal="left" vertical="center"/>
    </xf>
    <xf numFmtId="0" fontId="43" fillId="8" borderId="0" xfId="0" applyFont="1" applyFill="1" applyBorder="1" applyAlignment="1">
      <alignment horizontal="center" vertical="top"/>
    </xf>
    <xf numFmtId="9" fontId="43" fillId="8" borderId="0" xfId="3" applyFont="1" applyFill="1" applyBorder="1" applyAlignment="1">
      <alignment horizontal="center" vertical="top"/>
    </xf>
    <xf numFmtId="0" fontId="43" fillId="0" borderId="0" xfId="0" applyFont="1" applyFill="1" applyAlignment="1">
      <alignment horizontal="center" vertical="top"/>
    </xf>
    <xf numFmtId="9" fontId="43" fillId="0" borderId="0" xfId="3" applyFont="1" applyFill="1" applyAlignment="1">
      <alignment horizontal="center" vertical="top"/>
    </xf>
    <xf numFmtId="9" fontId="43" fillId="0" borderId="0" xfId="3" applyFont="1">
      <alignment vertical="center"/>
    </xf>
    <xf numFmtId="9" fontId="43" fillId="0" borderId="0" xfId="3" applyFont="1" applyFill="1" applyBorder="1" applyAlignment="1">
      <alignment horizontal="left" vertical="top"/>
    </xf>
    <xf numFmtId="0" fontId="44" fillId="0" borderId="0" xfId="0" applyFont="1" applyFill="1" applyBorder="1" applyAlignment="1" applyProtection="1">
      <alignment horizontal="left"/>
    </xf>
    <xf numFmtId="0" fontId="44" fillId="0" borderId="0" xfId="0" applyFont="1" applyFill="1" applyBorder="1" applyAlignment="1" applyProtection="1"/>
    <xf numFmtId="9" fontId="43" fillId="0" borderId="0" xfId="3" applyNumberFormat="1" applyFont="1" applyFill="1" applyBorder="1" applyAlignment="1">
      <alignment horizontal="center" vertical="top"/>
    </xf>
    <xf numFmtId="9" fontId="43" fillId="0" borderId="0" xfId="3" applyFont="1" applyFill="1" applyBorder="1" applyAlignment="1">
      <alignment horizontal="center" vertical="center"/>
    </xf>
    <xf numFmtId="9" fontId="43" fillId="8" borderId="0" xfId="3" applyNumberFormat="1" applyFont="1" applyFill="1" applyBorder="1" applyAlignment="1">
      <alignment horizontal="center" vertical="top"/>
    </xf>
    <xf numFmtId="0" fontId="43" fillId="0" borderId="0" xfId="0" applyNumberFormat="1" applyFont="1" applyFill="1" applyBorder="1" applyAlignment="1">
      <alignment horizontal="center" vertical="top"/>
    </xf>
    <xf numFmtId="9" fontId="43" fillId="11" borderId="0" xfId="3" applyNumberFormat="1" applyFont="1" applyFill="1" applyBorder="1" applyAlignment="1">
      <alignment horizontal="center" vertical="top"/>
    </xf>
    <xf numFmtId="0" fontId="43" fillId="11" borderId="0" xfId="0" applyNumberFormat="1" applyFont="1" applyFill="1" applyBorder="1" applyAlignment="1">
      <alignment horizontal="center" vertical="top"/>
    </xf>
    <xf numFmtId="0" fontId="43" fillId="11" borderId="0" xfId="0" applyFont="1" applyFill="1" applyBorder="1" applyAlignment="1">
      <alignment horizontal="center" vertical="center"/>
    </xf>
    <xf numFmtId="0" fontId="43" fillId="8" borderId="0" xfId="0" applyNumberFormat="1" applyFont="1" applyFill="1" applyBorder="1" applyAlignment="1">
      <alignment horizontal="center" vertical="top"/>
    </xf>
    <xf numFmtId="0" fontId="43" fillId="8" borderId="0" xfId="0" applyFont="1" applyFill="1" applyBorder="1" applyAlignment="1">
      <alignment horizontal="center" vertical="center"/>
    </xf>
    <xf numFmtId="10" fontId="43" fillId="0" borderId="0" xfId="0" applyNumberFormat="1" applyFont="1" applyFill="1" applyAlignment="1">
      <alignment horizontal="center" vertical="top"/>
    </xf>
    <xf numFmtId="0" fontId="43" fillId="0" borderId="0" xfId="0" applyFont="1" applyFill="1" applyAlignment="1">
      <alignment horizontal="center" vertical="center"/>
    </xf>
    <xf numFmtId="10" fontId="43" fillId="0" borderId="0" xfId="0" applyNumberFormat="1" applyFont="1" applyFill="1" applyBorder="1" applyAlignment="1">
      <alignment horizontal="center" vertical="top"/>
    </xf>
    <xf numFmtId="0" fontId="45" fillId="0" borderId="0" xfId="0" applyFont="1" applyFill="1" applyAlignment="1">
      <alignment horizontal="center" vertical="center"/>
    </xf>
    <xf numFmtId="185" fontId="43" fillId="0" borderId="0" xfId="0" applyNumberFormat="1" applyFont="1" applyFill="1" applyBorder="1" applyAlignment="1">
      <alignment horizontal="center" vertical="top"/>
    </xf>
    <xf numFmtId="4" fontId="43" fillId="8" borderId="0" xfId="0" applyNumberFormat="1" applyFont="1" applyFill="1" applyBorder="1" applyAlignment="1">
      <alignment horizontal="center" vertical="center"/>
    </xf>
    <xf numFmtId="4" fontId="43" fillId="0" borderId="0" xfId="0" applyNumberFormat="1" applyFont="1" applyFill="1" applyAlignment="1">
      <alignment vertical="center"/>
    </xf>
    <xf numFmtId="0" fontId="43" fillId="0" borderId="0" xfId="0" applyFont="1" applyFill="1" applyBorder="1" applyAlignment="1">
      <alignment horizontal="right" vertical="center"/>
    </xf>
    <xf numFmtId="0" fontId="43" fillId="0" borderId="0" xfId="0" applyFont="1" applyFill="1" applyBorder="1" applyAlignment="1">
      <alignment horizontal="right" vertical="top"/>
    </xf>
    <xf numFmtId="0" fontId="43" fillId="8" borderId="0" xfId="0" applyFont="1" applyFill="1" applyBorder="1" applyAlignment="1">
      <alignment horizontal="right" vertical="center"/>
    </xf>
    <xf numFmtId="0" fontId="43" fillId="0" borderId="22" xfId="0" applyFont="1" applyFill="1" applyBorder="1" applyAlignment="1">
      <alignment horizontal="right" vertical="center"/>
    </xf>
    <xf numFmtId="0" fontId="43" fillId="0" borderId="23" xfId="0" applyFont="1" applyFill="1" applyBorder="1" applyAlignment="1">
      <alignment horizontal="left" vertical="center"/>
    </xf>
    <xf numFmtId="0" fontId="43" fillId="0" borderId="23" xfId="0" applyFont="1" applyFill="1" applyBorder="1" applyAlignment="1">
      <alignment horizontal="center" vertical="center"/>
    </xf>
    <xf numFmtId="9" fontId="43" fillId="0" borderId="23" xfId="3" applyFont="1" applyBorder="1" applyAlignment="1">
      <alignment horizontal="center" vertical="center"/>
    </xf>
    <xf numFmtId="0" fontId="43" fillId="0" borderId="1" xfId="0" applyFont="1" applyFill="1" applyBorder="1" applyAlignment="1">
      <alignment vertical="center"/>
    </xf>
    <xf numFmtId="0" fontId="43" fillId="8" borderId="1" xfId="0" applyFont="1" applyFill="1" applyBorder="1" applyAlignment="1">
      <alignment vertical="center"/>
    </xf>
    <xf numFmtId="0" fontId="43" fillId="8" borderId="0" xfId="0" applyFont="1" applyFill="1" applyBorder="1" applyAlignment="1">
      <alignment horizontal="left" vertical="top"/>
    </xf>
    <xf numFmtId="0" fontId="43" fillId="0" borderId="24" xfId="0" applyFont="1" applyFill="1" applyBorder="1" applyAlignment="1">
      <alignment vertical="center"/>
    </xf>
    <xf numFmtId="0" fontId="43" fillId="0" borderId="25" xfId="0" applyFont="1" applyFill="1" applyBorder="1" applyAlignment="1">
      <alignment horizontal="left" vertical="center"/>
    </xf>
    <xf numFmtId="0" fontId="43" fillId="0" borderId="25" xfId="0" applyFont="1" applyFill="1" applyBorder="1" applyAlignment="1">
      <alignment horizontal="center" vertical="center"/>
    </xf>
    <xf numFmtId="0" fontId="43" fillId="0" borderId="25" xfId="0" applyFont="1" applyFill="1" applyBorder="1" applyAlignment="1">
      <alignment horizontal="center" vertical="top"/>
    </xf>
    <xf numFmtId="9" fontId="43" fillId="0" borderId="25" xfId="3" applyFont="1" applyBorder="1" applyAlignment="1">
      <alignment horizontal="center" vertical="center"/>
    </xf>
    <xf numFmtId="0" fontId="43" fillId="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0" fontId="43" fillId="0" borderId="28" xfId="0" applyFont="1" applyFill="1" applyBorder="1" applyAlignment="1">
      <alignment horizontal="center" vertical="center"/>
    </xf>
    <xf numFmtId="0" fontId="43" fillId="8" borderId="2" xfId="0" applyFont="1" applyFill="1" applyBorder="1" applyAlignment="1">
      <alignment horizontal="center" vertical="center"/>
    </xf>
    <xf numFmtId="0" fontId="43" fillId="0" borderId="29" xfId="0" applyFont="1" applyFill="1" applyBorder="1" applyAlignment="1">
      <alignment horizontal="center" vertical="center"/>
    </xf>
    <xf numFmtId="0" fontId="43" fillId="0" borderId="30" xfId="0" applyFont="1" applyFill="1" applyBorder="1" applyAlignment="1">
      <alignment horizontal="center" vertical="center"/>
    </xf>
    <xf numFmtId="0" fontId="43" fillId="8" borderId="0" xfId="0" applyFont="1" applyFill="1" applyBorder="1" applyAlignment="1">
      <alignment horizontal="right" vertical="top"/>
    </xf>
    <xf numFmtId="0" fontId="46" fillId="0" borderId="0" xfId="0" applyFont="1" applyFill="1" applyAlignment="1">
      <alignment vertical="center"/>
    </xf>
    <xf numFmtId="0" fontId="46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left" vertical="center"/>
    </xf>
    <xf numFmtId="0" fontId="47" fillId="0" borderId="0" xfId="6" applyFont="1">
      <alignment vertical="center"/>
    </xf>
    <xf numFmtId="0" fontId="48" fillId="0" borderId="0" xfId="6" applyFont="1">
      <alignment vertical="center"/>
    </xf>
    <xf numFmtId="0" fontId="49" fillId="0" borderId="0" xfId="6" applyFont="1">
      <alignment vertical="center"/>
    </xf>
    <xf numFmtId="0" fontId="50" fillId="0" borderId="0" xfId="6" applyFont="1">
      <alignment vertical="center"/>
    </xf>
    <xf numFmtId="0" fontId="46" fillId="0" borderId="31" xfId="0" applyFont="1" applyFill="1" applyBorder="1" applyAlignment="1">
      <alignment horizontal="center" vertical="center"/>
    </xf>
    <xf numFmtId="0" fontId="51" fillId="0" borderId="31" xfId="0" applyFont="1" applyFill="1" applyBorder="1" applyAlignment="1">
      <alignment horizontal="center" vertical="center"/>
    </xf>
    <xf numFmtId="57" fontId="51" fillId="0" borderId="31" xfId="0" applyNumberFormat="1" applyFont="1" applyFill="1" applyBorder="1" applyAlignment="1">
      <alignment horizontal="center" vertical="center"/>
    </xf>
    <xf numFmtId="0" fontId="52" fillId="0" borderId="31" xfId="0" applyFont="1" applyFill="1" applyBorder="1" applyAlignment="1">
      <alignment horizontal="center"/>
    </xf>
    <xf numFmtId="176" fontId="46" fillId="0" borderId="31" xfId="0" applyNumberFormat="1" applyFont="1" applyFill="1" applyBorder="1" applyAlignment="1">
      <alignment vertical="center"/>
    </xf>
    <xf numFmtId="176" fontId="51" fillId="0" borderId="31" xfId="0" applyNumberFormat="1" applyFont="1" applyFill="1" applyBorder="1" applyAlignment="1">
      <alignment vertical="center" wrapText="1"/>
    </xf>
    <xf numFmtId="0" fontId="46" fillId="0" borderId="31" xfId="0" applyFont="1" applyFill="1" applyBorder="1" applyAlignment="1">
      <alignment vertical="center"/>
    </xf>
    <xf numFmtId="0" fontId="53" fillId="0" borderId="31" xfId="6" applyFont="1" applyFill="1" applyBorder="1" applyAlignment="1">
      <alignment horizontal="center" vertical="center"/>
    </xf>
    <xf numFmtId="0" fontId="51" fillId="11" borderId="31" xfId="0" applyFont="1" applyFill="1" applyBorder="1" applyAlignment="1">
      <alignment horizontal="center" vertical="center"/>
    </xf>
    <xf numFmtId="176" fontId="46" fillId="11" borderId="31" xfId="0" applyNumberFormat="1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186" fontId="51" fillId="0" borderId="0" xfId="0" applyNumberFormat="1" applyFont="1" applyFill="1" applyAlignment="1">
      <alignment vertical="center"/>
    </xf>
    <xf numFmtId="0" fontId="51" fillId="0" borderId="0" xfId="0" applyFont="1" applyFill="1" applyAlignment="1">
      <alignment vertical="center"/>
    </xf>
    <xf numFmtId="0" fontId="51" fillId="11" borderId="0" xfId="0" applyFont="1" applyFill="1" applyAlignment="1">
      <alignment vertical="center"/>
    </xf>
    <xf numFmtId="0" fontId="51" fillId="0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customXml" Target="../customXml/item4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externalLink" Target="externalLinks/externalLink4.xml"/><Relationship Id="rId23" Type="http://schemas.openxmlformats.org/officeDocument/2006/relationships/externalLink" Target="externalLinks/externalLink3.xml"/><Relationship Id="rId22" Type="http://schemas.openxmlformats.org/officeDocument/2006/relationships/externalLink" Target="externalLinks/externalLink2.xml"/><Relationship Id="rId21" Type="http://schemas.openxmlformats.org/officeDocument/2006/relationships/externalLink" Target="externalLinks/externalLink1.xml"/><Relationship Id="rId20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2.xml"/><Relationship Id="rId18" Type="http://schemas.openxmlformats.org/officeDocument/2006/relationships/customXml" Target="../customXml/item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固定成本!$C$43</c:f>
              <c:strCache>
                <c:ptCount val="1"/>
                <c:pt idx="0">
                  <c:v>合计</c:v>
                </c:pt>
              </c:strCache>
            </c:strRef>
          </c:tx>
          <c:spPr>
            <a:blipFill rotWithShape="1">
              <a:blip xmlns:r="http://schemas.openxmlformats.org/officeDocument/2006/relationships" r:embed="rId1">
                <a:duotone>
                  <a:schemeClr val="accent1">
                    <a:shade val="45000"/>
                    <a:satMod val="135000"/>
                  </a:schemeClr>
                  <a:prstClr val="white"/>
                </a:duotone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固定成本!$D$10:$O$10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固定成本!$D$43:$O$43</c:f>
              <c:numCache>
                <c:formatCode>0"."0,"万元"</c:formatCode>
                <c:ptCount val="12"/>
                <c:pt idx="0">
                  <c:v>53588.92</c:v>
                </c:pt>
                <c:pt idx="1">
                  <c:v>49619.22</c:v>
                </c:pt>
                <c:pt idx="2">
                  <c:v>38606.43</c:v>
                </c:pt>
                <c:pt idx="3">
                  <c:v>51414.69</c:v>
                </c:pt>
                <c:pt idx="4">
                  <c:v>53249.54</c:v>
                </c:pt>
                <c:pt idx="5">
                  <c:v>57494.89</c:v>
                </c:pt>
                <c:pt idx="6">
                  <c:v>54985.57</c:v>
                </c:pt>
                <c:pt idx="7">
                  <c:v>137085.8</c:v>
                </c:pt>
                <c:pt idx="8">
                  <c:v>62851.37</c:v>
                </c:pt>
                <c:pt idx="9">
                  <c:v>46177.72</c:v>
                </c:pt>
                <c:pt idx="10">
                  <c:v>7899</c:v>
                </c:pt>
                <c:pt idx="11">
                  <c:v>7899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405917"/>
        <c:axId val="937101892"/>
      </c:barChart>
      <c:catAx>
        <c:axId val="33640591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101892"/>
        <c:crosses val="autoZero"/>
        <c:auto val="1"/>
        <c:lblAlgn val="ctr"/>
        <c:lblOffset val="100"/>
        <c:noMultiLvlLbl val="0"/>
      </c:catAx>
      <c:valAx>
        <c:axId val="937101892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bg1">
                  <a:lumMod val="65000"/>
                  <a:alpha val="20000"/>
                </a:schemeClr>
              </a:solidFill>
              <a:round/>
            </a:ln>
            <a:effectLst/>
          </c:spPr>
        </c:majorGridlines>
        <c:numFmt formatCode="0&quot;.&quot;0,&quot;万元&quot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40591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7a1e538-c9e5-4f40-a253-eb982c384ad8}"/>
      </c:ext>
    </c:extLst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  <a:r>
              <a:rPr>
                <a:solidFill>
                  <a:sysClr val="windowText" lastClr="00000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rPr>
              <a:t>季度费用对比图</a:t>
            </a:r>
            <a:endParaRPr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固定成本!$U$1</c:f>
              <c:strCache>
                <c:ptCount val="1"/>
                <c:pt idx="0">
                  <c:v>费用合计</c:v>
                </c:pt>
              </c:strCache>
            </c:strRef>
          </c:tx>
          <c:spPr>
            <a:solidFill>
              <a:srgbClr val="F6D62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固定成本!$T$2:$T$5</c:f>
              <c:strCache>
                <c:ptCount val="4"/>
                <c:pt idx="0">
                  <c:v>第1季度</c:v>
                </c:pt>
                <c:pt idx="1">
                  <c:v>第2季度</c:v>
                </c:pt>
                <c:pt idx="2">
                  <c:v>第3季度</c:v>
                </c:pt>
                <c:pt idx="3">
                  <c:v>第4季度</c:v>
                </c:pt>
              </c:strCache>
            </c:strRef>
          </c:cat>
          <c:val>
            <c:numRef>
              <c:f>固定成本!$U$2:$U$5</c:f>
              <c:numCache>
                <c:formatCode>0.00_ </c:formatCode>
                <c:ptCount val="4"/>
                <c:pt idx="0">
                  <c:v>141814.57</c:v>
                </c:pt>
                <c:pt idx="1">
                  <c:v>162159.12</c:v>
                </c:pt>
                <c:pt idx="2">
                  <c:v>254922.74</c:v>
                </c:pt>
                <c:pt idx="3">
                  <c:v>61975.72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74185"/>
        <c:axId val="618737818"/>
      </c:barChart>
      <c:catAx>
        <c:axId val="6153741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618737818"/>
        <c:crosses val="autoZero"/>
        <c:auto val="1"/>
        <c:lblAlgn val="ctr"/>
        <c:lblOffset val="100"/>
        <c:noMultiLvlLbl val="0"/>
      </c:catAx>
      <c:valAx>
        <c:axId val="618737818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</a:p>
        </c:txPr>
        <c:crossAx val="6153741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4725e6f-ed42-405a-a6b6-a6200c8eb0f0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黑体" panose="02010609060101010101" charset="-122"/>
          <a:ea typeface="黑体" panose="02010609060101010101" charset="-122"/>
          <a:cs typeface="黑体" panose="02010609060101010101" charset="-122"/>
          <a:sym typeface="黑体" panose="02010609060101010101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660400</xdr:colOff>
      <xdr:row>1</xdr:row>
      <xdr:rowOff>98425</xdr:rowOff>
    </xdr:from>
    <xdr:to>
      <xdr:col>16</xdr:col>
      <xdr:colOff>174625</xdr:colOff>
      <xdr:row>6</xdr:row>
      <xdr:rowOff>358775</xdr:rowOff>
    </xdr:to>
    <xdr:graphicFrame>
      <xdr:nvGraphicFramePr>
        <xdr:cNvPr id="2" name="图表 1" descr="7b0a202020202263686172745265734964223a20223230343736333530220a7d0a"/>
        <xdr:cNvGraphicFramePr/>
      </xdr:nvGraphicFramePr>
      <xdr:xfrm>
        <a:off x="4584700" y="317500"/>
        <a:ext cx="6886575" cy="120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184150</xdr:colOff>
      <xdr:row>1</xdr:row>
      <xdr:rowOff>136525</xdr:rowOff>
    </xdr:from>
    <xdr:to>
      <xdr:col>6</xdr:col>
      <xdr:colOff>594360</xdr:colOff>
      <xdr:row>6</xdr:row>
      <xdr:rowOff>86360</xdr:rowOff>
    </xdr:to>
    <xdr:graphicFrame>
      <xdr:nvGraphicFramePr>
        <xdr:cNvPr id="3" name="图表 2"/>
        <xdr:cNvGraphicFramePr/>
      </xdr:nvGraphicFramePr>
      <xdr:xfrm>
        <a:off x="393700" y="355600"/>
        <a:ext cx="4124960" cy="1045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0</xdr:row>
      <xdr:rowOff>180975</xdr:rowOff>
    </xdr:from>
    <xdr:to>
      <xdr:col>8</xdr:col>
      <xdr:colOff>438150</xdr:colOff>
      <xdr:row>0</xdr:row>
      <xdr:rowOff>866775</xdr:rowOff>
    </xdr:to>
    <xdr:sp>
      <xdr:nvSpPr>
        <xdr:cNvPr id="4" name="文本框 3"/>
        <xdr:cNvSpPr txBox="1"/>
      </xdr:nvSpPr>
      <xdr:spPr>
        <a:xfrm>
          <a:off x="762000" y="180975"/>
          <a:ext cx="5029200" cy="381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400">
              <a:solidFill>
                <a:schemeClr val="bg1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公司项目费用成本明细表</a:t>
          </a:r>
          <a:endParaRPr lang="zh-CN" altLang="en-US" sz="1000">
            <a:solidFill>
              <a:schemeClr val="bg1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algn="l"/>
          <a:r>
            <a:rPr lang="zh-CN" altLang="en-US" sz="1000">
              <a:solidFill>
                <a:schemeClr val="bg1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Detailed Statement of Project Expenses and Costs of the Company</a:t>
          </a:r>
          <a:endParaRPr lang="zh-CN" altLang="en-US" sz="1000">
            <a:solidFill>
              <a:schemeClr val="bg1"/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6032;&#24314;&#25991;&#20214;&#22841;\&#12298;&#20992;&#21073;&#28436;&#27494;&#12299;&#21033;&#28070;&#26680;&#31639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xiaoning515658123\FileStorage\File\2022-02\2021.12&#26376;&#20992;&#21073;&#28436;&#27494;&#20998;&#25104;&#32467;&#31639;&#2133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xiaoning515658123\FileStorage\File\2022-03\&#36229;&#20961;-&#26415;&#28216;2021&#24180;11&#26376;-2022&#24180;1&#26376;&#32467;&#31639;&#23545;&#36134;&#21333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36130;&#21153;-&#28192;&#36947;&#23545;&#36134;&#12305;2024&#24180;7&#2637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账单"/>
      <sheetName val="研发对账单"/>
      <sheetName val="5月"/>
      <sheetName val="6月"/>
      <sheetName val="7月"/>
      <sheetName val="8月"/>
      <sheetName val="9月"/>
      <sheetName val="10月"/>
      <sheetName val="11月"/>
      <sheetName val="12月"/>
      <sheetName val="1月"/>
      <sheetName val="2月"/>
      <sheetName val="3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7">
          <cell r="C17">
            <v>29862.3</v>
          </cell>
        </row>
        <row r="18">
          <cell r="C18">
            <v>13</v>
          </cell>
        </row>
        <row r="20">
          <cell r="C20">
            <v>321558.6</v>
          </cell>
        </row>
        <row r="20">
          <cell r="L20">
            <v>195610.7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对账单"/>
    </sheetNames>
    <sheetDataSet>
      <sheetData sheetId="0" refreshError="1">
        <row r="4">
          <cell r="C4">
            <v>321558.6</v>
          </cell>
        </row>
        <row r="4">
          <cell r="E4">
            <v>195610.7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测试费"/>
    </sheetNames>
    <sheetDataSet>
      <sheetData sheetId="0" refreshError="1">
        <row r="5">
          <cell r="J5">
            <v>84.93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407"/>
      <sheetName val="渠道产品"/>
      <sheetName val="WpsReserved_CellImgList"/>
    </sheetNames>
    <sheetDataSet>
      <sheetData sheetId="0"/>
      <sheetData sheetId="1">
        <row r="1">
          <cell r="A1" t="str">
            <v>返回目录</v>
          </cell>
          <cell r="B1" t="str">
            <v>渠道</v>
          </cell>
          <cell r="C1" t="str">
            <v>渠道</v>
          </cell>
          <cell r="D1" t="str">
            <v>渠道分成</v>
          </cell>
          <cell r="E1" t="str">
            <v>通道费</v>
          </cell>
          <cell r="F1" t="str">
            <v>超凡分成</v>
          </cell>
          <cell r="G1" t="str">
            <v>超凡对研发分成</v>
          </cell>
          <cell r="H1" t="str">
            <v>IP授权比例</v>
          </cell>
          <cell r="I1" t="str">
            <v>税点</v>
          </cell>
          <cell r="J1" t="str">
            <v>私点</v>
          </cell>
          <cell r="K1" t="str">
            <v>研发通道费</v>
          </cell>
          <cell r="L1" t="str">
            <v>研发的税点</v>
          </cell>
        </row>
        <row r="2">
          <cell r="A2" t="str">
            <v>神谕幻想长尾找手游</v>
          </cell>
          <cell r="B2" t="str">
            <v>神谕幻想长尾</v>
          </cell>
          <cell r="C2" t="str">
            <v>找手游</v>
          </cell>
          <cell r="D2">
            <v>0.7</v>
          </cell>
          <cell r="E2">
            <v>0</v>
          </cell>
          <cell r="F2">
            <v>0.3</v>
          </cell>
          <cell r="G2">
            <v>0.85</v>
          </cell>
          <cell r="H2">
            <v>0</v>
          </cell>
          <cell r="I2">
            <v>0</v>
          </cell>
          <cell r="J2">
            <v>0</v>
          </cell>
          <cell r="K2">
            <v>0.05</v>
          </cell>
          <cell r="L2">
            <v>0</v>
          </cell>
        </row>
        <row r="3">
          <cell r="A3" t="str">
            <v>龙心战纪-超级福利找手游</v>
          </cell>
          <cell r="B3" t="str">
            <v>龙心战纪-超级福利</v>
          </cell>
          <cell r="C3" t="str">
            <v>找手游</v>
          </cell>
          <cell r="D3">
            <v>0.7</v>
          </cell>
          <cell r="E3">
            <v>0</v>
          </cell>
          <cell r="F3">
            <v>0.3</v>
          </cell>
          <cell r="G3">
            <v>0.85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 t="str">
            <v>风之谷找手游</v>
          </cell>
          <cell r="B4" t="str">
            <v>风之谷</v>
          </cell>
          <cell r="C4" t="str">
            <v>找手游</v>
          </cell>
          <cell r="D4">
            <v>0.7</v>
          </cell>
          <cell r="E4">
            <v>0</v>
          </cell>
          <cell r="F4">
            <v>0.3</v>
          </cell>
          <cell r="G4">
            <v>0.85</v>
          </cell>
          <cell r="H4">
            <v>0</v>
          </cell>
          <cell r="I4">
            <v>0</v>
          </cell>
          <cell r="J4">
            <v>0</v>
          </cell>
          <cell r="K4">
            <v>0.05</v>
          </cell>
          <cell r="L4">
            <v>0</v>
          </cell>
        </row>
        <row r="5">
          <cell r="A5" t="str">
            <v>一二三国掌乐互动</v>
          </cell>
          <cell r="B5" t="str">
            <v>一二三国</v>
          </cell>
          <cell r="C5" t="str">
            <v>掌乐互动</v>
          </cell>
          <cell r="D5">
            <v>0.5</v>
          </cell>
          <cell r="E5">
            <v>0.05</v>
          </cell>
          <cell r="F5">
            <v>0.5</v>
          </cell>
          <cell r="G5">
            <v>0.85</v>
          </cell>
          <cell r="H5">
            <v>0</v>
          </cell>
          <cell r="I5">
            <v>0</v>
          </cell>
          <cell r="J5">
            <v>0</v>
          </cell>
          <cell r="K5">
            <v>0.05</v>
          </cell>
          <cell r="L5">
            <v>0.0336</v>
          </cell>
        </row>
        <row r="6">
          <cell r="A6" t="str">
            <v>弑之神（应用宝）应用宝（YSDK）</v>
          </cell>
          <cell r="B6" t="str">
            <v>弑之神（应用宝）</v>
          </cell>
          <cell r="C6" t="str">
            <v>应用宝（YSDK）</v>
          </cell>
          <cell r="D6">
            <v>0.5</v>
          </cell>
          <cell r="E6">
            <v>0.05</v>
          </cell>
          <cell r="F6">
            <v>0.5</v>
          </cell>
          <cell r="G6">
            <v>0.85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英雄美人小米</v>
          </cell>
          <cell r="B7" t="str">
            <v>英雄美人</v>
          </cell>
          <cell r="C7" t="str">
            <v>小米</v>
          </cell>
          <cell r="D7">
            <v>0.5</v>
          </cell>
          <cell r="E7">
            <v>0.05</v>
          </cell>
          <cell r="F7">
            <v>0.5</v>
          </cell>
          <cell r="G7">
            <v>0.85</v>
          </cell>
          <cell r="H7">
            <v>0</v>
          </cell>
          <cell r="I7">
            <v>0</v>
          </cell>
          <cell r="J7">
            <v>0</v>
          </cell>
          <cell r="K7">
            <v>0.05</v>
          </cell>
          <cell r="L7">
            <v>0</v>
          </cell>
        </row>
        <row r="8">
          <cell r="A8" t="str">
            <v>一二三国小米</v>
          </cell>
          <cell r="B8" t="str">
            <v>一二三国</v>
          </cell>
          <cell r="C8" t="str">
            <v>小米</v>
          </cell>
          <cell r="D8">
            <v>0.5</v>
          </cell>
          <cell r="E8">
            <v>0.05</v>
          </cell>
          <cell r="F8">
            <v>0.5</v>
          </cell>
          <cell r="G8">
            <v>0.85</v>
          </cell>
          <cell r="H8">
            <v>0</v>
          </cell>
          <cell r="I8">
            <v>0</v>
          </cell>
          <cell r="J8">
            <v>0</v>
          </cell>
          <cell r="K8">
            <v>0.05</v>
          </cell>
          <cell r="L8">
            <v>0.0336</v>
          </cell>
        </row>
        <row r="9">
          <cell r="A9" t="str">
            <v>神谕幻想（二发）小米</v>
          </cell>
          <cell r="B9" t="str">
            <v>神谕幻想（二发）</v>
          </cell>
          <cell r="C9" t="str">
            <v>小米</v>
          </cell>
          <cell r="D9">
            <v>0.5</v>
          </cell>
          <cell r="E9">
            <v>0.05</v>
          </cell>
          <cell r="F9">
            <v>0.5</v>
          </cell>
          <cell r="G9">
            <v>0.85</v>
          </cell>
          <cell r="H9">
            <v>0</v>
          </cell>
          <cell r="I9">
            <v>0</v>
          </cell>
          <cell r="J9">
            <v>0</v>
          </cell>
          <cell r="K9">
            <v>0.05</v>
          </cell>
          <cell r="L9">
            <v>0</v>
          </cell>
        </row>
        <row r="10">
          <cell r="A10" t="str">
            <v>雷鸣三国小米</v>
          </cell>
          <cell r="B10" t="str">
            <v>雷鸣三国</v>
          </cell>
          <cell r="C10" t="str">
            <v>小米</v>
          </cell>
          <cell r="D10">
            <v>0.5</v>
          </cell>
          <cell r="E10">
            <v>0.05</v>
          </cell>
          <cell r="F10">
            <v>0.5</v>
          </cell>
          <cell r="G10">
            <v>0.85</v>
          </cell>
          <cell r="H10">
            <v>0</v>
          </cell>
          <cell r="I10">
            <v>0</v>
          </cell>
          <cell r="J10">
            <v>0</v>
          </cell>
          <cell r="K10">
            <v>0.05</v>
          </cell>
          <cell r="L10">
            <v>0</v>
          </cell>
        </row>
        <row r="11">
          <cell r="A11" t="str">
            <v>虎符传奇小米</v>
          </cell>
          <cell r="B11" t="str">
            <v>虎符传奇</v>
          </cell>
          <cell r="C11" t="str">
            <v>小米</v>
          </cell>
          <cell r="D11">
            <v>0.5</v>
          </cell>
          <cell r="E11">
            <v>0.05</v>
          </cell>
          <cell r="F11">
            <v>0.5</v>
          </cell>
          <cell r="G11">
            <v>0.85</v>
          </cell>
          <cell r="H11">
            <v>0.1</v>
          </cell>
          <cell r="I11">
            <v>0</v>
          </cell>
          <cell r="J11">
            <v>0</v>
          </cell>
          <cell r="K11">
            <v>0</v>
          </cell>
          <cell r="L11">
            <v>0.0336</v>
          </cell>
        </row>
        <row r="12">
          <cell r="A12" t="str">
            <v>仙魔变小米</v>
          </cell>
          <cell r="B12" t="str">
            <v>仙魔变</v>
          </cell>
          <cell r="C12" t="str">
            <v>小米</v>
          </cell>
          <cell r="D12">
            <v>0.5</v>
          </cell>
          <cell r="E12">
            <v>0.05</v>
          </cell>
          <cell r="F12">
            <v>0.5</v>
          </cell>
          <cell r="G12">
            <v>0.85</v>
          </cell>
          <cell r="H12">
            <v>0</v>
          </cell>
          <cell r="I12">
            <v>0</v>
          </cell>
          <cell r="J12">
            <v>0</v>
          </cell>
          <cell r="K12">
            <v>0.05</v>
          </cell>
          <cell r="L12">
            <v>0</v>
          </cell>
        </row>
        <row r="13">
          <cell r="A13" t="str">
            <v>神谕幻想（二发）小7</v>
          </cell>
          <cell r="B13" t="str">
            <v>神谕幻想（二发）</v>
          </cell>
          <cell r="C13" t="str">
            <v>小7</v>
          </cell>
          <cell r="D13">
            <v>0.65</v>
          </cell>
          <cell r="E13">
            <v>0.05</v>
          </cell>
          <cell r="F13">
            <v>0.35</v>
          </cell>
          <cell r="G13">
            <v>0.85</v>
          </cell>
          <cell r="H13">
            <v>0</v>
          </cell>
          <cell r="I13">
            <v>0</v>
          </cell>
          <cell r="J13">
            <v>0</v>
          </cell>
          <cell r="K13">
            <v>0.05</v>
          </cell>
          <cell r="L13">
            <v>0</v>
          </cell>
        </row>
        <row r="14">
          <cell r="A14" t="str">
            <v>神谕幻想长尾逍遥</v>
          </cell>
          <cell r="B14" t="str">
            <v>神谕幻想长尾</v>
          </cell>
          <cell r="C14" t="str">
            <v>逍遥</v>
          </cell>
          <cell r="D14">
            <v>0.5</v>
          </cell>
          <cell r="E14">
            <v>0.05</v>
          </cell>
          <cell r="F14">
            <v>0.5</v>
          </cell>
          <cell r="G14">
            <v>0.85</v>
          </cell>
          <cell r="H14">
            <v>0</v>
          </cell>
          <cell r="I14">
            <v>0</v>
          </cell>
          <cell r="J14">
            <v>0</v>
          </cell>
          <cell r="K14">
            <v>0.05</v>
          </cell>
          <cell r="L14">
            <v>0</v>
          </cell>
        </row>
        <row r="15">
          <cell r="A15" t="str">
            <v>虎符传奇逍遥</v>
          </cell>
          <cell r="B15" t="str">
            <v>虎符传奇</v>
          </cell>
          <cell r="C15" t="str">
            <v>逍遥</v>
          </cell>
          <cell r="D15">
            <v>0.5</v>
          </cell>
          <cell r="E15">
            <v>0.05</v>
          </cell>
          <cell r="F15">
            <v>0.3</v>
          </cell>
          <cell r="G15">
            <v>0.85</v>
          </cell>
          <cell r="H15">
            <v>0.1</v>
          </cell>
          <cell r="I15">
            <v>0</v>
          </cell>
          <cell r="J15">
            <v>0</v>
          </cell>
          <cell r="K15">
            <v>0</v>
          </cell>
          <cell r="L15">
            <v>0.0336</v>
          </cell>
        </row>
        <row r="16">
          <cell r="A16" t="str">
            <v>英雄美人天宇互动</v>
          </cell>
          <cell r="B16" t="str">
            <v>英雄美人</v>
          </cell>
          <cell r="C16" t="str">
            <v>天宇互动</v>
          </cell>
          <cell r="D16">
            <v>0.7</v>
          </cell>
          <cell r="E16">
            <v>0.05</v>
          </cell>
          <cell r="F16">
            <v>0.3</v>
          </cell>
          <cell r="G16">
            <v>0.85</v>
          </cell>
          <cell r="H16">
            <v>0</v>
          </cell>
          <cell r="I16">
            <v>0</v>
          </cell>
          <cell r="J16">
            <v>0</v>
          </cell>
          <cell r="K16">
            <v>0.05</v>
          </cell>
          <cell r="L16">
            <v>0</v>
          </cell>
        </row>
        <row r="17">
          <cell r="A17" t="str">
            <v>神谕幻想长尾天宇互动</v>
          </cell>
          <cell r="B17" t="str">
            <v>神谕幻想长尾</v>
          </cell>
          <cell r="C17" t="str">
            <v>天宇互动</v>
          </cell>
          <cell r="D17">
            <v>0.7</v>
          </cell>
          <cell r="E17">
            <v>0.05</v>
          </cell>
          <cell r="F17">
            <v>0.3</v>
          </cell>
          <cell r="G17">
            <v>0.85</v>
          </cell>
          <cell r="H17">
            <v>0</v>
          </cell>
          <cell r="I17">
            <v>0</v>
          </cell>
          <cell r="J17">
            <v>0</v>
          </cell>
          <cell r="K17">
            <v>0.05</v>
          </cell>
          <cell r="L17">
            <v>0</v>
          </cell>
        </row>
        <row r="18">
          <cell r="A18" t="str">
            <v>龙心战纪-超级福利天宇互动</v>
          </cell>
          <cell r="B18" t="str">
            <v>龙心战纪-超级福利</v>
          </cell>
          <cell r="C18" t="str">
            <v>天宇互动</v>
          </cell>
          <cell r="D18">
            <v>0.7</v>
          </cell>
          <cell r="E18">
            <v>0.05</v>
          </cell>
          <cell r="F18">
            <v>0.3</v>
          </cell>
          <cell r="G18">
            <v>0.85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A19" t="str">
            <v>主公跑跑跑天宇互动</v>
          </cell>
          <cell r="B19" t="str">
            <v>主公跑跑跑</v>
          </cell>
          <cell r="C19" t="str">
            <v>天宇互动</v>
          </cell>
          <cell r="D19">
            <v>0.7</v>
          </cell>
          <cell r="E19">
            <v>0.05</v>
          </cell>
          <cell r="F19">
            <v>0.3</v>
          </cell>
          <cell r="G19">
            <v>0.85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A20" t="str">
            <v>英雄美人奇虎360</v>
          </cell>
          <cell r="B20" t="str">
            <v>英雄美人</v>
          </cell>
          <cell r="C20" t="str">
            <v>奇虎360</v>
          </cell>
          <cell r="D20">
            <v>0.5</v>
          </cell>
          <cell r="E20">
            <v>0.05</v>
          </cell>
          <cell r="F20">
            <v>0.5</v>
          </cell>
          <cell r="G20">
            <v>0.85</v>
          </cell>
          <cell r="H20">
            <v>0</v>
          </cell>
          <cell r="I20">
            <v>0</v>
          </cell>
          <cell r="J20">
            <v>0</v>
          </cell>
          <cell r="K20">
            <v>0.05</v>
          </cell>
          <cell r="L20">
            <v>0</v>
          </cell>
        </row>
        <row r="21">
          <cell r="A21" t="str">
            <v>神谕幻想（二发）奇虎360</v>
          </cell>
          <cell r="B21" t="str">
            <v>神谕幻想（二发）</v>
          </cell>
          <cell r="C21" t="str">
            <v>奇虎360</v>
          </cell>
          <cell r="D21">
            <v>0.5</v>
          </cell>
          <cell r="E21">
            <v>0.05</v>
          </cell>
          <cell r="F21">
            <v>0.5</v>
          </cell>
          <cell r="G21">
            <v>0.85</v>
          </cell>
          <cell r="H21">
            <v>0</v>
          </cell>
          <cell r="I21">
            <v>0</v>
          </cell>
          <cell r="J21">
            <v>0</v>
          </cell>
          <cell r="K21">
            <v>0.05</v>
          </cell>
          <cell r="L21">
            <v>0</v>
          </cell>
        </row>
        <row r="22">
          <cell r="A22" t="str">
            <v>雷鸣三国奇虎360</v>
          </cell>
          <cell r="B22" t="str">
            <v>雷鸣三国</v>
          </cell>
          <cell r="C22" t="str">
            <v>奇虎360</v>
          </cell>
          <cell r="D22">
            <v>0.5</v>
          </cell>
          <cell r="E22">
            <v>0.05</v>
          </cell>
          <cell r="F22">
            <v>0.5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  <cell r="K22">
            <v>0.05</v>
          </cell>
          <cell r="L22">
            <v>0</v>
          </cell>
        </row>
        <row r="23">
          <cell r="A23" t="str">
            <v>虎符传奇奇虎360</v>
          </cell>
          <cell r="B23" t="str">
            <v>虎符传奇</v>
          </cell>
          <cell r="C23" t="str">
            <v>奇虎360</v>
          </cell>
          <cell r="D23">
            <v>0.5</v>
          </cell>
          <cell r="E23">
            <v>0.05</v>
          </cell>
          <cell r="F23">
            <v>0.5</v>
          </cell>
          <cell r="G23">
            <v>0.85</v>
          </cell>
          <cell r="H23">
            <v>0.1</v>
          </cell>
          <cell r="I23">
            <v>0</v>
          </cell>
          <cell r="J23">
            <v>0</v>
          </cell>
          <cell r="K23">
            <v>0</v>
          </cell>
          <cell r="L23">
            <v>0.0336</v>
          </cell>
        </row>
        <row r="24">
          <cell r="A24" t="str">
            <v>雷鸣三国朋克</v>
          </cell>
          <cell r="B24" t="str">
            <v>雷鸣三国</v>
          </cell>
          <cell r="C24" t="str">
            <v>朋克</v>
          </cell>
          <cell r="D24">
            <v>0.7</v>
          </cell>
          <cell r="E24">
            <v>0</v>
          </cell>
          <cell r="F24">
            <v>0.3</v>
          </cell>
          <cell r="G24">
            <v>0.85</v>
          </cell>
          <cell r="H24">
            <v>0</v>
          </cell>
          <cell r="I24">
            <v>0</v>
          </cell>
          <cell r="J24">
            <v>0</v>
          </cell>
          <cell r="K24">
            <v>0.05</v>
          </cell>
          <cell r="L24">
            <v>0</v>
          </cell>
        </row>
        <row r="25">
          <cell r="A25" t="str">
            <v>风之谷朋克</v>
          </cell>
          <cell r="B25" t="str">
            <v>风之谷</v>
          </cell>
          <cell r="C25" t="str">
            <v>朋克</v>
          </cell>
          <cell r="D25">
            <v>0.7</v>
          </cell>
          <cell r="E25">
            <v>0</v>
          </cell>
          <cell r="F25">
            <v>0.3</v>
          </cell>
          <cell r="G25">
            <v>0.85</v>
          </cell>
          <cell r="H25">
            <v>0</v>
          </cell>
          <cell r="I25">
            <v>0</v>
          </cell>
          <cell r="J25">
            <v>0</v>
          </cell>
          <cell r="K25">
            <v>0.05</v>
          </cell>
          <cell r="L25">
            <v>0</v>
          </cell>
        </row>
        <row r="26">
          <cell r="A26" t="str">
            <v>神谕幻想（二发）努比亚</v>
          </cell>
          <cell r="B26" t="str">
            <v>神谕幻想（二发）</v>
          </cell>
          <cell r="C26" t="str">
            <v>努比亚</v>
          </cell>
          <cell r="D26">
            <v>0.5</v>
          </cell>
          <cell r="E26">
            <v>0.05</v>
          </cell>
          <cell r="F26">
            <v>0.5</v>
          </cell>
          <cell r="G26">
            <v>0.85</v>
          </cell>
          <cell r="H26">
            <v>0</v>
          </cell>
          <cell r="I26">
            <v>0</v>
          </cell>
          <cell r="J26">
            <v>0</v>
          </cell>
          <cell r="K26">
            <v>0.05</v>
          </cell>
          <cell r="L26">
            <v>0</v>
          </cell>
        </row>
        <row r="27">
          <cell r="A27" t="str">
            <v>火星计划努比亚</v>
          </cell>
          <cell r="B27" t="str">
            <v>火星计划</v>
          </cell>
          <cell r="C27" t="str">
            <v>努比亚</v>
          </cell>
          <cell r="D27">
            <v>0.5</v>
          </cell>
          <cell r="E27">
            <v>0.05</v>
          </cell>
          <cell r="F27">
            <v>0.5</v>
          </cell>
          <cell r="G27">
            <v>0.85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A28" t="str">
            <v>虎符传奇努比亚</v>
          </cell>
          <cell r="B28" t="str">
            <v>虎符传奇</v>
          </cell>
          <cell r="C28" t="str">
            <v>努比亚</v>
          </cell>
          <cell r="D28">
            <v>0.5</v>
          </cell>
          <cell r="E28">
            <v>0.05</v>
          </cell>
          <cell r="F28">
            <v>0.5</v>
          </cell>
          <cell r="G28">
            <v>0.85</v>
          </cell>
          <cell r="H28">
            <v>0.1</v>
          </cell>
          <cell r="I28">
            <v>0</v>
          </cell>
          <cell r="J28">
            <v>0</v>
          </cell>
          <cell r="K28">
            <v>0</v>
          </cell>
          <cell r="L28">
            <v>0.0336</v>
          </cell>
        </row>
        <row r="29">
          <cell r="A29" t="str">
            <v>神谕幻想（二发）魅族</v>
          </cell>
          <cell r="B29" t="str">
            <v>神谕幻想（二发）</v>
          </cell>
          <cell r="C29" t="str">
            <v>魅族</v>
          </cell>
          <cell r="D29">
            <v>0.5</v>
          </cell>
          <cell r="E29">
            <v>0.05</v>
          </cell>
          <cell r="F29">
            <v>0.5</v>
          </cell>
          <cell r="G29">
            <v>0.85</v>
          </cell>
          <cell r="H29">
            <v>0</v>
          </cell>
          <cell r="I29">
            <v>0</v>
          </cell>
          <cell r="J29">
            <v>0</v>
          </cell>
          <cell r="K29">
            <v>0.05</v>
          </cell>
          <cell r="L29">
            <v>0</v>
          </cell>
        </row>
        <row r="30">
          <cell r="A30" t="str">
            <v>火星计划魅族</v>
          </cell>
          <cell r="B30" t="str">
            <v>火星计划</v>
          </cell>
          <cell r="C30" t="str">
            <v>魅族</v>
          </cell>
          <cell r="D30">
            <v>0.5</v>
          </cell>
          <cell r="E30">
            <v>0.05</v>
          </cell>
          <cell r="F30">
            <v>0.5</v>
          </cell>
          <cell r="G30">
            <v>0.85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A31" t="str">
            <v>虎符传奇魅族</v>
          </cell>
          <cell r="B31" t="str">
            <v>虎符传奇</v>
          </cell>
          <cell r="C31" t="str">
            <v>魅族</v>
          </cell>
          <cell r="D31">
            <v>0.5</v>
          </cell>
          <cell r="E31">
            <v>0.05</v>
          </cell>
          <cell r="F31">
            <v>0.5</v>
          </cell>
          <cell r="G31">
            <v>0.85</v>
          </cell>
          <cell r="H31">
            <v>0.1</v>
          </cell>
          <cell r="I31">
            <v>0</v>
          </cell>
          <cell r="J31">
            <v>0</v>
          </cell>
          <cell r="K31">
            <v>0</v>
          </cell>
          <cell r="L31">
            <v>0.0336</v>
          </cell>
        </row>
        <row r="32">
          <cell r="A32" t="str">
            <v>风之谷魅族</v>
          </cell>
          <cell r="B32" t="str">
            <v>风之谷</v>
          </cell>
          <cell r="C32" t="str">
            <v>魅族</v>
          </cell>
          <cell r="D32">
            <v>0.5</v>
          </cell>
          <cell r="E32">
            <v>0.05</v>
          </cell>
          <cell r="F32">
            <v>0.5</v>
          </cell>
          <cell r="G32">
            <v>0.85</v>
          </cell>
          <cell r="H32">
            <v>0</v>
          </cell>
          <cell r="I32">
            <v>0</v>
          </cell>
          <cell r="J32">
            <v>0</v>
          </cell>
          <cell r="K32">
            <v>0.05</v>
          </cell>
          <cell r="L32">
            <v>0</v>
          </cell>
        </row>
        <row r="33">
          <cell r="A33" t="str">
            <v>仙魔变魅族</v>
          </cell>
          <cell r="B33" t="str">
            <v>仙魔变</v>
          </cell>
          <cell r="C33" t="str">
            <v>魅族</v>
          </cell>
          <cell r="D33">
            <v>0.5</v>
          </cell>
          <cell r="E33">
            <v>0.05</v>
          </cell>
          <cell r="F33">
            <v>0.5</v>
          </cell>
          <cell r="G33">
            <v>0.85</v>
          </cell>
          <cell r="H33">
            <v>0</v>
          </cell>
          <cell r="I33">
            <v>0</v>
          </cell>
          <cell r="J33">
            <v>0</v>
          </cell>
          <cell r="K33">
            <v>0.05</v>
          </cell>
          <cell r="L33">
            <v>0</v>
          </cell>
        </row>
        <row r="34">
          <cell r="A34" t="str">
            <v>神谕幻想长尾麦游</v>
          </cell>
          <cell r="B34" t="str">
            <v>神谕幻想长尾</v>
          </cell>
          <cell r="C34" t="str">
            <v>麦游</v>
          </cell>
          <cell r="D34">
            <v>0.7</v>
          </cell>
          <cell r="E34">
            <v>0</v>
          </cell>
          <cell r="F34">
            <v>0.3</v>
          </cell>
          <cell r="G34">
            <v>0.85</v>
          </cell>
          <cell r="H34">
            <v>0</v>
          </cell>
          <cell r="I34">
            <v>0</v>
          </cell>
          <cell r="J34">
            <v>0</v>
          </cell>
          <cell r="K34">
            <v>0.05</v>
          </cell>
          <cell r="L34">
            <v>0</v>
          </cell>
        </row>
        <row r="35">
          <cell r="A35" t="str">
            <v>英雄美人联想</v>
          </cell>
          <cell r="B35" t="str">
            <v>英雄美人</v>
          </cell>
          <cell r="C35" t="str">
            <v>联想</v>
          </cell>
          <cell r="D35">
            <v>0.5</v>
          </cell>
          <cell r="E35">
            <v>0.05</v>
          </cell>
          <cell r="F35">
            <v>0.5</v>
          </cell>
          <cell r="G35">
            <v>0.85</v>
          </cell>
          <cell r="H35">
            <v>0</v>
          </cell>
          <cell r="I35">
            <v>0</v>
          </cell>
          <cell r="J35">
            <v>0</v>
          </cell>
          <cell r="K35">
            <v>0.05</v>
          </cell>
          <cell r="L35">
            <v>0</v>
          </cell>
        </row>
        <row r="36">
          <cell r="A36" t="str">
            <v>神谕幻想长尾雷电游戏</v>
          </cell>
          <cell r="B36" t="str">
            <v>神谕幻想长尾</v>
          </cell>
          <cell r="C36" t="str">
            <v>雷电游戏</v>
          </cell>
          <cell r="D36">
            <v>0.5</v>
          </cell>
          <cell r="E36">
            <v>0.05</v>
          </cell>
          <cell r="F36">
            <v>0.5</v>
          </cell>
          <cell r="G36">
            <v>0.85</v>
          </cell>
          <cell r="H36">
            <v>0</v>
          </cell>
          <cell r="I36">
            <v>0</v>
          </cell>
          <cell r="J36">
            <v>0</v>
          </cell>
          <cell r="K36">
            <v>0.05</v>
          </cell>
          <cell r="L36">
            <v>0</v>
          </cell>
        </row>
        <row r="37">
          <cell r="A37" t="str">
            <v>虎符传奇雷电游戏</v>
          </cell>
          <cell r="B37" t="str">
            <v>虎符传奇</v>
          </cell>
          <cell r="C37" t="str">
            <v>雷电游戏</v>
          </cell>
          <cell r="D37">
            <v>0.5</v>
          </cell>
          <cell r="E37">
            <v>0.05</v>
          </cell>
          <cell r="F37">
            <v>0.5</v>
          </cell>
          <cell r="G37">
            <v>0.85</v>
          </cell>
          <cell r="H37">
            <v>0.1</v>
          </cell>
          <cell r="I37">
            <v>0</v>
          </cell>
          <cell r="J37">
            <v>0</v>
          </cell>
          <cell r="K37">
            <v>0</v>
          </cell>
          <cell r="L37">
            <v>0.0336</v>
          </cell>
        </row>
        <row r="38">
          <cell r="A38" t="str">
            <v>一二三国华为</v>
          </cell>
          <cell r="B38" t="str">
            <v>一二三国</v>
          </cell>
          <cell r="C38" t="str">
            <v>华为</v>
          </cell>
          <cell r="D38">
            <v>0.5</v>
          </cell>
          <cell r="E38">
            <v>0.05</v>
          </cell>
          <cell r="F38">
            <v>0.5</v>
          </cell>
          <cell r="G38">
            <v>0.85</v>
          </cell>
          <cell r="H38">
            <v>0</v>
          </cell>
          <cell r="I38">
            <v>0</v>
          </cell>
          <cell r="J38">
            <v>0</v>
          </cell>
          <cell r="K38">
            <v>0.05</v>
          </cell>
          <cell r="L38">
            <v>0.0336</v>
          </cell>
        </row>
        <row r="39">
          <cell r="A39" t="str">
            <v>神谕幻想（二发）华为</v>
          </cell>
          <cell r="B39" t="str">
            <v>神谕幻想（二发）</v>
          </cell>
          <cell r="C39" t="str">
            <v>华为</v>
          </cell>
          <cell r="D39">
            <v>0.5</v>
          </cell>
          <cell r="E39">
            <v>0.05</v>
          </cell>
          <cell r="F39">
            <v>0.5</v>
          </cell>
          <cell r="G39">
            <v>0.85</v>
          </cell>
          <cell r="H39">
            <v>0</v>
          </cell>
          <cell r="I39">
            <v>0</v>
          </cell>
          <cell r="J39">
            <v>0</v>
          </cell>
          <cell r="K39">
            <v>0.05</v>
          </cell>
          <cell r="L39">
            <v>0</v>
          </cell>
        </row>
        <row r="40">
          <cell r="A40" t="str">
            <v>火星计划华为</v>
          </cell>
          <cell r="B40" t="str">
            <v>火星计划</v>
          </cell>
          <cell r="C40" t="str">
            <v>华为</v>
          </cell>
          <cell r="D40">
            <v>0.5</v>
          </cell>
          <cell r="E40">
            <v>0.05</v>
          </cell>
          <cell r="F40">
            <v>0.5</v>
          </cell>
          <cell r="G40">
            <v>0.85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A41" t="str">
            <v>一二三国果盘（XX助手）</v>
          </cell>
          <cell r="B41" t="str">
            <v>一二三国</v>
          </cell>
          <cell r="C41" t="str">
            <v>果盘（XX助手）</v>
          </cell>
          <cell r="D41">
            <v>0.7</v>
          </cell>
          <cell r="E41">
            <v>0.05</v>
          </cell>
          <cell r="F41">
            <v>0.3</v>
          </cell>
          <cell r="G41">
            <v>0.85</v>
          </cell>
          <cell r="H41">
            <v>0</v>
          </cell>
          <cell r="I41">
            <v>0</v>
          </cell>
          <cell r="J41">
            <v>0</v>
          </cell>
          <cell r="K41">
            <v>0.05</v>
          </cell>
          <cell r="L41">
            <v>0.0336</v>
          </cell>
        </row>
        <row r="42">
          <cell r="A42" t="str">
            <v>雷鸣三国（果盘专服）果盘（XX助手）</v>
          </cell>
          <cell r="B42" t="str">
            <v>雷鸣三国（果盘专服）</v>
          </cell>
          <cell r="C42" t="str">
            <v>果盘（XX助手）</v>
          </cell>
          <cell r="D42">
            <v>0.8</v>
          </cell>
          <cell r="E42">
            <v>0</v>
          </cell>
          <cell r="F42">
            <v>0.2</v>
          </cell>
          <cell r="G42">
            <v>0.85</v>
          </cell>
          <cell r="H42">
            <v>0</v>
          </cell>
          <cell r="I42">
            <v>0</v>
          </cell>
          <cell r="J42">
            <v>0</v>
          </cell>
          <cell r="K42">
            <v>0.05</v>
          </cell>
          <cell r="L42">
            <v>0</v>
          </cell>
        </row>
        <row r="43">
          <cell r="A43" t="str">
            <v>雷鸣三国广东安久</v>
          </cell>
          <cell r="B43" t="str">
            <v>雷鸣三国</v>
          </cell>
          <cell r="C43" t="str">
            <v>广东安久</v>
          </cell>
          <cell r="D43">
            <v>0.7</v>
          </cell>
          <cell r="E43">
            <v>0.05</v>
          </cell>
          <cell r="F43">
            <v>0.3</v>
          </cell>
          <cell r="G43">
            <v>0.85</v>
          </cell>
          <cell r="H43">
            <v>0</v>
          </cell>
          <cell r="I43">
            <v>0</v>
          </cell>
          <cell r="J43">
            <v>0</v>
          </cell>
          <cell r="K43">
            <v>0.05</v>
          </cell>
          <cell r="L43">
            <v>0</v>
          </cell>
        </row>
        <row r="44">
          <cell r="A44" t="str">
            <v>主公跑跑跑当乐</v>
          </cell>
          <cell r="B44" t="str">
            <v>主公跑跑跑</v>
          </cell>
          <cell r="C44" t="str">
            <v>当乐</v>
          </cell>
          <cell r="D44">
            <v>0.7</v>
          </cell>
          <cell r="E44">
            <v>0.05</v>
          </cell>
          <cell r="F44">
            <v>0.3</v>
          </cell>
          <cell r="G44">
            <v>0.85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 t="str">
            <v>一二三国当乐</v>
          </cell>
          <cell r="B45" t="str">
            <v>一二三国</v>
          </cell>
          <cell r="C45" t="str">
            <v>当乐</v>
          </cell>
          <cell r="D45">
            <v>0.7</v>
          </cell>
          <cell r="E45">
            <v>0.05</v>
          </cell>
          <cell r="F45">
            <v>0.3</v>
          </cell>
          <cell r="G45">
            <v>0.85</v>
          </cell>
          <cell r="H45">
            <v>0</v>
          </cell>
          <cell r="I45">
            <v>0</v>
          </cell>
          <cell r="J45">
            <v>0</v>
          </cell>
          <cell r="K45">
            <v>0.05</v>
          </cell>
          <cell r="L45">
            <v>0.0336</v>
          </cell>
        </row>
        <row r="46">
          <cell r="A46" t="str">
            <v>神谕幻想长尾当乐</v>
          </cell>
          <cell r="B46" t="str">
            <v>神谕幻想长尾</v>
          </cell>
          <cell r="C46" t="str">
            <v>当乐</v>
          </cell>
          <cell r="D46">
            <v>0.65</v>
          </cell>
          <cell r="E46">
            <v>0.05</v>
          </cell>
          <cell r="F46">
            <v>0.35</v>
          </cell>
          <cell r="G46">
            <v>0.85</v>
          </cell>
          <cell r="H46">
            <v>0</v>
          </cell>
          <cell r="I46">
            <v>0</v>
          </cell>
          <cell r="J46">
            <v>0</v>
          </cell>
          <cell r="K46">
            <v>0.05</v>
          </cell>
          <cell r="L46">
            <v>0.0336</v>
          </cell>
        </row>
        <row r="47">
          <cell r="A47" t="str">
            <v>雷鸣三国当乐</v>
          </cell>
          <cell r="B47" t="str">
            <v>雷鸣三国</v>
          </cell>
          <cell r="C47" t="str">
            <v>当乐</v>
          </cell>
          <cell r="D47">
            <v>0.6</v>
          </cell>
          <cell r="E47">
            <v>0.05</v>
          </cell>
          <cell r="F47">
            <v>0.4</v>
          </cell>
          <cell r="G47">
            <v>0.85</v>
          </cell>
          <cell r="H47">
            <v>0</v>
          </cell>
          <cell r="I47">
            <v>0</v>
          </cell>
          <cell r="J47">
            <v>0</v>
          </cell>
          <cell r="K47">
            <v>0.05</v>
          </cell>
          <cell r="L47">
            <v>0</v>
          </cell>
        </row>
        <row r="48">
          <cell r="A48" t="str">
            <v>虎符传奇当乐</v>
          </cell>
          <cell r="B48" t="str">
            <v>虎符传奇</v>
          </cell>
          <cell r="C48" t="str">
            <v>当乐</v>
          </cell>
          <cell r="D48">
            <v>0.6</v>
          </cell>
          <cell r="E48">
            <v>0.05</v>
          </cell>
          <cell r="F48">
            <v>0.4</v>
          </cell>
          <cell r="G48">
            <v>0.85</v>
          </cell>
          <cell r="H48">
            <v>0.1</v>
          </cell>
          <cell r="I48">
            <v>0</v>
          </cell>
          <cell r="J48">
            <v>0</v>
          </cell>
          <cell r="K48">
            <v>0</v>
          </cell>
          <cell r="L48">
            <v>0.0336</v>
          </cell>
        </row>
        <row r="49">
          <cell r="A49" t="str">
            <v>仙魔变当乐</v>
          </cell>
          <cell r="B49" t="str">
            <v>仙魔变</v>
          </cell>
          <cell r="C49" t="str">
            <v>当乐</v>
          </cell>
          <cell r="D49">
            <v>0.7</v>
          </cell>
          <cell r="E49">
            <v>0.05</v>
          </cell>
          <cell r="F49">
            <v>0.3</v>
          </cell>
          <cell r="G49">
            <v>0.85</v>
          </cell>
          <cell r="H49">
            <v>0</v>
          </cell>
          <cell r="I49">
            <v>0</v>
          </cell>
          <cell r="J49">
            <v>0</v>
          </cell>
          <cell r="K49">
            <v>0.05</v>
          </cell>
          <cell r="L49">
            <v>0</v>
          </cell>
        </row>
        <row r="50">
          <cell r="A50" t="str">
            <v>英雄美人超凡官包</v>
          </cell>
          <cell r="B50" t="str">
            <v>英雄美人</v>
          </cell>
          <cell r="C50" t="str">
            <v>超凡官包</v>
          </cell>
          <cell r="D50">
            <v>0.4</v>
          </cell>
          <cell r="E50">
            <v>0</v>
          </cell>
          <cell r="F50">
            <v>0.6</v>
          </cell>
          <cell r="G50">
            <v>0.85</v>
          </cell>
          <cell r="H50">
            <v>0</v>
          </cell>
          <cell r="I50">
            <v>0</v>
          </cell>
          <cell r="J50">
            <v>0</v>
          </cell>
          <cell r="K50">
            <v>0.05</v>
          </cell>
          <cell r="L50">
            <v>0</v>
          </cell>
        </row>
        <row r="51">
          <cell r="A51" t="str">
            <v>一二三国超凡官包</v>
          </cell>
          <cell r="B51" t="str">
            <v>一二三国</v>
          </cell>
          <cell r="C51" t="str">
            <v>超凡官包</v>
          </cell>
          <cell r="D51">
            <v>0.55</v>
          </cell>
          <cell r="E51">
            <v>0</v>
          </cell>
          <cell r="F51">
            <v>0.45</v>
          </cell>
          <cell r="G51">
            <v>0.85</v>
          </cell>
          <cell r="H51">
            <v>0</v>
          </cell>
          <cell r="I51">
            <v>0</v>
          </cell>
          <cell r="J51">
            <v>0</v>
          </cell>
          <cell r="K51">
            <v>0.05</v>
          </cell>
          <cell r="L51">
            <v>0.0336</v>
          </cell>
        </row>
        <row r="52">
          <cell r="A52" t="str">
            <v>仙魔变超凡官包</v>
          </cell>
          <cell r="B52" t="str">
            <v>仙魔变</v>
          </cell>
          <cell r="C52" t="str">
            <v>超凡官包</v>
          </cell>
          <cell r="D52">
            <v>0.55</v>
          </cell>
          <cell r="E52">
            <v>0</v>
          </cell>
          <cell r="F52">
            <v>0.45</v>
          </cell>
          <cell r="G52">
            <v>0.85</v>
          </cell>
          <cell r="H52">
            <v>0</v>
          </cell>
          <cell r="I52">
            <v>0</v>
          </cell>
          <cell r="J52">
            <v>0</v>
          </cell>
          <cell r="K52">
            <v>0.05</v>
          </cell>
          <cell r="L52">
            <v>0</v>
          </cell>
        </row>
        <row r="53">
          <cell r="A53" t="str">
            <v>天影奇缘超凡官包</v>
          </cell>
          <cell r="B53" t="str">
            <v>天影奇缘</v>
          </cell>
          <cell r="C53" t="str">
            <v>超凡官包</v>
          </cell>
          <cell r="D53">
            <v>0.35</v>
          </cell>
          <cell r="E53">
            <v>0</v>
          </cell>
          <cell r="F53">
            <v>0.65</v>
          </cell>
          <cell r="G53">
            <v>0.85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A54" t="str">
            <v>弑之神超凡官包</v>
          </cell>
          <cell r="B54" t="str">
            <v>弑之神</v>
          </cell>
          <cell r="C54" t="str">
            <v>超凡官包</v>
          </cell>
          <cell r="D54">
            <v>0.4</v>
          </cell>
          <cell r="E54">
            <v>0</v>
          </cell>
          <cell r="F54">
            <v>0.6</v>
          </cell>
          <cell r="G54">
            <v>0.85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A55" t="str">
            <v>神谕幻想（二发）超凡官包</v>
          </cell>
          <cell r="B55" t="str">
            <v>神谕幻想（二发）</v>
          </cell>
          <cell r="C55" t="str">
            <v>超凡官包</v>
          </cell>
          <cell r="D55">
            <v>0.2</v>
          </cell>
          <cell r="E55">
            <v>0</v>
          </cell>
          <cell r="F55">
            <v>0.8</v>
          </cell>
          <cell r="G55">
            <v>0.85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A56" t="str">
            <v>神兽连萌超凡官包</v>
          </cell>
          <cell r="B56" t="str">
            <v>神兽连萌</v>
          </cell>
          <cell r="C56" t="str">
            <v>超凡官包</v>
          </cell>
          <cell r="D56">
            <v>0.35</v>
          </cell>
          <cell r="E56">
            <v>0</v>
          </cell>
          <cell r="F56">
            <v>0.65</v>
          </cell>
          <cell r="G56">
            <v>0.85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A57" t="str">
            <v>摸金校尉之西夏迷踪超凡官包</v>
          </cell>
          <cell r="B57" t="str">
            <v>摸金校尉之西夏迷踪</v>
          </cell>
          <cell r="C57" t="str">
            <v>超凡官包</v>
          </cell>
          <cell r="D57">
            <v>0.35</v>
          </cell>
          <cell r="E57">
            <v>0</v>
          </cell>
          <cell r="F57">
            <v>0.65</v>
          </cell>
          <cell r="G57">
            <v>0.85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A58" t="str">
            <v>雷鸣三国超凡官包</v>
          </cell>
          <cell r="B58" t="str">
            <v>雷鸣三国</v>
          </cell>
          <cell r="C58" t="str">
            <v>超凡官包</v>
          </cell>
          <cell r="D58">
            <v>0.55</v>
          </cell>
          <cell r="E58">
            <v>0</v>
          </cell>
          <cell r="F58">
            <v>0.45</v>
          </cell>
          <cell r="G58">
            <v>0.85</v>
          </cell>
          <cell r="H58">
            <v>0</v>
          </cell>
          <cell r="I58">
            <v>0</v>
          </cell>
          <cell r="J58">
            <v>0</v>
          </cell>
          <cell r="K58">
            <v>0.05</v>
          </cell>
          <cell r="L58">
            <v>0</v>
          </cell>
        </row>
        <row r="59">
          <cell r="A59" t="str">
            <v>虎符传奇超凡官包</v>
          </cell>
          <cell r="B59" t="str">
            <v>虎符传奇</v>
          </cell>
          <cell r="C59" t="str">
            <v>超凡官包</v>
          </cell>
          <cell r="D59">
            <v>0.4</v>
          </cell>
          <cell r="E59">
            <v>0</v>
          </cell>
          <cell r="F59">
            <v>0.6</v>
          </cell>
          <cell r="G59">
            <v>0.85</v>
          </cell>
          <cell r="H59">
            <v>0.1</v>
          </cell>
          <cell r="I59">
            <v>0</v>
          </cell>
          <cell r="J59">
            <v>0</v>
          </cell>
          <cell r="K59">
            <v>0</v>
          </cell>
          <cell r="L59">
            <v>0.0336</v>
          </cell>
        </row>
        <row r="60">
          <cell r="A60" t="str">
            <v>风之谷超凡官包</v>
          </cell>
          <cell r="B60" t="str">
            <v>风之谷</v>
          </cell>
          <cell r="C60" t="str">
            <v>超凡官包</v>
          </cell>
          <cell r="D60">
            <v>0.5</v>
          </cell>
          <cell r="E60">
            <v>0</v>
          </cell>
          <cell r="F60">
            <v>0.5</v>
          </cell>
          <cell r="G60">
            <v>0.85</v>
          </cell>
          <cell r="H60">
            <v>0</v>
          </cell>
          <cell r="I60">
            <v>0</v>
          </cell>
          <cell r="J60">
            <v>0</v>
          </cell>
          <cell r="K60">
            <v>0.05</v>
          </cell>
          <cell r="L60">
            <v>0</v>
          </cell>
        </row>
        <row r="61">
          <cell r="A61" t="str">
            <v>一二三国2超凡官包</v>
          </cell>
          <cell r="B61" t="str">
            <v>一二三国2</v>
          </cell>
          <cell r="C61" t="str">
            <v>超凡官包</v>
          </cell>
          <cell r="D61">
            <v>0.2</v>
          </cell>
          <cell r="E61">
            <v>0</v>
          </cell>
          <cell r="F61">
            <v>0.8</v>
          </cell>
          <cell r="G61">
            <v>0.85</v>
          </cell>
          <cell r="H61">
            <v>0</v>
          </cell>
          <cell r="I61">
            <v>0</v>
          </cell>
          <cell r="J61">
            <v>0</v>
          </cell>
          <cell r="K61">
            <v>0.05</v>
          </cell>
          <cell r="L61">
            <v>0</v>
          </cell>
        </row>
        <row r="62">
          <cell r="A62" t="str">
            <v>弑之神百度</v>
          </cell>
          <cell r="B62" t="str">
            <v>弑之神</v>
          </cell>
          <cell r="C62" t="str">
            <v>百度</v>
          </cell>
          <cell r="D62">
            <v>0.5</v>
          </cell>
          <cell r="E62">
            <v>0.05</v>
          </cell>
          <cell r="F62">
            <v>0.5</v>
          </cell>
          <cell r="G62">
            <v>0.85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 t="str">
            <v>神谕幻想（二发）百度</v>
          </cell>
          <cell r="B63" t="str">
            <v>神谕幻想（二发）</v>
          </cell>
          <cell r="C63" t="str">
            <v>百度</v>
          </cell>
          <cell r="D63">
            <v>0.5</v>
          </cell>
          <cell r="E63">
            <v>0.05</v>
          </cell>
          <cell r="F63">
            <v>0.5</v>
          </cell>
          <cell r="G63">
            <v>0.85</v>
          </cell>
          <cell r="H63">
            <v>0</v>
          </cell>
          <cell r="I63">
            <v>0</v>
          </cell>
          <cell r="J63">
            <v>0</v>
          </cell>
          <cell r="K63">
            <v>0.05</v>
          </cell>
          <cell r="L63">
            <v>0</v>
          </cell>
        </row>
        <row r="64">
          <cell r="A64" t="str">
            <v>雷鸣三国百度</v>
          </cell>
          <cell r="B64" t="str">
            <v>雷鸣三国</v>
          </cell>
          <cell r="C64" t="str">
            <v>百度</v>
          </cell>
          <cell r="D64">
            <v>0.5</v>
          </cell>
          <cell r="E64">
            <v>0.05</v>
          </cell>
          <cell r="F64">
            <v>0.5</v>
          </cell>
          <cell r="G64">
            <v>0.85</v>
          </cell>
          <cell r="H64">
            <v>0</v>
          </cell>
          <cell r="I64">
            <v>0</v>
          </cell>
          <cell r="J64">
            <v>0</v>
          </cell>
          <cell r="K64">
            <v>0.05</v>
          </cell>
          <cell r="L64">
            <v>0</v>
          </cell>
        </row>
        <row r="65">
          <cell r="A65" t="str">
            <v>虎符传奇百度</v>
          </cell>
          <cell r="B65" t="str">
            <v>虎符传奇</v>
          </cell>
          <cell r="C65" t="str">
            <v>百度</v>
          </cell>
          <cell r="D65">
            <v>0.5</v>
          </cell>
          <cell r="E65">
            <v>0.05</v>
          </cell>
          <cell r="F65">
            <v>0.5</v>
          </cell>
          <cell r="G65">
            <v>0.85</v>
          </cell>
          <cell r="H65">
            <v>0.1</v>
          </cell>
          <cell r="I65">
            <v>0</v>
          </cell>
          <cell r="J65">
            <v>0</v>
          </cell>
          <cell r="K65">
            <v>0</v>
          </cell>
          <cell r="L65">
            <v>0.0336</v>
          </cell>
        </row>
        <row r="66">
          <cell r="A66" t="str">
            <v>风之谷百度</v>
          </cell>
          <cell r="B66" t="str">
            <v>风之谷</v>
          </cell>
          <cell r="C66" t="str">
            <v>百度</v>
          </cell>
          <cell r="D66">
            <v>0.5</v>
          </cell>
          <cell r="E66">
            <v>0.05</v>
          </cell>
          <cell r="F66">
            <v>0.5</v>
          </cell>
          <cell r="G66">
            <v>0.85</v>
          </cell>
          <cell r="H66">
            <v>0</v>
          </cell>
          <cell r="I66">
            <v>0</v>
          </cell>
          <cell r="J66">
            <v>0</v>
          </cell>
          <cell r="K66">
            <v>0.05</v>
          </cell>
          <cell r="L66">
            <v>0</v>
          </cell>
        </row>
        <row r="67">
          <cell r="A67" t="str">
            <v>仙魔变百度</v>
          </cell>
          <cell r="B67" t="str">
            <v>仙魔变</v>
          </cell>
          <cell r="C67" t="str">
            <v>百度</v>
          </cell>
          <cell r="D67">
            <v>0.5</v>
          </cell>
          <cell r="E67">
            <v>0.05</v>
          </cell>
          <cell r="F67">
            <v>0.5</v>
          </cell>
          <cell r="G67">
            <v>0.85</v>
          </cell>
          <cell r="H67">
            <v>0</v>
          </cell>
          <cell r="I67">
            <v>0</v>
          </cell>
          <cell r="J67">
            <v>0</v>
          </cell>
          <cell r="K67">
            <v>0.05</v>
          </cell>
          <cell r="L67">
            <v>0</v>
          </cell>
        </row>
        <row r="68">
          <cell r="A68" t="str">
            <v>一二三国vivo</v>
          </cell>
          <cell r="B68" t="str">
            <v>一二三国</v>
          </cell>
          <cell r="C68" t="str">
            <v>vivo</v>
          </cell>
          <cell r="D68">
            <v>0.5</v>
          </cell>
          <cell r="E68">
            <v>0.05</v>
          </cell>
          <cell r="F68">
            <v>0.5</v>
          </cell>
          <cell r="G68">
            <v>0.85</v>
          </cell>
          <cell r="H68">
            <v>0</v>
          </cell>
          <cell r="I68">
            <v>0</v>
          </cell>
          <cell r="J68">
            <v>0</v>
          </cell>
          <cell r="K68">
            <v>0.05</v>
          </cell>
          <cell r="L68">
            <v>0.0336</v>
          </cell>
        </row>
        <row r="69">
          <cell r="A69" t="str">
            <v>仙魔变vivo</v>
          </cell>
          <cell r="B69" t="str">
            <v>仙魔变</v>
          </cell>
          <cell r="C69" t="str">
            <v>vivo</v>
          </cell>
          <cell r="D69">
            <v>0.5</v>
          </cell>
          <cell r="E69">
            <v>0.05</v>
          </cell>
          <cell r="F69">
            <v>0.5</v>
          </cell>
          <cell r="G69">
            <v>0.85</v>
          </cell>
          <cell r="H69">
            <v>0</v>
          </cell>
          <cell r="I69">
            <v>0</v>
          </cell>
          <cell r="J69">
            <v>0</v>
          </cell>
          <cell r="K69">
            <v>0.05</v>
          </cell>
          <cell r="L69">
            <v>0</v>
          </cell>
        </row>
        <row r="70">
          <cell r="A70" t="str">
            <v>神谕幻想（二发）vivo</v>
          </cell>
          <cell r="B70" t="str">
            <v>神谕幻想（二发）</v>
          </cell>
          <cell r="C70" t="str">
            <v>vivo</v>
          </cell>
          <cell r="D70">
            <v>0.5</v>
          </cell>
          <cell r="E70">
            <v>0.05</v>
          </cell>
          <cell r="F70">
            <v>0.5</v>
          </cell>
          <cell r="G70">
            <v>0.85</v>
          </cell>
          <cell r="H70">
            <v>0</v>
          </cell>
          <cell r="I70">
            <v>0</v>
          </cell>
          <cell r="J70">
            <v>0</v>
          </cell>
          <cell r="K70">
            <v>0.05</v>
          </cell>
          <cell r="L70">
            <v>0</v>
          </cell>
        </row>
        <row r="71">
          <cell r="A71" t="str">
            <v>雷鸣三国vivo</v>
          </cell>
          <cell r="B71" t="str">
            <v>雷鸣三国</v>
          </cell>
          <cell r="C71" t="str">
            <v>vivo</v>
          </cell>
          <cell r="D71">
            <v>0.5</v>
          </cell>
          <cell r="E71">
            <v>0.05</v>
          </cell>
          <cell r="F71">
            <v>0.5</v>
          </cell>
          <cell r="G71">
            <v>0.85</v>
          </cell>
          <cell r="H71">
            <v>0</v>
          </cell>
          <cell r="I71">
            <v>0</v>
          </cell>
          <cell r="J71">
            <v>0</v>
          </cell>
          <cell r="K71">
            <v>0.05</v>
          </cell>
          <cell r="L71">
            <v>0</v>
          </cell>
        </row>
        <row r="72">
          <cell r="A72" t="str">
            <v>虎符传奇vivo</v>
          </cell>
          <cell r="B72" t="str">
            <v>虎符传奇</v>
          </cell>
          <cell r="C72" t="str">
            <v>vivo</v>
          </cell>
          <cell r="D72">
            <v>0.5</v>
          </cell>
          <cell r="E72">
            <v>0.05</v>
          </cell>
          <cell r="F72">
            <v>0.5</v>
          </cell>
          <cell r="G72">
            <v>0.85</v>
          </cell>
          <cell r="H72">
            <v>0.1</v>
          </cell>
          <cell r="I72">
            <v>0</v>
          </cell>
          <cell r="J72">
            <v>0</v>
          </cell>
          <cell r="K72">
            <v>0</v>
          </cell>
          <cell r="L72">
            <v>0.0336</v>
          </cell>
        </row>
        <row r="73">
          <cell r="A73" t="str">
            <v>虎符传奇UC九游（阿里游戏）</v>
          </cell>
          <cell r="B73" t="str">
            <v>虎符传奇</v>
          </cell>
          <cell r="C73" t="str">
            <v>UC九游（阿里游戏）</v>
          </cell>
          <cell r="D73">
            <v>0.5</v>
          </cell>
          <cell r="E73">
            <v>0.05</v>
          </cell>
          <cell r="F73">
            <v>0.5</v>
          </cell>
          <cell r="G73">
            <v>0.85</v>
          </cell>
          <cell r="H73">
            <v>0.1</v>
          </cell>
          <cell r="I73">
            <v>0</v>
          </cell>
          <cell r="J73">
            <v>0</v>
          </cell>
          <cell r="K73">
            <v>0</v>
          </cell>
          <cell r="L73">
            <v>0.0336</v>
          </cell>
        </row>
        <row r="74">
          <cell r="A74" t="str">
            <v>英雄美人TT语音</v>
          </cell>
          <cell r="B74" t="str">
            <v>英雄美人</v>
          </cell>
          <cell r="C74" t="str">
            <v>TT语音</v>
          </cell>
          <cell r="D74">
            <v>0.7</v>
          </cell>
          <cell r="E74">
            <v>0.05</v>
          </cell>
          <cell r="F74">
            <v>0.3</v>
          </cell>
          <cell r="G74">
            <v>0.85</v>
          </cell>
          <cell r="H74">
            <v>0</v>
          </cell>
          <cell r="I74">
            <v>0</v>
          </cell>
          <cell r="J74">
            <v>0</v>
          </cell>
          <cell r="K74">
            <v>0.05</v>
          </cell>
          <cell r="L74">
            <v>0</v>
          </cell>
        </row>
        <row r="75">
          <cell r="A75" t="str">
            <v>一二三国TT语音</v>
          </cell>
          <cell r="B75" t="str">
            <v>一二三国</v>
          </cell>
          <cell r="C75" t="str">
            <v>TT语音</v>
          </cell>
          <cell r="D75">
            <v>0.7</v>
          </cell>
          <cell r="E75">
            <v>0.05</v>
          </cell>
          <cell r="F75">
            <v>0.3</v>
          </cell>
          <cell r="G75">
            <v>0.85</v>
          </cell>
          <cell r="H75">
            <v>0</v>
          </cell>
          <cell r="I75">
            <v>0</v>
          </cell>
          <cell r="J75">
            <v>0</v>
          </cell>
          <cell r="K75">
            <v>0.05</v>
          </cell>
          <cell r="L75">
            <v>0.0336</v>
          </cell>
        </row>
        <row r="76">
          <cell r="A76" t="str">
            <v>神谕幻想长尾TT语音</v>
          </cell>
          <cell r="B76" t="str">
            <v>神谕幻想长尾</v>
          </cell>
          <cell r="C76" t="str">
            <v>TT语音</v>
          </cell>
          <cell r="D76">
            <v>0.7</v>
          </cell>
          <cell r="E76">
            <v>0.05</v>
          </cell>
          <cell r="F76">
            <v>0.3</v>
          </cell>
          <cell r="G76">
            <v>0.85</v>
          </cell>
          <cell r="H76">
            <v>0</v>
          </cell>
          <cell r="I76">
            <v>0</v>
          </cell>
          <cell r="J76">
            <v>0</v>
          </cell>
          <cell r="K76">
            <v>0.05</v>
          </cell>
          <cell r="L76">
            <v>0</v>
          </cell>
        </row>
        <row r="77">
          <cell r="A77" t="str">
            <v>刀剑演武QQ大厅</v>
          </cell>
          <cell r="B77" t="str">
            <v>刀剑演武</v>
          </cell>
          <cell r="C77" t="str">
            <v>QQ大厅</v>
          </cell>
          <cell r="D77">
            <v>0.77</v>
          </cell>
          <cell r="E77">
            <v>0</v>
          </cell>
          <cell r="F77">
            <v>0.23</v>
          </cell>
          <cell r="G77">
            <v>0.85</v>
          </cell>
          <cell r="H77">
            <v>0</v>
          </cell>
          <cell r="I77">
            <v>0</v>
          </cell>
          <cell r="J77">
            <v>0</v>
          </cell>
          <cell r="K77">
            <v>0.05</v>
          </cell>
          <cell r="L77">
            <v>0</v>
          </cell>
        </row>
        <row r="78">
          <cell r="A78" t="str">
            <v>英雄美人OPPO</v>
          </cell>
          <cell r="B78" t="str">
            <v>英雄美人</v>
          </cell>
          <cell r="C78" t="str">
            <v>OPPO</v>
          </cell>
          <cell r="D78">
            <v>0.5</v>
          </cell>
          <cell r="E78">
            <v>0.05</v>
          </cell>
          <cell r="F78">
            <v>0.5</v>
          </cell>
          <cell r="G78">
            <v>0.85</v>
          </cell>
          <cell r="H78">
            <v>0</v>
          </cell>
          <cell r="I78">
            <v>0</v>
          </cell>
          <cell r="J78">
            <v>0</v>
          </cell>
          <cell r="K78">
            <v>0.05</v>
          </cell>
          <cell r="L78">
            <v>0</v>
          </cell>
        </row>
        <row r="79">
          <cell r="A79" t="str">
            <v>一二三国OPPO</v>
          </cell>
          <cell r="B79" t="str">
            <v>一二三国</v>
          </cell>
          <cell r="C79" t="str">
            <v>OPPO</v>
          </cell>
          <cell r="D79">
            <v>0.5</v>
          </cell>
          <cell r="E79">
            <v>0.05</v>
          </cell>
          <cell r="F79">
            <v>0.5</v>
          </cell>
          <cell r="G79">
            <v>0.85</v>
          </cell>
          <cell r="H79">
            <v>0</v>
          </cell>
          <cell r="I79">
            <v>0</v>
          </cell>
          <cell r="J79">
            <v>0</v>
          </cell>
          <cell r="K79">
            <v>0.05</v>
          </cell>
          <cell r="L79">
            <v>0.0336</v>
          </cell>
        </row>
        <row r="80">
          <cell r="A80" t="str">
            <v>一二三国奇虎360</v>
          </cell>
          <cell r="B80" t="str">
            <v>一二三国</v>
          </cell>
          <cell r="C80" t="str">
            <v>奇虎360</v>
          </cell>
          <cell r="D80">
            <v>0.5</v>
          </cell>
          <cell r="E80">
            <v>0.05</v>
          </cell>
          <cell r="F80">
            <v>0.5</v>
          </cell>
          <cell r="G80">
            <v>0.85</v>
          </cell>
          <cell r="H80">
            <v>0</v>
          </cell>
          <cell r="I80">
            <v>0</v>
          </cell>
          <cell r="J80">
            <v>0</v>
          </cell>
          <cell r="K80">
            <v>0.05</v>
          </cell>
          <cell r="L80">
            <v>0.0336</v>
          </cell>
        </row>
        <row r="81">
          <cell r="A81" t="str">
            <v>神谕幻想（二发）OPPO</v>
          </cell>
          <cell r="B81" t="str">
            <v>神谕幻想（二发）</v>
          </cell>
          <cell r="C81" t="str">
            <v>OPPO</v>
          </cell>
          <cell r="D81">
            <v>0.5</v>
          </cell>
          <cell r="E81">
            <v>0.05</v>
          </cell>
          <cell r="F81">
            <v>0.5</v>
          </cell>
          <cell r="G81">
            <v>0.85</v>
          </cell>
          <cell r="H81">
            <v>0</v>
          </cell>
          <cell r="I81">
            <v>0</v>
          </cell>
          <cell r="J81">
            <v>0</v>
          </cell>
          <cell r="K81">
            <v>0.05</v>
          </cell>
          <cell r="L81">
            <v>0</v>
          </cell>
        </row>
        <row r="82">
          <cell r="A82" t="str">
            <v>虎符传奇OPPO</v>
          </cell>
          <cell r="B82" t="str">
            <v>虎符传奇</v>
          </cell>
          <cell r="C82" t="str">
            <v>OPPO</v>
          </cell>
          <cell r="D82">
            <v>0.5</v>
          </cell>
          <cell r="E82">
            <v>0.05</v>
          </cell>
          <cell r="F82">
            <v>0.5</v>
          </cell>
          <cell r="G82">
            <v>0.85</v>
          </cell>
          <cell r="H82">
            <v>0.1</v>
          </cell>
          <cell r="I82">
            <v>0</v>
          </cell>
          <cell r="J82">
            <v>0</v>
          </cell>
          <cell r="K82">
            <v>0</v>
          </cell>
          <cell r="L82">
            <v>0.0336</v>
          </cell>
        </row>
        <row r="83">
          <cell r="A83" t="str">
            <v>英雄美人4399</v>
          </cell>
          <cell r="B83" t="str">
            <v>英雄美人</v>
          </cell>
          <cell r="C83">
            <v>4399</v>
          </cell>
          <cell r="D83">
            <v>0.5</v>
          </cell>
          <cell r="E83">
            <v>0.05</v>
          </cell>
          <cell r="F83">
            <v>0.5</v>
          </cell>
          <cell r="G83">
            <v>0.85</v>
          </cell>
          <cell r="H83">
            <v>0</v>
          </cell>
          <cell r="I83">
            <v>0</v>
          </cell>
          <cell r="J83">
            <v>0</v>
          </cell>
          <cell r="K83">
            <v>0.05</v>
          </cell>
          <cell r="L83">
            <v>0</v>
          </cell>
        </row>
        <row r="84">
          <cell r="A84" t="str">
            <v>神谕幻想（二发）4399</v>
          </cell>
          <cell r="B84" t="str">
            <v>神谕幻想（二发）</v>
          </cell>
          <cell r="C84">
            <v>4399</v>
          </cell>
          <cell r="D84">
            <v>0.5</v>
          </cell>
          <cell r="E84">
            <v>0.05</v>
          </cell>
          <cell r="F84">
            <v>0.5</v>
          </cell>
          <cell r="G84">
            <v>0.85</v>
          </cell>
          <cell r="H84">
            <v>0</v>
          </cell>
          <cell r="I84">
            <v>0</v>
          </cell>
          <cell r="J84">
            <v>0</v>
          </cell>
          <cell r="K84">
            <v>0.05</v>
          </cell>
          <cell r="L84">
            <v>0</v>
          </cell>
        </row>
        <row r="85">
          <cell r="A85" t="str">
            <v>火星计划4399</v>
          </cell>
          <cell r="B85" t="str">
            <v>火星计划</v>
          </cell>
          <cell r="C85">
            <v>4399</v>
          </cell>
          <cell r="D85">
            <v>0.5</v>
          </cell>
          <cell r="E85">
            <v>0.05</v>
          </cell>
          <cell r="F85">
            <v>0.5</v>
          </cell>
          <cell r="G85">
            <v>0.85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A86" t="str">
            <v>虎符传奇4399</v>
          </cell>
          <cell r="B86" t="str">
            <v>虎符传奇</v>
          </cell>
          <cell r="C86">
            <v>4399</v>
          </cell>
          <cell r="D86">
            <v>0.5</v>
          </cell>
          <cell r="E86">
            <v>0.05</v>
          </cell>
          <cell r="F86">
            <v>0.5</v>
          </cell>
          <cell r="G86">
            <v>0.85</v>
          </cell>
          <cell r="H86">
            <v>0.1</v>
          </cell>
          <cell r="I86">
            <v>0</v>
          </cell>
          <cell r="J86">
            <v>0</v>
          </cell>
          <cell r="K86">
            <v>0</v>
          </cell>
          <cell r="L86">
            <v>0.0336</v>
          </cell>
        </row>
        <row r="87">
          <cell r="A87" t="str">
            <v>仙魔变3011</v>
          </cell>
          <cell r="B87" t="str">
            <v>仙魔变</v>
          </cell>
          <cell r="C87">
            <v>3011</v>
          </cell>
          <cell r="D87">
            <v>0.7</v>
          </cell>
          <cell r="E87">
            <v>0</v>
          </cell>
          <cell r="F87">
            <v>0.3</v>
          </cell>
          <cell r="G87">
            <v>0.85</v>
          </cell>
          <cell r="H87">
            <v>0</v>
          </cell>
          <cell r="I87">
            <v>0</v>
          </cell>
          <cell r="J87">
            <v>0</v>
          </cell>
          <cell r="K87">
            <v>0.05</v>
          </cell>
          <cell r="L87">
            <v>0</v>
          </cell>
        </row>
        <row r="88">
          <cell r="A88" t="str">
            <v>弑之神3011</v>
          </cell>
          <cell r="B88" t="str">
            <v>弑之神</v>
          </cell>
          <cell r="C88">
            <v>3011</v>
          </cell>
          <cell r="D88">
            <v>0.7</v>
          </cell>
          <cell r="E88">
            <v>0</v>
          </cell>
          <cell r="F88">
            <v>0.3</v>
          </cell>
          <cell r="G88">
            <v>0.85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A89" t="str">
            <v>神谕幻想（二发）3011</v>
          </cell>
          <cell r="B89" t="str">
            <v>神谕幻想（二发）</v>
          </cell>
          <cell r="C89">
            <v>3011</v>
          </cell>
          <cell r="D89">
            <v>0.7</v>
          </cell>
          <cell r="E89">
            <v>0</v>
          </cell>
          <cell r="F89">
            <v>0.3</v>
          </cell>
          <cell r="G89">
            <v>0.85</v>
          </cell>
          <cell r="H89">
            <v>0</v>
          </cell>
          <cell r="I89">
            <v>0</v>
          </cell>
          <cell r="J89">
            <v>0</v>
          </cell>
          <cell r="K89">
            <v>0.05</v>
          </cell>
          <cell r="L89">
            <v>0</v>
          </cell>
        </row>
        <row r="90">
          <cell r="A90" t="str">
            <v>龙心战纪-超级福利3011</v>
          </cell>
          <cell r="B90" t="str">
            <v>龙心战纪-超级福利</v>
          </cell>
          <cell r="C90">
            <v>3011</v>
          </cell>
          <cell r="D90">
            <v>0.85</v>
          </cell>
          <cell r="E90">
            <v>0</v>
          </cell>
          <cell r="F90">
            <v>0.15</v>
          </cell>
          <cell r="G90">
            <v>0.85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雷鸣三国3011</v>
          </cell>
          <cell r="B91" t="str">
            <v>雷鸣三国</v>
          </cell>
          <cell r="C91">
            <v>3011</v>
          </cell>
          <cell r="D91">
            <v>0.7</v>
          </cell>
          <cell r="E91">
            <v>0</v>
          </cell>
          <cell r="F91">
            <v>0.3</v>
          </cell>
          <cell r="G91">
            <v>0.85</v>
          </cell>
          <cell r="H91">
            <v>0</v>
          </cell>
          <cell r="I91">
            <v>0</v>
          </cell>
          <cell r="J91">
            <v>0</v>
          </cell>
          <cell r="K91">
            <v>0.05</v>
          </cell>
          <cell r="L91">
            <v>0</v>
          </cell>
        </row>
        <row r="92">
          <cell r="A92" t="str">
            <v>风之谷3011</v>
          </cell>
          <cell r="B92" t="str">
            <v>风之谷</v>
          </cell>
          <cell r="C92">
            <v>3011</v>
          </cell>
          <cell r="D92">
            <v>0.7</v>
          </cell>
          <cell r="E92">
            <v>0.05</v>
          </cell>
          <cell r="F92">
            <v>0.3</v>
          </cell>
          <cell r="G92">
            <v>0.85</v>
          </cell>
          <cell r="H92">
            <v>0</v>
          </cell>
          <cell r="I92">
            <v>0</v>
          </cell>
          <cell r="J92">
            <v>0</v>
          </cell>
          <cell r="K92">
            <v>0.05</v>
          </cell>
          <cell r="L92">
            <v>0</v>
          </cell>
        </row>
        <row r="93">
          <cell r="A93" t="str">
            <v>仙魔变3011</v>
          </cell>
          <cell r="B93" t="str">
            <v>仙魔变</v>
          </cell>
          <cell r="C93">
            <v>3011</v>
          </cell>
          <cell r="D93">
            <v>0.7</v>
          </cell>
          <cell r="E93">
            <v>0</v>
          </cell>
          <cell r="F93">
            <v>0.3</v>
          </cell>
          <cell r="G93">
            <v>0.85</v>
          </cell>
          <cell r="H93">
            <v>0</v>
          </cell>
          <cell r="I93">
            <v>0</v>
          </cell>
          <cell r="J93">
            <v>0</v>
          </cell>
          <cell r="K93">
            <v>0.05</v>
          </cell>
          <cell r="L93">
            <v>0</v>
          </cell>
        </row>
        <row r="94">
          <cell r="A94" t="str">
            <v>幸运草骑士3011</v>
          </cell>
          <cell r="B94" t="str">
            <v>幸运草骑士</v>
          </cell>
          <cell r="C94">
            <v>3011</v>
          </cell>
          <cell r="D94">
            <v>0.7</v>
          </cell>
          <cell r="E94">
            <v>0.05</v>
          </cell>
          <cell r="F94">
            <v>0.3</v>
          </cell>
          <cell r="G94">
            <v>0.85</v>
          </cell>
          <cell r="H94">
            <v>0</v>
          </cell>
          <cell r="I94">
            <v>0</v>
          </cell>
          <cell r="J94">
            <v>0</v>
          </cell>
          <cell r="K94">
            <v>0.05</v>
          </cell>
          <cell r="L94">
            <v>0</v>
          </cell>
        </row>
        <row r="95">
          <cell r="A95" t="str">
            <v>仙魔变233</v>
          </cell>
          <cell r="B95" t="str">
            <v>仙魔变</v>
          </cell>
          <cell r="C95">
            <v>233</v>
          </cell>
          <cell r="D95">
            <v>0.5</v>
          </cell>
          <cell r="E95">
            <v>0.05</v>
          </cell>
          <cell r="F95">
            <v>0.5</v>
          </cell>
          <cell r="G95">
            <v>0.85</v>
          </cell>
          <cell r="H95">
            <v>0</v>
          </cell>
          <cell r="I95">
            <v>0</v>
          </cell>
          <cell r="J95">
            <v>0</v>
          </cell>
          <cell r="K95">
            <v>0.05</v>
          </cell>
          <cell r="L95">
            <v>0</v>
          </cell>
        </row>
        <row r="96">
          <cell r="A96" t="str">
            <v>虎符传奇233</v>
          </cell>
          <cell r="B96" t="str">
            <v>虎符传奇</v>
          </cell>
          <cell r="C96">
            <v>233</v>
          </cell>
          <cell r="D96">
            <v>0.5</v>
          </cell>
          <cell r="E96">
            <v>0.05</v>
          </cell>
          <cell r="F96">
            <v>0.5</v>
          </cell>
          <cell r="G96">
            <v>0.85</v>
          </cell>
          <cell r="H96">
            <v>0.1</v>
          </cell>
          <cell r="I96">
            <v>0</v>
          </cell>
          <cell r="J96">
            <v>0</v>
          </cell>
          <cell r="K96">
            <v>0</v>
          </cell>
          <cell r="L96">
            <v>0.0336</v>
          </cell>
        </row>
        <row r="97">
          <cell r="A97" t="str">
            <v>风之谷233</v>
          </cell>
          <cell r="B97" t="str">
            <v>风之谷</v>
          </cell>
          <cell r="C97">
            <v>233</v>
          </cell>
          <cell r="D97">
            <v>0.5</v>
          </cell>
          <cell r="E97">
            <v>0.05</v>
          </cell>
          <cell r="F97">
            <v>0.5</v>
          </cell>
          <cell r="G97">
            <v>0.85</v>
          </cell>
          <cell r="H97">
            <v>0</v>
          </cell>
          <cell r="I97">
            <v>0</v>
          </cell>
          <cell r="J97">
            <v>0</v>
          </cell>
          <cell r="K97">
            <v>0.05</v>
          </cell>
          <cell r="L97">
            <v>0</v>
          </cell>
        </row>
        <row r="98">
          <cell r="A98" t="str">
            <v>火星计划小米</v>
          </cell>
          <cell r="B98" t="str">
            <v>火星计划</v>
          </cell>
          <cell r="C98" t="str">
            <v>小米</v>
          </cell>
          <cell r="D98">
            <v>0.5</v>
          </cell>
          <cell r="E98">
            <v>0.05</v>
          </cell>
          <cell r="F98">
            <v>0.5</v>
          </cell>
          <cell r="G98">
            <v>0.85</v>
          </cell>
          <cell r="H98">
            <v>0</v>
          </cell>
          <cell r="I98">
            <v>0</v>
          </cell>
          <cell r="J98">
            <v>0</v>
          </cell>
          <cell r="K98">
            <v>0.05</v>
          </cell>
          <cell r="L98">
            <v>0</v>
          </cell>
        </row>
        <row r="99">
          <cell r="A99" t="str">
            <v>仙魔变朋克</v>
          </cell>
          <cell r="B99" t="str">
            <v>仙魔变</v>
          </cell>
          <cell r="C99" t="str">
            <v>朋克</v>
          </cell>
          <cell r="D99">
            <v>0.7</v>
          </cell>
          <cell r="E99">
            <v>0</v>
          </cell>
          <cell r="F99">
            <v>0.3</v>
          </cell>
          <cell r="G99">
            <v>0.85</v>
          </cell>
          <cell r="H99">
            <v>0</v>
          </cell>
          <cell r="I99">
            <v>0</v>
          </cell>
          <cell r="J99">
            <v>0</v>
          </cell>
          <cell r="K99">
            <v>0.05</v>
          </cell>
          <cell r="L99">
            <v>0</v>
          </cell>
        </row>
        <row r="100">
          <cell r="A100" t="str">
            <v>幸运草骑士小米</v>
          </cell>
          <cell r="B100" t="str">
            <v>幸运草骑士</v>
          </cell>
          <cell r="C100" t="str">
            <v>小米</v>
          </cell>
          <cell r="D100">
            <v>0.5</v>
          </cell>
          <cell r="E100">
            <v>0.05</v>
          </cell>
          <cell r="F100">
            <v>0.5</v>
          </cell>
          <cell r="G100">
            <v>0.85</v>
          </cell>
          <cell r="H100">
            <v>0</v>
          </cell>
          <cell r="I100">
            <v>0</v>
          </cell>
          <cell r="J100">
            <v>0</v>
          </cell>
          <cell r="K100">
            <v>0.05</v>
          </cell>
          <cell r="L100">
            <v>0</v>
          </cell>
        </row>
        <row r="101">
          <cell r="A101" t="str">
            <v>幸运草骑士超凡官包</v>
          </cell>
          <cell r="B101" t="str">
            <v>幸运草骑士</v>
          </cell>
          <cell r="C101" t="str">
            <v>超凡官包</v>
          </cell>
          <cell r="D101">
            <v>0</v>
          </cell>
          <cell r="E101">
            <v>0</v>
          </cell>
          <cell r="F101">
            <v>1</v>
          </cell>
          <cell r="G101">
            <v>0.85</v>
          </cell>
          <cell r="H101">
            <v>0</v>
          </cell>
          <cell r="I101">
            <v>0</v>
          </cell>
          <cell r="J101">
            <v>0</v>
          </cell>
          <cell r="K101">
            <v>0.05</v>
          </cell>
          <cell r="L101">
            <v>0</v>
          </cell>
        </row>
        <row r="102">
          <cell r="A102" t="str">
            <v>幸运草骑士233</v>
          </cell>
          <cell r="B102" t="str">
            <v>幸运草骑士</v>
          </cell>
          <cell r="C102">
            <v>233</v>
          </cell>
          <cell r="D102">
            <v>0.5</v>
          </cell>
          <cell r="E102">
            <v>0.05</v>
          </cell>
          <cell r="F102">
            <v>0.5</v>
          </cell>
          <cell r="G102">
            <v>0.85</v>
          </cell>
          <cell r="H102">
            <v>0</v>
          </cell>
          <cell r="I102">
            <v>0</v>
          </cell>
          <cell r="J102">
            <v>0</v>
          </cell>
          <cell r="K102">
            <v>0.05</v>
          </cell>
          <cell r="L102">
            <v>0</v>
          </cell>
        </row>
        <row r="103">
          <cell r="A103" t="str">
            <v>火星计划-三国百度</v>
          </cell>
          <cell r="B103" t="str">
            <v>火星计划-三国</v>
          </cell>
          <cell r="C103" t="str">
            <v>百度</v>
          </cell>
          <cell r="D103">
            <v>0.5</v>
          </cell>
          <cell r="E103">
            <v>0.05</v>
          </cell>
          <cell r="F103">
            <v>0.5</v>
          </cell>
          <cell r="G103">
            <v>0.85</v>
          </cell>
          <cell r="H103">
            <v>0</v>
          </cell>
          <cell r="I103">
            <v>0</v>
          </cell>
          <cell r="J103">
            <v>0</v>
          </cell>
          <cell r="K103">
            <v>0.05</v>
          </cell>
          <cell r="L103">
            <v>0</v>
          </cell>
        </row>
        <row r="104">
          <cell r="A104" t="str">
            <v>火星计划-三国小米</v>
          </cell>
          <cell r="B104" t="str">
            <v>火星计划-三国</v>
          </cell>
          <cell r="C104" t="str">
            <v>小米</v>
          </cell>
          <cell r="D104">
            <v>0.5</v>
          </cell>
          <cell r="E104">
            <v>0.05</v>
          </cell>
          <cell r="F104">
            <v>0.5</v>
          </cell>
          <cell r="G104">
            <v>0.85</v>
          </cell>
          <cell r="H104">
            <v>0</v>
          </cell>
          <cell r="I104">
            <v>0</v>
          </cell>
          <cell r="J104">
            <v>0</v>
          </cell>
          <cell r="K104">
            <v>0.05</v>
          </cell>
          <cell r="L104">
            <v>0</v>
          </cell>
        </row>
        <row r="105">
          <cell r="A105" t="str">
            <v>火星计划-三国4399</v>
          </cell>
          <cell r="B105" t="str">
            <v>火星计划-三国</v>
          </cell>
          <cell r="C105">
            <v>4399</v>
          </cell>
          <cell r="D105">
            <v>0.5</v>
          </cell>
          <cell r="E105">
            <v>0</v>
          </cell>
          <cell r="F105">
            <v>0.5</v>
          </cell>
          <cell r="G105">
            <v>0.85</v>
          </cell>
          <cell r="H105">
            <v>0</v>
          </cell>
          <cell r="I105">
            <v>0</v>
          </cell>
          <cell r="J105">
            <v>0</v>
          </cell>
          <cell r="K105">
            <v>0.05</v>
          </cell>
          <cell r="L105">
            <v>0</v>
          </cell>
        </row>
        <row r="106">
          <cell r="A106" t="str">
            <v>火星计划-三国魅族</v>
          </cell>
          <cell r="B106" t="str">
            <v>火星计划-三国</v>
          </cell>
          <cell r="C106" t="str">
            <v>魅族</v>
          </cell>
          <cell r="D106">
            <v>0.5</v>
          </cell>
          <cell r="E106">
            <v>0.05</v>
          </cell>
          <cell r="F106">
            <v>0.5</v>
          </cell>
          <cell r="G106">
            <v>0.85</v>
          </cell>
          <cell r="H106">
            <v>0</v>
          </cell>
          <cell r="I106">
            <v>0</v>
          </cell>
          <cell r="J106">
            <v>0</v>
          </cell>
          <cell r="K106">
            <v>0.05</v>
          </cell>
          <cell r="L106">
            <v>0</v>
          </cell>
        </row>
        <row r="107">
          <cell r="A107" t="str">
            <v>火星计划-三国超凡官包</v>
          </cell>
          <cell r="B107" t="str">
            <v>火星计划-三国</v>
          </cell>
          <cell r="C107" t="str">
            <v>超凡官包</v>
          </cell>
          <cell r="D107">
            <v>0</v>
          </cell>
          <cell r="E107">
            <v>0</v>
          </cell>
          <cell r="F107">
            <v>1</v>
          </cell>
          <cell r="G107">
            <v>0.85</v>
          </cell>
          <cell r="H107">
            <v>0</v>
          </cell>
          <cell r="I107">
            <v>0</v>
          </cell>
          <cell r="J107">
            <v>0</v>
          </cell>
          <cell r="K107">
            <v>0.05</v>
          </cell>
          <cell r="L107">
            <v>0</v>
          </cell>
        </row>
        <row r="108">
          <cell r="A108" t="str">
            <v>一二三国4399</v>
          </cell>
          <cell r="B108" t="str">
            <v>一二三国</v>
          </cell>
          <cell r="C108">
            <v>4399</v>
          </cell>
          <cell r="D108">
            <v>0.5</v>
          </cell>
          <cell r="E108">
            <v>0</v>
          </cell>
          <cell r="F108">
            <v>0.5</v>
          </cell>
          <cell r="G108">
            <v>0.85</v>
          </cell>
          <cell r="H108">
            <v>0</v>
          </cell>
          <cell r="I108">
            <v>0</v>
          </cell>
          <cell r="J108">
            <v>0</v>
          </cell>
          <cell r="K108">
            <v>0.05</v>
          </cell>
          <cell r="L108">
            <v>0</v>
          </cell>
        </row>
        <row r="109">
          <cell r="A109" t="str">
            <v>三国将无双UC九游（阿里游戏）</v>
          </cell>
          <cell r="B109" t="str">
            <v>三国将无双</v>
          </cell>
          <cell r="C109" t="str">
            <v>UC九游（阿里游戏）</v>
          </cell>
          <cell r="D109">
            <v>0.5</v>
          </cell>
          <cell r="E109">
            <v>0.05</v>
          </cell>
          <cell r="F109">
            <v>0.5</v>
          </cell>
          <cell r="G109">
            <v>0.85</v>
          </cell>
          <cell r="H109">
            <v>0</v>
          </cell>
          <cell r="I109">
            <v>0</v>
          </cell>
          <cell r="J109">
            <v>0</v>
          </cell>
          <cell r="K109">
            <v>0.05</v>
          </cell>
          <cell r="L109">
            <v>0</v>
          </cell>
        </row>
        <row r="110">
          <cell r="A110" t="str">
            <v>三国将无双魅族</v>
          </cell>
          <cell r="B110" t="str">
            <v>三国将无双</v>
          </cell>
          <cell r="C110" t="str">
            <v>魅族</v>
          </cell>
          <cell r="D110">
            <v>0.5</v>
          </cell>
          <cell r="E110">
            <v>0</v>
          </cell>
          <cell r="F110">
            <v>0.5</v>
          </cell>
          <cell r="G110">
            <v>0.85</v>
          </cell>
          <cell r="H110">
            <v>0</v>
          </cell>
          <cell r="I110">
            <v>0</v>
          </cell>
          <cell r="J110">
            <v>0</v>
          </cell>
          <cell r="K110">
            <v>0.05</v>
          </cell>
          <cell r="L110">
            <v>0</v>
          </cell>
        </row>
        <row r="111">
          <cell r="A111" t="str">
            <v>三国将无双努比亚</v>
          </cell>
          <cell r="B111" t="str">
            <v>三国将无双</v>
          </cell>
          <cell r="C111" t="str">
            <v>努比亚</v>
          </cell>
          <cell r="D111">
            <v>0.5</v>
          </cell>
          <cell r="E111">
            <v>0.05</v>
          </cell>
          <cell r="F111">
            <v>0.5</v>
          </cell>
          <cell r="G111">
            <v>0.85</v>
          </cell>
          <cell r="H111">
            <v>0</v>
          </cell>
          <cell r="I111">
            <v>0</v>
          </cell>
          <cell r="J111">
            <v>0</v>
          </cell>
          <cell r="K111">
            <v>0.05</v>
          </cell>
          <cell r="L111">
            <v>0</v>
          </cell>
        </row>
        <row r="112">
          <cell r="A112" t="str">
            <v>剑客下山百度</v>
          </cell>
          <cell r="B112" t="str">
            <v>剑客下山</v>
          </cell>
          <cell r="C112" t="str">
            <v>百度</v>
          </cell>
          <cell r="D112">
            <v>0.5</v>
          </cell>
          <cell r="E112">
            <v>0.05</v>
          </cell>
          <cell r="F112">
            <v>0.5</v>
          </cell>
          <cell r="G112">
            <v>0.85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A113" t="str">
            <v>英雄美人大熊游戏</v>
          </cell>
          <cell r="B113" t="str">
            <v>英雄美人</v>
          </cell>
          <cell r="C113" t="str">
            <v>大熊游戏</v>
          </cell>
          <cell r="D113">
            <v>0.4</v>
          </cell>
          <cell r="E113">
            <v>0</v>
          </cell>
          <cell r="F113">
            <v>0.6</v>
          </cell>
          <cell r="G113">
            <v>0.85</v>
          </cell>
          <cell r="H113">
            <v>0</v>
          </cell>
          <cell r="I113">
            <v>0</v>
          </cell>
          <cell r="J113">
            <v>0</v>
          </cell>
          <cell r="K113">
            <v>0.05</v>
          </cell>
          <cell r="L113">
            <v>0</v>
          </cell>
        </row>
        <row r="114">
          <cell r="A114" t="str">
            <v>一二三国大熊游戏</v>
          </cell>
          <cell r="B114" t="str">
            <v>一二三国</v>
          </cell>
          <cell r="C114" t="str">
            <v>大熊游戏</v>
          </cell>
          <cell r="D114">
            <v>0.55</v>
          </cell>
          <cell r="E114">
            <v>0</v>
          </cell>
          <cell r="F114">
            <v>0.45</v>
          </cell>
          <cell r="G114">
            <v>0.85</v>
          </cell>
          <cell r="H114">
            <v>0</v>
          </cell>
          <cell r="I114">
            <v>0</v>
          </cell>
          <cell r="J114">
            <v>0</v>
          </cell>
          <cell r="K114">
            <v>0.05</v>
          </cell>
          <cell r="L114">
            <v>0.0336</v>
          </cell>
        </row>
        <row r="115">
          <cell r="A115" t="str">
            <v>仙魔变大熊游戏</v>
          </cell>
          <cell r="B115" t="str">
            <v>仙魔变</v>
          </cell>
          <cell r="C115" t="str">
            <v>大熊游戏</v>
          </cell>
          <cell r="D115">
            <v>0.55</v>
          </cell>
          <cell r="E115">
            <v>0</v>
          </cell>
          <cell r="F115">
            <v>0.45</v>
          </cell>
          <cell r="G115">
            <v>0.85</v>
          </cell>
          <cell r="H115">
            <v>0</v>
          </cell>
          <cell r="I115">
            <v>0</v>
          </cell>
          <cell r="J115">
            <v>0</v>
          </cell>
          <cell r="K115">
            <v>0.05</v>
          </cell>
          <cell r="L115">
            <v>0</v>
          </cell>
        </row>
        <row r="116">
          <cell r="A116" t="str">
            <v>天影奇缘大熊游戏</v>
          </cell>
          <cell r="B116" t="str">
            <v>天影奇缘</v>
          </cell>
          <cell r="C116" t="str">
            <v>大熊游戏</v>
          </cell>
          <cell r="D116">
            <v>0.35</v>
          </cell>
          <cell r="E116">
            <v>0</v>
          </cell>
          <cell r="F116">
            <v>0.65</v>
          </cell>
          <cell r="G116">
            <v>0.85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A117" t="str">
            <v>弑之神大熊游戏</v>
          </cell>
          <cell r="B117" t="str">
            <v>弑之神</v>
          </cell>
          <cell r="C117" t="str">
            <v>大熊游戏</v>
          </cell>
          <cell r="D117">
            <v>0.4</v>
          </cell>
          <cell r="E117">
            <v>0</v>
          </cell>
          <cell r="F117">
            <v>0.6</v>
          </cell>
          <cell r="G117">
            <v>0.85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A118" t="str">
            <v>神谕幻想（二发）大熊游戏</v>
          </cell>
          <cell r="B118" t="str">
            <v>神谕幻想（二发）</v>
          </cell>
          <cell r="C118" t="str">
            <v>大熊游戏</v>
          </cell>
          <cell r="D118">
            <v>0.2</v>
          </cell>
          <cell r="E118">
            <v>0</v>
          </cell>
          <cell r="F118">
            <v>0.8</v>
          </cell>
          <cell r="G118">
            <v>0.85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A119" t="str">
            <v>神兽连萌大熊游戏</v>
          </cell>
          <cell r="B119" t="str">
            <v>神兽连萌</v>
          </cell>
          <cell r="C119" t="str">
            <v>大熊游戏</v>
          </cell>
          <cell r="D119">
            <v>0.35</v>
          </cell>
          <cell r="E119">
            <v>0</v>
          </cell>
          <cell r="F119">
            <v>0.65</v>
          </cell>
          <cell r="G119">
            <v>0.85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</row>
        <row r="120">
          <cell r="A120" t="str">
            <v>摸金校尉之西夏迷踪大熊游戏</v>
          </cell>
          <cell r="B120" t="str">
            <v>摸金校尉之西夏迷踪</v>
          </cell>
          <cell r="C120" t="str">
            <v>大熊游戏</v>
          </cell>
          <cell r="D120">
            <v>0.35</v>
          </cell>
          <cell r="E120">
            <v>0</v>
          </cell>
          <cell r="F120">
            <v>0.65</v>
          </cell>
          <cell r="G120">
            <v>0.85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</row>
        <row r="121">
          <cell r="A121" t="str">
            <v>雷鸣三国大熊游戏</v>
          </cell>
          <cell r="B121" t="str">
            <v>雷鸣三国</v>
          </cell>
          <cell r="C121" t="str">
            <v>大熊游戏</v>
          </cell>
          <cell r="D121">
            <v>0.55</v>
          </cell>
          <cell r="E121">
            <v>0</v>
          </cell>
          <cell r="F121">
            <v>0.45</v>
          </cell>
          <cell r="G121">
            <v>0.85</v>
          </cell>
          <cell r="H121">
            <v>0</v>
          </cell>
          <cell r="I121">
            <v>0</v>
          </cell>
          <cell r="J121">
            <v>0</v>
          </cell>
          <cell r="K121">
            <v>0.05</v>
          </cell>
          <cell r="L121">
            <v>0</v>
          </cell>
        </row>
        <row r="122">
          <cell r="A122" t="str">
            <v>虎符传奇大熊游戏</v>
          </cell>
          <cell r="B122" t="str">
            <v>虎符传奇</v>
          </cell>
          <cell r="C122" t="str">
            <v>大熊游戏</v>
          </cell>
          <cell r="D122">
            <v>0.4</v>
          </cell>
          <cell r="E122">
            <v>0</v>
          </cell>
          <cell r="F122">
            <v>0.6</v>
          </cell>
          <cell r="G122">
            <v>0.85</v>
          </cell>
          <cell r="H122">
            <v>0.1</v>
          </cell>
          <cell r="I122">
            <v>0</v>
          </cell>
          <cell r="J122">
            <v>0</v>
          </cell>
          <cell r="K122">
            <v>0</v>
          </cell>
          <cell r="L122">
            <v>0.0336</v>
          </cell>
        </row>
        <row r="123">
          <cell r="A123" t="str">
            <v>风之谷大熊游戏</v>
          </cell>
          <cell r="B123" t="str">
            <v>风之谷</v>
          </cell>
          <cell r="C123" t="str">
            <v>大熊游戏</v>
          </cell>
          <cell r="D123">
            <v>0.5</v>
          </cell>
          <cell r="E123">
            <v>0</v>
          </cell>
          <cell r="F123">
            <v>0.5</v>
          </cell>
          <cell r="G123">
            <v>0.85</v>
          </cell>
          <cell r="H123">
            <v>0</v>
          </cell>
          <cell r="I123">
            <v>0</v>
          </cell>
          <cell r="J123">
            <v>0</v>
          </cell>
          <cell r="K123">
            <v>0.05</v>
          </cell>
          <cell r="L123">
            <v>0</v>
          </cell>
        </row>
        <row r="124">
          <cell r="A124" t="str">
            <v>一二三国2大熊游戏</v>
          </cell>
          <cell r="B124" t="str">
            <v>一二三国2</v>
          </cell>
          <cell r="C124" t="str">
            <v>大熊游戏</v>
          </cell>
          <cell r="D124">
            <v>0.2</v>
          </cell>
          <cell r="E124">
            <v>0</v>
          </cell>
          <cell r="F124">
            <v>0.8</v>
          </cell>
          <cell r="G124">
            <v>0.85</v>
          </cell>
          <cell r="H124">
            <v>0</v>
          </cell>
          <cell r="I124">
            <v>0</v>
          </cell>
          <cell r="J124">
            <v>0</v>
          </cell>
          <cell r="K124">
            <v>0.05</v>
          </cell>
          <cell r="L124">
            <v>0</v>
          </cell>
        </row>
        <row r="125">
          <cell r="A125" t="str">
            <v>三国将无双当乐</v>
          </cell>
          <cell r="B125" t="str">
            <v>三国将无双</v>
          </cell>
          <cell r="C125" t="str">
            <v>当乐</v>
          </cell>
          <cell r="D125">
            <v>0</v>
          </cell>
          <cell r="E125">
            <v>0</v>
          </cell>
          <cell r="F125">
            <v>1</v>
          </cell>
          <cell r="G125">
            <v>0.85</v>
          </cell>
          <cell r="H125">
            <v>0</v>
          </cell>
          <cell r="I125">
            <v>0</v>
          </cell>
          <cell r="J125">
            <v>0</v>
          </cell>
          <cell r="K125">
            <v>0.05</v>
          </cell>
          <cell r="L125">
            <v>0</v>
          </cell>
        </row>
        <row r="126">
          <cell r="A126" t="str">
            <v>三国将无双UC九游（阿里游戏）</v>
          </cell>
          <cell r="B126" t="str">
            <v>三国将无双</v>
          </cell>
          <cell r="C126" t="str">
            <v>UC九游（阿里游戏）</v>
          </cell>
          <cell r="D126">
            <v>0.5</v>
          </cell>
          <cell r="E126">
            <v>0.05</v>
          </cell>
          <cell r="F126">
            <v>0.5</v>
          </cell>
          <cell r="G126">
            <v>0.85</v>
          </cell>
          <cell r="H126">
            <v>0</v>
          </cell>
          <cell r="I126">
            <v>0</v>
          </cell>
          <cell r="J126">
            <v>0</v>
          </cell>
          <cell r="K126">
            <v>0.05</v>
          </cell>
          <cell r="L126">
            <v>0</v>
          </cell>
        </row>
        <row r="127">
          <cell r="A127" t="str">
            <v>三国将无双奇虎360</v>
          </cell>
          <cell r="B127" t="str">
            <v>三国将无双</v>
          </cell>
          <cell r="C127" t="str">
            <v>奇虎360</v>
          </cell>
          <cell r="D127">
            <v>0.5</v>
          </cell>
          <cell r="E127">
            <v>0.05</v>
          </cell>
          <cell r="F127">
            <v>0.5</v>
          </cell>
          <cell r="G127">
            <v>0.85</v>
          </cell>
          <cell r="H127">
            <v>0</v>
          </cell>
          <cell r="I127">
            <v>0</v>
          </cell>
          <cell r="J127">
            <v>0</v>
          </cell>
          <cell r="K127">
            <v>0.05</v>
          </cell>
          <cell r="L127">
            <v>0</v>
          </cell>
        </row>
        <row r="128">
          <cell r="A128" t="str">
            <v>三国将无双荣耀Honor</v>
          </cell>
          <cell r="B128" t="str">
            <v>三国将无双</v>
          </cell>
          <cell r="C128" t="str">
            <v>荣耀Honor</v>
          </cell>
          <cell r="D128">
            <v>0.5</v>
          </cell>
          <cell r="E128">
            <v>0.05</v>
          </cell>
          <cell r="F128">
            <v>0.5</v>
          </cell>
          <cell r="G128">
            <v>0.85</v>
          </cell>
          <cell r="H128">
            <v>0</v>
          </cell>
          <cell r="I128">
            <v>0</v>
          </cell>
          <cell r="J128">
            <v>0</v>
          </cell>
          <cell r="K128">
            <v>0.05</v>
          </cell>
          <cell r="L128">
            <v>0</v>
          </cell>
        </row>
        <row r="129">
          <cell r="A129" t="str">
            <v>三国将无双百度</v>
          </cell>
          <cell r="B129" t="str">
            <v>三国将无双</v>
          </cell>
          <cell r="C129" t="str">
            <v>百度</v>
          </cell>
          <cell r="D129">
            <v>0.5</v>
          </cell>
          <cell r="E129">
            <v>0.05</v>
          </cell>
          <cell r="F129">
            <v>0.5</v>
          </cell>
          <cell r="G129">
            <v>0.85</v>
          </cell>
          <cell r="H129">
            <v>0</v>
          </cell>
          <cell r="I129">
            <v>0</v>
          </cell>
          <cell r="J129">
            <v>0</v>
          </cell>
          <cell r="K129">
            <v>0.05</v>
          </cell>
          <cell r="L129">
            <v>0</v>
          </cell>
        </row>
        <row r="130">
          <cell r="A130" t="str">
            <v>三国将无双小米</v>
          </cell>
          <cell r="B130" t="str">
            <v>三国将无双</v>
          </cell>
          <cell r="C130" t="str">
            <v>小米</v>
          </cell>
          <cell r="D130">
            <v>0.5</v>
          </cell>
          <cell r="E130">
            <v>0.05</v>
          </cell>
          <cell r="F130">
            <v>0.5</v>
          </cell>
          <cell r="G130">
            <v>0.85</v>
          </cell>
          <cell r="H130">
            <v>0</v>
          </cell>
          <cell r="I130">
            <v>0</v>
          </cell>
          <cell r="J130">
            <v>0</v>
          </cell>
          <cell r="K130">
            <v>0.05</v>
          </cell>
          <cell r="L130">
            <v>0</v>
          </cell>
        </row>
        <row r="131">
          <cell r="A131" t="str">
            <v>三国将无双vivo</v>
          </cell>
          <cell r="B131" t="str">
            <v>三国将无双</v>
          </cell>
          <cell r="C131" t="str">
            <v>vivo</v>
          </cell>
          <cell r="D131">
            <v>0.5</v>
          </cell>
          <cell r="E131">
            <v>0.05</v>
          </cell>
          <cell r="F131">
            <v>0.5</v>
          </cell>
          <cell r="G131">
            <v>0.85</v>
          </cell>
          <cell r="H131">
            <v>0</v>
          </cell>
          <cell r="I131">
            <v>0</v>
          </cell>
          <cell r="J131">
            <v>0</v>
          </cell>
          <cell r="K131">
            <v>0.05</v>
          </cell>
          <cell r="L131">
            <v>0</v>
          </cell>
        </row>
        <row r="132">
          <cell r="A132" t="str">
            <v>三国将无双OPPO</v>
          </cell>
          <cell r="B132" t="str">
            <v>三国将无双</v>
          </cell>
          <cell r="C132" t="str">
            <v>OPPO</v>
          </cell>
          <cell r="D132">
            <v>0.5</v>
          </cell>
          <cell r="E132">
            <v>0.05</v>
          </cell>
          <cell r="F132">
            <v>0.5</v>
          </cell>
          <cell r="G132">
            <v>0.85</v>
          </cell>
          <cell r="H132">
            <v>0</v>
          </cell>
          <cell r="I132">
            <v>0</v>
          </cell>
          <cell r="J132">
            <v>0</v>
          </cell>
          <cell r="K132">
            <v>0.05</v>
          </cell>
          <cell r="L132">
            <v>0</v>
          </cell>
        </row>
        <row r="133">
          <cell r="A133" t="str">
            <v>三国将无双华为</v>
          </cell>
          <cell r="B133" t="str">
            <v>三国将无双</v>
          </cell>
          <cell r="C133" t="str">
            <v>华为</v>
          </cell>
          <cell r="D133">
            <v>0.5</v>
          </cell>
          <cell r="E133">
            <v>0.05</v>
          </cell>
          <cell r="F133">
            <v>0.5</v>
          </cell>
          <cell r="G133">
            <v>0.85</v>
          </cell>
          <cell r="H133">
            <v>0</v>
          </cell>
          <cell r="I133">
            <v>0</v>
          </cell>
          <cell r="J133">
            <v>0</v>
          </cell>
          <cell r="K133">
            <v>0.05</v>
          </cell>
          <cell r="L133">
            <v>0</v>
          </cell>
        </row>
        <row r="134">
          <cell r="A134" t="str">
            <v>三国将无双魅族</v>
          </cell>
          <cell r="B134" t="str">
            <v>三国将无双</v>
          </cell>
          <cell r="C134" t="str">
            <v>魅族</v>
          </cell>
          <cell r="D134">
            <v>0.5</v>
          </cell>
          <cell r="E134">
            <v>0.05</v>
          </cell>
          <cell r="F134">
            <v>0.5</v>
          </cell>
          <cell r="G134">
            <v>0.85</v>
          </cell>
          <cell r="H134">
            <v>0</v>
          </cell>
          <cell r="I134">
            <v>0</v>
          </cell>
          <cell r="J134">
            <v>0</v>
          </cell>
          <cell r="K134">
            <v>0.05</v>
          </cell>
          <cell r="L134">
            <v>0</v>
          </cell>
        </row>
        <row r="135">
          <cell r="A135" t="str">
            <v>三国将无双努比亚</v>
          </cell>
          <cell r="B135" t="str">
            <v>三国将无双</v>
          </cell>
          <cell r="C135" t="str">
            <v>努比亚</v>
          </cell>
          <cell r="D135">
            <v>0.5</v>
          </cell>
          <cell r="E135">
            <v>0.05</v>
          </cell>
          <cell r="F135">
            <v>0.5</v>
          </cell>
          <cell r="G135">
            <v>0.85</v>
          </cell>
          <cell r="H135">
            <v>0</v>
          </cell>
          <cell r="I135">
            <v>0</v>
          </cell>
          <cell r="J135">
            <v>0</v>
          </cell>
          <cell r="K135">
            <v>0.05</v>
          </cell>
          <cell r="L135">
            <v>0</v>
          </cell>
        </row>
        <row r="136">
          <cell r="A136" t="str">
            <v>三国将无双233</v>
          </cell>
          <cell r="B136" t="str">
            <v>三国将无双</v>
          </cell>
          <cell r="C136">
            <v>233</v>
          </cell>
          <cell r="D136">
            <v>0.5</v>
          </cell>
          <cell r="E136">
            <v>0.05</v>
          </cell>
          <cell r="F136">
            <v>0.5</v>
          </cell>
          <cell r="G136">
            <v>0.85</v>
          </cell>
          <cell r="H136">
            <v>0</v>
          </cell>
          <cell r="I136">
            <v>0</v>
          </cell>
          <cell r="J136">
            <v>0</v>
          </cell>
          <cell r="K136">
            <v>0.05</v>
          </cell>
          <cell r="L136">
            <v>0</v>
          </cell>
        </row>
        <row r="137">
          <cell r="A137" t="str">
            <v>三国将无双大熊游戏</v>
          </cell>
          <cell r="B137" t="str">
            <v>三国将无双</v>
          </cell>
          <cell r="C137" t="str">
            <v>大熊游戏</v>
          </cell>
          <cell r="D137">
            <v>0.21</v>
          </cell>
          <cell r="E137">
            <v>0</v>
          </cell>
          <cell r="F137">
            <v>0.801</v>
          </cell>
          <cell r="G137">
            <v>0.85</v>
          </cell>
          <cell r="H137">
            <v>0</v>
          </cell>
          <cell r="I137">
            <v>0</v>
          </cell>
          <cell r="J137">
            <v>0</v>
          </cell>
          <cell r="K137">
            <v>0.05</v>
          </cell>
          <cell r="L137">
            <v>0</v>
          </cell>
        </row>
        <row r="138">
          <cell r="A138" t="str">
            <v>幸运草骑士当乐</v>
          </cell>
          <cell r="B138" t="str">
            <v>幸运草骑士</v>
          </cell>
          <cell r="C138" t="str">
            <v>当乐</v>
          </cell>
          <cell r="D138">
            <v>0.6</v>
          </cell>
          <cell r="E138">
            <v>0.05</v>
          </cell>
          <cell r="F138">
            <v>0.801</v>
          </cell>
          <cell r="G138">
            <v>0.85</v>
          </cell>
          <cell r="H138">
            <v>0</v>
          </cell>
          <cell r="I138">
            <v>0</v>
          </cell>
          <cell r="J138">
            <v>0</v>
          </cell>
          <cell r="K138">
            <v>0.05</v>
          </cell>
          <cell r="L138">
            <v>0</v>
          </cell>
        </row>
        <row r="139">
          <cell r="A139" t="str">
            <v>幸运草骑士百度</v>
          </cell>
          <cell r="B139" t="str">
            <v>幸运草骑士</v>
          </cell>
          <cell r="C139" t="str">
            <v>百度</v>
          </cell>
          <cell r="D139">
            <v>0.5</v>
          </cell>
          <cell r="E139">
            <v>0.05</v>
          </cell>
          <cell r="F139">
            <v>0.5</v>
          </cell>
          <cell r="G139">
            <v>0.85</v>
          </cell>
          <cell r="H139">
            <v>0</v>
          </cell>
          <cell r="I139">
            <v>0</v>
          </cell>
          <cell r="J139">
            <v>0</v>
          </cell>
          <cell r="K139">
            <v>0.05</v>
          </cell>
          <cell r="L139">
            <v>0</v>
          </cell>
        </row>
        <row r="140">
          <cell r="A140" t="str">
            <v>幸运草骑士小米</v>
          </cell>
          <cell r="B140" t="str">
            <v>幸运草骑士</v>
          </cell>
          <cell r="C140" t="str">
            <v>小米</v>
          </cell>
          <cell r="D140">
            <v>0.5</v>
          </cell>
          <cell r="E140">
            <v>0.05</v>
          </cell>
          <cell r="F140">
            <v>0.5</v>
          </cell>
          <cell r="G140">
            <v>0.85</v>
          </cell>
          <cell r="H140">
            <v>0</v>
          </cell>
          <cell r="I140">
            <v>0</v>
          </cell>
          <cell r="J140">
            <v>0</v>
          </cell>
          <cell r="K140">
            <v>0.05</v>
          </cell>
          <cell r="L140">
            <v>0</v>
          </cell>
        </row>
        <row r="141">
          <cell r="A141" t="str">
            <v>幸运草骑士vivo</v>
          </cell>
          <cell r="B141" t="str">
            <v>幸运草骑士</v>
          </cell>
          <cell r="C141" t="str">
            <v>vivo</v>
          </cell>
          <cell r="D141">
            <v>0.5</v>
          </cell>
          <cell r="E141">
            <v>0.05</v>
          </cell>
          <cell r="F141">
            <v>0.5</v>
          </cell>
          <cell r="G141">
            <v>0.85</v>
          </cell>
          <cell r="H141">
            <v>0</v>
          </cell>
          <cell r="I141">
            <v>0</v>
          </cell>
          <cell r="J141">
            <v>0</v>
          </cell>
          <cell r="K141">
            <v>0.05</v>
          </cell>
          <cell r="L141">
            <v>0</v>
          </cell>
        </row>
        <row r="142">
          <cell r="A142" t="str">
            <v>幸运草骑士魅族</v>
          </cell>
          <cell r="B142" t="str">
            <v>幸运草骑士</v>
          </cell>
          <cell r="C142" t="str">
            <v>魅族</v>
          </cell>
          <cell r="D142">
            <v>0.5</v>
          </cell>
          <cell r="E142">
            <v>0.05</v>
          </cell>
          <cell r="F142">
            <v>0.5</v>
          </cell>
          <cell r="G142">
            <v>0.85</v>
          </cell>
          <cell r="H142">
            <v>0</v>
          </cell>
          <cell r="I142">
            <v>0</v>
          </cell>
          <cell r="J142">
            <v>0</v>
          </cell>
          <cell r="K142">
            <v>0.05</v>
          </cell>
          <cell r="L142">
            <v>0</v>
          </cell>
        </row>
        <row r="143">
          <cell r="A143" t="str">
            <v>幸运草骑士超凡官包</v>
          </cell>
          <cell r="B143" t="str">
            <v>幸运草骑士</v>
          </cell>
          <cell r="C143" t="str">
            <v>超凡官包</v>
          </cell>
          <cell r="D143">
            <v>0</v>
          </cell>
          <cell r="E143">
            <v>0</v>
          </cell>
          <cell r="F143">
            <v>1</v>
          </cell>
          <cell r="G143">
            <v>0.85</v>
          </cell>
          <cell r="H143">
            <v>0</v>
          </cell>
          <cell r="I143">
            <v>0</v>
          </cell>
          <cell r="J143">
            <v>0</v>
          </cell>
          <cell r="K143">
            <v>0.05</v>
          </cell>
          <cell r="L143">
            <v>0</v>
          </cell>
        </row>
        <row r="144">
          <cell r="A144" t="str">
            <v>幸运草骑士大熊游戏</v>
          </cell>
          <cell r="B144" t="str">
            <v>幸运草骑士</v>
          </cell>
          <cell r="C144" t="str">
            <v>大熊游戏</v>
          </cell>
          <cell r="D144">
            <v>0</v>
          </cell>
          <cell r="E144">
            <v>0</v>
          </cell>
          <cell r="F144">
            <v>1</v>
          </cell>
          <cell r="G144">
            <v>0.85</v>
          </cell>
          <cell r="H144">
            <v>0</v>
          </cell>
          <cell r="I144">
            <v>0</v>
          </cell>
          <cell r="J144">
            <v>0</v>
          </cell>
          <cell r="K144">
            <v>0.05</v>
          </cell>
          <cell r="L144">
            <v>0</v>
          </cell>
        </row>
        <row r="145">
          <cell r="A145" t="str">
            <v>雷鸣三国超凡Game</v>
          </cell>
          <cell r="B145" t="str">
            <v>雷鸣三国</v>
          </cell>
          <cell r="C145" t="str">
            <v>超凡Game</v>
          </cell>
          <cell r="D145">
            <v>0.55</v>
          </cell>
          <cell r="E145">
            <v>0</v>
          </cell>
          <cell r="F145">
            <v>0.45</v>
          </cell>
          <cell r="G145">
            <v>0.85</v>
          </cell>
          <cell r="H145">
            <v>0</v>
          </cell>
          <cell r="I145">
            <v>0</v>
          </cell>
          <cell r="J145">
            <v>0</v>
          </cell>
          <cell r="K145">
            <v>0.05</v>
          </cell>
          <cell r="L145">
            <v>0</v>
          </cell>
        </row>
        <row r="146">
          <cell r="A146" t="str">
            <v>神谕幻想长尾大熊游戏</v>
          </cell>
          <cell r="B146" t="str">
            <v>神谕幻想长尾</v>
          </cell>
          <cell r="C146" t="str">
            <v>大熊游戏</v>
          </cell>
          <cell r="D146">
            <v>0.2</v>
          </cell>
          <cell r="E146">
            <v>0</v>
          </cell>
          <cell r="F146">
            <v>0.8</v>
          </cell>
          <cell r="G146">
            <v>0.85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A147" t="str">
            <v>世界异化之后百度</v>
          </cell>
          <cell r="B147" t="str">
            <v>世界异化之后</v>
          </cell>
          <cell r="C147" t="str">
            <v>百度</v>
          </cell>
          <cell r="D147">
            <v>0.5</v>
          </cell>
          <cell r="E147">
            <v>0.05</v>
          </cell>
          <cell r="F147">
            <v>0.5</v>
          </cell>
          <cell r="G147">
            <v>0.85</v>
          </cell>
          <cell r="H147">
            <v>0</v>
          </cell>
          <cell r="I147">
            <v>0</v>
          </cell>
          <cell r="J147">
            <v>0</v>
          </cell>
          <cell r="K147">
            <v>0.05</v>
          </cell>
          <cell r="L147">
            <v>0</v>
          </cell>
        </row>
        <row r="148">
          <cell r="A148" t="str">
            <v>神谕幻想（二发）小7</v>
          </cell>
          <cell r="B148" t="str">
            <v>神谕幻想（二发）</v>
          </cell>
          <cell r="C148" t="str">
            <v>小7</v>
          </cell>
          <cell r="D148">
            <v>0.65</v>
          </cell>
          <cell r="E148">
            <v>0.05</v>
          </cell>
          <cell r="F148">
            <v>0.35</v>
          </cell>
          <cell r="G148">
            <v>0.85</v>
          </cell>
          <cell r="H148">
            <v>0</v>
          </cell>
          <cell r="I148">
            <v>0</v>
          </cell>
          <cell r="J148">
            <v>0</v>
          </cell>
          <cell r="K148">
            <v>0.05</v>
          </cell>
          <cell r="L148">
            <v>0</v>
          </cell>
        </row>
        <row r="149">
          <cell r="A149" t="str">
            <v>火星计划努比亚</v>
          </cell>
          <cell r="B149" t="str">
            <v>火星计划</v>
          </cell>
          <cell r="C149" t="str">
            <v>努比亚</v>
          </cell>
          <cell r="D149">
            <v>0.5</v>
          </cell>
          <cell r="E149">
            <v>0.05</v>
          </cell>
          <cell r="F149">
            <v>0.5</v>
          </cell>
          <cell r="G149">
            <v>0.85</v>
          </cell>
          <cell r="H149">
            <v>0</v>
          </cell>
          <cell r="I149">
            <v>0</v>
          </cell>
          <cell r="J149">
            <v>0</v>
          </cell>
          <cell r="K149">
            <v>0.05</v>
          </cell>
          <cell r="L149">
            <v>0</v>
          </cell>
        </row>
        <row r="150">
          <cell r="A150" t="str">
            <v>三国将无双当乐</v>
          </cell>
          <cell r="B150" t="str">
            <v>三国将无双</v>
          </cell>
          <cell r="C150" t="str">
            <v>当乐</v>
          </cell>
          <cell r="D150">
            <v>0.5</v>
          </cell>
          <cell r="E150">
            <v>0.05</v>
          </cell>
          <cell r="F150">
            <v>0.5</v>
          </cell>
          <cell r="G150">
            <v>0.85</v>
          </cell>
          <cell r="H150">
            <v>0</v>
          </cell>
          <cell r="I150">
            <v>0</v>
          </cell>
          <cell r="J150">
            <v>0</v>
          </cell>
          <cell r="K150">
            <v>0.05</v>
          </cell>
          <cell r="L150">
            <v>0</v>
          </cell>
        </row>
        <row r="151">
          <cell r="A151" t="str">
            <v>幸运草骑士当乐</v>
          </cell>
          <cell r="B151" t="str">
            <v>幸运草骑士</v>
          </cell>
          <cell r="C151" t="str">
            <v>当乐</v>
          </cell>
          <cell r="D151">
            <v>0.5</v>
          </cell>
          <cell r="E151">
            <v>0.05</v>
          </cell>
          <cell r="F151">
            <v>0.5</v>
          </cell>
          <cell r="G151">
            <v>0.85</v>
          </cell>
          <cell r="H151">
            <v>0</v>
          </cell>
          <cell r="I151">
            <v>0</v>
          </cell>
          <cell r="J151">
            <v>0</v>
          </cell>
          <cell r="K151">
            <v>0.05</v>
          </cell>
          <cell r="L151">
            <v>0</v>
          </cell>
        </row>
        <row r="152">
          <cell r="A152" t="str">
            <v>奔跑的蜗牛超凡官包</v>
          </cell>
          <cell r="B152" t="str">
            <v>奔跑的蜗牛</v>
          </cell>
          <cell r="C152" t="str">
            <v>超凡官包</v>
          </cell>
          <cell r="D152">
            <v>0</v>
          </cell>
          <cell r="E152">
            <v>0</v>
          </cell>
          <cell r="F152">
            <v>1</v>
          </cell>
          <cell r="G152">
            <v>0.85</v>
          </cell>
          <cell r="H152">
            <v>0</v>
          </cell>
          <cell r="I152">
            <v>0</v>
          </cell>
          <cell r="J152">
            <v>0</v>
          </cell>
          <cell r="K152">
            <v>0.05</v>
          </cell>
          <cell r="L152">
            <v>0</v>
          </cell>
        </row>
        <row r="153">
          <cell r="A153" t="str">
            <v>世界异化之后超凡官包</v>
          </cell>
          <cell r="B153" t="str">
            <v>世界异化之后</v>
          </cell>
          <cell r="C153" t="str">
            <v>超凡官包</v>
          </cell>
          <cell r="D153">
            <v>0</v>
          </cell>
          <cell r="E153">
            <v>0</v>
          </cell>
          <cell r="F153">
            <v>1</v>
          </cell>
          <cell r="G153">
            <v>0.85</v>
          </cell>
          <cell r="H153">
            <v>0</v>
          </cell>
          <cell r="I153">
            <v>0</v>
          </cell>
          <cell r="J153">
            <v>0</v>
          </cell>
          <cell r="K153">
            <v>0.05</v>
          </cell>
          <cell r="L153">
            <v>0</v>
          </cell>
        </row>
        <row r="154">
          <cell r="A154" t="str">
            <v>剑客下山（狂飙版）超凡官包</v>
          </cell>
          <cell r="B154" t="str">
            <v>剑客下山（狂飙版）</v>
          </cell>
          <cell r="C154" t="str">
            <v>超凡官包</v>
          </cell>
          <cell r="D154">
            <v>0</v>
          </cell>
          <cell r="E154">
            <v>0</v>
          </cell>
          <cell r="F154">
            <v>1</v>
          </cell>
          <cell r="G154">
            <v>0.85</v>
          </cell>
          <cell r="H154">
            <v>0</v>
          </cell>
          <cell r="I154">
            <v>0</v>
          </cell>
          <cell r="J154">
            <v>0</v>
          </cell>
          <cell r="K154">
            <v>0.05</v>
          </cell>
          <cell r="L154">
            <v>0</v>
          </cell>
        </row>
        <row r="155">
          <cell r="A155" t="str">
            <v>三国将无双小7</v>
          </cell>
          <cell r="B155" t="str">
            <v>三国将无双</v>
          </cell>
          <cell r="C155" t="str">
            <v>小7</v>
          </cell>
          <cell r="D155">
            <v>0.6</v>
          </cell>
          <cell r="E155">
            <v>0.05</v>
          </cell>
          <cell r="F155">
            <v>0.4</v>
          </cell>
          <cell r="G155">
            <v>0.85</v>
          </cell>
          <cell r="H155">
            <v>0</v>
          </cell>
          <cell r="I155">
            <v>0</v>
          </cell>
          <cell r="J155">
            <v>0</v>
          </cell>
          <cell r="K155">
            <v>0.05</v>
          </cell>
          <cell r="L155">
            <v>0</v>
          </cell>
        </row>
        <row r="156">
          <cell r="A156" t="str">
            <v>神谕幻想长尾天宇互动</v>
          </cell>
          <cell r="B156" t="str">
            <v>神谕幻想长尾</v>
          </cell>
          <cell r="C156" t="str">
            <v>天宇互动</v>
          </cell>
          <cell r="D156">
            <v>0.7</v>
          </cell>
          <cell r="E156">
            <v>0.05</v>
          </cell>
          <cell r="F156">
            <v>0.3</v>
          </cell>
          <cell r="G156">
            <v>0.85</v>
          </cell>
          <cell r="H156">
            <v>0</v>
          </cell>
          <cell r="I156">
            <v>0</v>
          </cell>
          <cell r="J156">
            <v>0</v>
          </cell>
          <cell r="K156">
            <v>0.05</v>
          </cell>
          <cell r="L156">
            <v>0</v>
          </cell>
        </row>
        <row r="157">
          <cell r="A157" t="str">
            <v>幸运草骑士天宇互动</v>
          </cell>
          <cell r="B157" t="str">
            <v>幸运草骑士</v>
          </cell>
          <cell r="C157" t="str">
            <v>天宇互动</v>
          </cell>
          <cell r="D157">
            <v>0.7</v>
          </cell>
          <cell r="E157">
            <v>0.05</v>
          </cell>
          <cell r="F157">
            <v>0.3</v>
          </cell>
          <cell r="G157">
            <v>0.85</v>
          </cell>
          <cell r="H157">
            <v>0</v>
          </cell>
          <cell r="I157">
            <v>0</v>
          </cell>
          <cell r="J157">
            <v>0</v>
          </cell>
          <cell r="K157">
            <v>0.05</v>
          </cell>
          <cell r="L157">
            <v>0</v>
          </cell>
        </row>
        <row r="158">
          <cell r="A158" t="str">
            <v>神谕幻想长尾集悦科技(7K)</v>
          </cell>
          <cell r="B158" t="str">
            <v>神谕幻想长尾</v>
          </cell>
          <cell r="C158" t="str">
            <v>集悦科技(7K)</v>
          </cell>
          <cell r="D158">
            <v>0.7</v>
          </cell>
          <cell r="E158">
            <v>0.05</v>
          </cell>
          <cell r="F158">
            <v>0.3</v>
          </cell>
          <cell r="G158">
            <v>0.85</v>
          </cell>
          <cell r="H158">
            <v>0</v>
          </cell>
          <cell r="I158">
            <v>0</v>
          </cell>
          <cell r="J158">
            <v>0</v>
          </cell>
          <cell r="K158">
            <v>0.05</v>
          </cell>
          <cell r="L158">
            <v>0</v>
          </cell>
        </row>
        <row r="159">
          <cell r="A159" t="str">
            <v>风之谷奇虎360</v>
          </cell>
          <cell r="B159" t="str">
            <v>风之谷</v>
          </cell>
          <cell r="C159" t="str">
            <v>奇虎360</v>
          </cell>
          <cell r="D159">
            <v>0.5</v>
          </cell>
          <cell r="E159">
            <v>0.05</v>
          </cell>
          <cell r="F159">
            <v>0.5</v>
          </cell>
          <cell r="G159">
            <v>0.85</v>
          </cell>
          <cell r="H159">
            <v>0</v>
          </cell>
          <cell r="I159">
            <v>0</v>
          </cell>
          <cell r="J159">
            <v>0</v>
          </cell>
          <cell r="K159">
            <v>0.05</v>
          </cell>
          <cell r="L159">
            <v>0</v>
          </cell>
        </row>
        <row r="160">
          <cell r="A160" t="str">
            <v>幸运草骑士广东安久</v>
          </cell>
          <cell r="B160" t="str">
            <v>幸运草骑士</v>
          </cell>
          <cell r="C160" t="str">
            <v>广东安久</v>
          </cell>
          <cell r="D160">
            <v>0.5</v>
          </cell>
          <cell r="E160">
            <v>0.05</v>
          </cell>
          <cell r="F160">
            <v>0.5</v>
          </cell>
          <cell r="G160">
            <v>0.85</v>
          </cell>
          <cell r="H160">
            <v>0</v>
          </cell>
          <cell r="I160">
            <v>0</v>
          </cell>
          <cell r="J160">
            <v>0</v>
          </cell>
          <cell r="K160">
            <v>0.05</v>
          </cell>
          <cell r="L160">
            <v>0</v>
          </cell>
        </row>
        <row r="161">
          <cell r="A161" t="str">
            <v>幸运草骑士集悦科技(7K)</v>
          </cell>
          <cell r="B161" t="str">
            <v>幸运草骑士</v>
          </cell>
          <cell r="C161" t="str">
            <v>集悦科技(7K)</v>
          </cell>
          <cell r="D161">
            <v>0.5</v>
          </cell>
          <cell r="E161">
            <v>0.05</v>
          </cell>
          <cell r="F161">
            <v>0.5</v>
          </cell>
          <cell r="G161">
            <v>0.85</v>
          </cell>
          <cell r="H161">
            <v>0</v>
          </cell>
          <cell r="I161">
            <v>0</v>
          </cell>
          <cell r="J161">
            <v>0</v>
          </cell>
          <cell r="K161">
            <v>0.05</v>
          </cell>
          <cell r="L161">
            <v>0</v>
          </cell>
        </row>
        <row r="162">
          <cell r="A162" t="str">
            <v>幸运草骑士联想</v>
          </cell>
          <cell r="B162" t="str">
            <v>幸运草骑士</v>
          </cell>
          <cell r="C162" t="str">
            <v>联想</v>
          </cell>
          <cell r="D162">
            <v>0.5</v>
          </cell>
          <cell r="E162">
            <v>0.05</v>
          </cell>
          <cell r="F162">
            <v>0.5</v>
          </cell>
          <cell r="G162">
            <v>0.85</v>
          </cell>
          <cell r="H162">
            <v>0</v>
          </cell>
          <cell r="I162">
            <v>0</v>
          </cell>
          <cell r="J162">
            <v>0</v>
          </cell>
          <cell r="K162">
            <v>0.05</v>
          </cell>
          <cell r="L162">
            <v>0</v>
          </cell>
        </row>
        <row r="163">
          <cell r="A163" t="str">
            <v>幸运草骑士魅族</v>
          </cell>
          <cell r="B163" t="str">
            <v>幸运草骑士</v>
          </cell>
          <cell r="C163" t="str">
            <v>魅族</v>
          </cell>
          <cell r="D163">
            <v>0.5</v>
          </cell>
          <cell r="E163">
            <v>0.05</v>
          </cell>
          <cell r="F163">
            <v>0.5</v>
          </cell>
          <cell r="G163">
            <v>0.85</v>
          </cell>
          <cell r="H163">
            <v>0</v>
          </cell>
          <cell r="I163">
            <v>0</v>
          </cell>
          <cell r="J163">
            <v>0</v>
          </cell>
          <cell r="K163">
            <v>0.05</v>
          </cell>
          <cell r="L163">
            <v>0</v>
          </cell>
        </row>
        <row r="164">
          <cell r="A164" t="str">
            <v>幸运草骑士朋克</v>
          </cell>
          <cell r="B164" t="str">
            <v>幸运草骑士</v>
          </cell>
          <cell r="C164" t="str">
            <v>朋克</v>
          </cell>
          <cell r="D164">
            <v>0.5</v>
          </cell>
          <cell r="E164">
            <v>0.05</v>
          </cell>
          <cell r="F164">
            <v>0.5</v>
          </cell>
          <cell r="G164">
            <v>0.85</v>
          </cell>
          <cell r="H164">
            <v>0</v>
          </cell>
          <cell r="I164">
            <v>0</v>
          </cell>
          <cell r="J164">
            <v>0</v>
          </cell>
          <cell r="K164">
            <v>0.05</v>
          </cell>
          <cell r="L164">
            <v>0</v>
          </cell>
        </row>
        <row r="165">
          <cell r="A165" t="str">
            <v>幸运草骑士天宇互动</v>
          </cell>
          <cell r="B165" t="str">
            <v>幸运草骑士</v>
          </cell>
          <cell r="C165" t="str">
            <v>天宇互动</v>
          </cell>
          <cell r="D165">
            <v>0.5</v>
          </cell>
          <cell r="E165">
            <v>0.05</v>
          </cell>
          <cell r="F165">
            <v>0.5</v>
          </cell>
          <cell r="G165">
            <v>0.85</v>
          </cell>
          <cell r="H165">
            <v>0</v>
          </cell>
          <cell r="I165">
            <v>0</v>
          </cell>
          <cell r="J165">
            <v>0</v>
          </cell>
          <cell r="K165">
            <v>0.05</v>
          </cell>
          <cell r="L165">
            <v>0</v>
          </cell>
        </row>
        <row r="166">
          <cell r="A166" t="str">
            <v>幸运草骑士小米</v>
          </cell>
          <cell r="B166" t="str">
            <v>幸运草骑士</v>
          </cell>
          <cell r="C166" t="str">
            <v>小米</v>
          </cell>
          <cell r="D166">
            <v>0.5</v>
          </cell>
          <cell r="E166">
            <v>0.05</v>
          </cell>
          <cell r="F166">
            <v>0.5</v>
          </cell>
          <cell r="G166">
            <v>0.85</v>
          </cell>
          <cell r="H166">
            <v>0</v>
          </cell>
          <cell r="I166">
            <v>0</v>
          </cell>
          <cell r="J166">
            <v>0</v>
          </cell>
          <cell r="K166">
            <v>0.05</v>
          </cell>
          <cell r="L166">
            <v>0</v>
          </cell>
        </row>
        <row r="167">
          <cell r="A167" t="str">
            <v>幸运草骑士找手游</v>
          </cell>
          <cell r="B167" t="str">
            <v>幸运草骑士</v>
          </cell>
          <cell r="C167" t="str">
            <v>找手游</v>
          </cell>
          <cell r="D167">
            <v>0.5</v>
          </cell>
          <cell r="E167">
            <v>0.05</v>
          </cell>
          <cell r="F167">
            <v>0.5</v>
          </cell>
          <cell r="G167">
            <v>0.85</v>
          </cell>
          <cell r="H167">
            <v>0</v>
          </cell>
          <cell r="I167">
            <v>0</v>
          </cell>
          <cell r="J167">
            <v>0</v>
          </cell>
          <cell r="K167">
            <v>0.05</v>
          </cell>
          <cell r="L167">
            <v>0</v>
          </cell>
        </row>
        <row r="168">
          <cell r="A168" t="str">
            <v>幸运草骑士紫霞游戏</v>
          </cell>
          <cell r="B168" t="str">
            <v>幸运草骑士</v>
          </cell>
          <cell r="C168" t="str">
            <v>紫霞游戏</v>
          </cell>
          <cell r="D168">
            <v>0.5</v>
          </cell>
          <cell r="E168">
            <v>0.05</v>
          </cell>
          <cell r="F168">
            <v>0.5</v>
          </cell>
          <cell r="G168">
            <v>0.85</v>
          </cell>
          <cell r="H168">
            <v>0</v>
          </cell>
          <cell r="I168">
            <v>0</v>
          </cell>
          <cell r="J168">
            <v>0</v>
          </cell>
          <cell r="K168">
            <v>0.05</v>
          </cell>
          <cell r="L168">
            <v>0</v>
          </cell>
        </row>
        <row r="169">
          <cell r="A169" t="e">
            <v>#N/A</v>
          </cell>
          <cell r="B169" t="str">
            <v>幸运草骑士</v>
          </cell>
          <cell r="C169" t="e">
            <v>#N/A</v>
          </cell>
          <cell r="D169">
            <v>0.5</v>
          </cell>
          <cell r="E169">
            <v>0.05</v>
          </cell>
          <cell r="F169">
            <v>0.5</v>
          </cell>
          <cell r="G169">
            <v>0.85</v>
          </cell>
          <cell r="H169">
            <v>0</v>
          </cell>
          <cell r="I169">
            <v>0</v>
          </cell>
          <cell r="J169">
            <v>0</v>
          </cell>
          <cell r="K169">
            <v>0.05</v>
          </cell>
          <cell r="L169">
            <v>0</v>
          </cell>
        </row>
        <row r="170">
          <cell r="A170" t="str">
            <v>龙心战纪折扣服触点</v>
          </cell>
          <cell r="B170" t="str">
            <v>龙心战纪折扣服</v>
          </cell>
          <cell r="C170" t="str">
            <v>触点</v>
          </cell>
          <cell r="D170">
            <v>0.75</v>
          </cell>
          <cell r="E170">
            <v>0</v>
          </cell>
          <cell r="F170">
            <v>0.25</v>
          </cell>
          <cell r="G170">
            <v>0.85</v>
          </cell>
          <cell r="H170">
            <v>0</v>
          </cell>
          <cell r="I170">
            <v>0</v>
          </cell>
          <cell r="J170">
            <v>0</v>
          </cell>
          <cell r="K170">
            <v>0.05</v>
          </cell>
          <cell r="L170">
            <v>0</v>
          </cell>
        </row>
        <row r="171">
          <cell r="A171" t="str">
            <v>龙心战纪折扣服梨子手游</v>
          </cell>
          <cell r="B171" t="str">
            <v>龙心战纪折扣服</v>
          </cell>
          <cell r="C171" t="str">
            <v>梨子手游</v>
          </cell>
          <cell r="D171">
            <v>0.75</v>
          </cell>
          <cell r="E171">
            <v>0</v>
          </cell>
          <cell r="F171">
            <v>0.25</v>
          </cell>
          <cell r="G171">
            <v>0.85</v>
          </cell>
          <cell r="H171">
            <v>0</v>
          </cell>
          <cell r="I171">
            <v>0</v>
          </cell>
          <cell r="J171">
            <v>0</v>
          </cell>
          <cell r="K171">
            <v>0.05</v>
          </cell>
          <cell r="L171">
            <v>0</v>
          </cell>
        </row>
        <row r="172">
          <cell r="A172" t="str">
            <v>龙心战纪折扣服3011</v>
          </cell>
          <cell r="B172" t="str">
            <v>龙心战纪折扣服</v>
          </cell>
          <cell r="C172">
            <v>3011</v>
          </cell>
          <cell r="D172">
            <v>0.76</v>
          </cell>
          <cell r="E172">
            <v>0</v>
          </cell>
          <cell r="F172">
            <v>0.24</v>
          </cell>
          <cell r="G172">
            <v>0.85</v>
          </cell>
          <cell r="H172">
            <v>0</v>
          </cell>
          <cell r="I172">
            <v>0</v>
          </cell>
          <cell r="J172">
            <v>0</v>
          </cell>
          <cell r="K172">
            <v>0.05</v>
          </cell>
          <cell r="L172">
            <v>0</v>
          </cell>
        </row>
        <row r="173">
          <cell r="A173" t="str">
            <v>龙心战纪折扣服重庆星游</v>
          </cell>
          <cell r="B173" t="str">
            <v>龙心战纪折扣服</v>
          </cell>
          <cell r="C173" t="str">
            <v>重庆星游</v>
          </cell>
          <cell r="D173">
            <v>0.75</v>
          </cell>
          <cell r="E173">
            <v>0</v>
          </cell>
          <cell r="F173">
            <v>0.25</v>
          </cell>
          <cell r="G173">
            <v>0.85</v>
          </cell>
          <cell r="H173">
            <v>0</v>
          </cell>
          <cell r="I173">
            <v>0</v>
          </cell>
          <cell r="J173">
            <v>0</v>
          </cell>
          <cell r="K173">
            <v>0.05</v>
          </cell>
          <cell r="L173">
            <v>0</v>
          </cell>
        </row>
        <row r="174">
          <cell r="A174" t="str">
            <v>龙心战纪折扣服BTGO</v>
          </cell>
          <cell r="B174" t="str">
            <v>龙心战纪折扣服</v>
          </cell>
          <cell r="C174" t="str">
            <v>BTGO</v>
          </cell>
          <cell r="D174">
            <v>0.75</v>
          </cell>
          <cell r="E174">
            <v>0</v>
          </cell>
          <cell r="F174">
            <v>0.25</v>
          </cell>
          <cell r="G174">
            <v>0.85</v>
          </cell>
          <cell r="H174">
            <v>0</v>
          </cell>
          <cell r="I174">
            <v>0</v>
          </cell>
          <cell r="J174">
            <v>0</v>
          </cell>
          <cell r="K174">
            <v>0.05</v>
          </cell>
          <cell r="L174">
            <v>0</v>
          </cell>
        </row>
        <row r="175">
          <cell r="A175" t="str">
            <v>龙心战纪折扣服闪趣</v>
          </cell>
          <cell r="B175" t="str">
            <v>龙心战纪折扣服</v>
          </cell>
          <cell r="C175" t="str">
            <v>闪趣</v>
          </cell>
          <cell r="D175">
            <v>0.75</v>
          </cell>
          <cell r="E175">
            <v>0</v>
          </cell>
          <cell r="F175">
            <v>0.25</v>
          </cell>
          <cell r="G175">
            <v>0.85</v>
          </cell>
          <cell r="H175">
            <v>0</v>
          </cell>
          <cell r="I175">
            <v>0</v>
          </cell>
          <cell r="J175">
            <v>0</v>
          </cell>
          <cell r="K175">
            <v>0.05</v>
          </cell>
          <cell r="L175">
            <v>0</v>
          </cell>
        </row>
        <row r="176">
          <cell r="A176" t="str">
            <v>龙心战纪折扣服久游堂</v>
          </cell>
          <cell r="B176" t="str">
            <v>龙心战纪折扣服</v>
          </cell>
          <cell r="C176" t="str">
            <v>久游堂</v>
          </cell>
          <cell r="D176">
            <v>0.75</v>
          </cell>
          <cell r="E176">
            <v>0</v>
          </cell>
          <cell r="F176">
            <v>0.25</v>
          </cell>
          <cell r="G176">
            <v>0.85</v>
          </cell>
          <cell r="H176">
            <v>0</v>
          </cell>
          <cell r="I176">
            <v>0</v>
          </cell>
          <cell r="J176">
            <v>0</v>
          </cell>
          <cell r="K176">
            <v>0.05</v>
          </cell>
          <cell r="L176">
            <v>0</v>
          </cell>
        </row>
        <row r="177">
          <cell r="A177" t="str">
            <v>龙心战纪折扣服335wan</v>
          </cell>
          <cell r="B177" t="str">
            <v>龙心战纪折扣服</v>
          </cell>
          <cell r="C177" t="str">
            <v>335wan</v>
          </cell>
          <cell r="D177">
            <v>0.75</v>
          </cell>
          <cell r="E177">
            <v>0</v>
          </cell>
          <cell r="F177">
            <v>0.25</v>
          </cell>
          <cell r="G177">
            <v>0.85</v>
          </cell>
          <cell r="H177">
            <v>0</v>
          </cell>
          <cell r="I177">
            <v>0</v>
          </cell>
          <cell r="J177">
            <v>0</v>
          </cell>
          <cell r="K177">
            <v>0.05</v>
          </cell>
          <cell r="L177">
            <v>0</v>
          </cell>
        </row>
        <row r="178">
          <cell r="A178" t="str">
            <v>龙心战纪折扣服277游戏</v>
          </cell>
          <cell r="B178" t="str">
            <v>龙心战纪折扣服</v>
          </cell>
          <cell r="C178" t="str">
            <v>277游戏</v>
          </cell>
          <cell r="D178">
            <v>0.75</v>
          </cell>
          <cell r="E178">
            <v>0</v>
          </cell>
          <cell r="F178">
            <v>0.25</v>
          </cell>
          <cell r="G178">
            <v>0.85</v>
          </cell>
          <cell r="H178">
            <v>0</v>
          </cell>
          <cell r="I178">
            <v>0</v>
          </cell>
          <cell r="J178">
            <v>0</v>
          </cell>
          <cell r="K178">
            <v>0.05</v>
          </cell>
          <cell r="L178">
            <v>0</v>
          </cell>
        </row>
        <row r="179">
          <cell r="A179" t="str">
            <v>龙心战纪折扣服八门助手</v>
          </cell>
          <cell r="B179" t="str">
            <v>龙心战纪折扣服</v>
          </cell>
          <cell r="C179" t="str">
            <v>八门助手</v>
          </cell>
          <cell r="D179">
            <v>0.75</v>
          </cell>
          <cell r="E179">
            <v>0</v>
          </cell>
          <cell r="F179">
            <v>0.25</v>
          </cell>
          <cell r="G179">
            <v>0.85</v>
          </cell>
          <cell r="H179">
            <v>0</v>
          </cell>
          <cell r="I179">
            <v>0</v>
          </cell>
          <cell r="J179">
            <v>0</v>
          </cell>
          <cell r="K179">
            <v>0.05</v>
          </cell>
          <cell r="L179">
            <v>0</v>
          </cell>
        </row>
        <row r="180">
          <cell r="A180" t="str">
            <v>龙心战纪折扣服米粒游</v>
          </cell>
          <cell r="B180" t="str">
            <v>龙心战纪折扣服</v>
          </cell>
          <cell r="C180" t="str">
            <v>米粒游</v>
          </cell>
          <cell r="D180">
            <v>0.75</v>
          </cell>
          <cell r="E180">
            <v>0</v>
          </cell>
          <cell r="F180">
            <v>0.25</v>
          </cell>
          <cell r="G180">
            <v>0.85</v>
          </cell>
          <cell r="H180">
            <v>0</v>
          </cell>
          <cell r="I180">
            <v>0</v>
          </cell>
          <cell r="J180">
            <v>0</v>
          </cell>
          <cell r="K180">
            <v>0.05</v>
          </cell>
          <cell r="L180">
            <v>0</v>
          </cell>
        </row>
        <row r="181">
          <cell r="A181" t="str">
            <v>龙心战纪折扣服红果游戏</v>
          </cell>
          <cell r="B181" t="str">
            <v>龙心战纪折扣服</v>
          </cell>
          <cell r="C181" t="str">
            <v>红果游戏</v>
          </cell>
          <cell r="D181">
            <v>0.75</v>
          </cell>
          <cell r="E181">
            <v>0</v>
          </cell>
          <cell r="F181">
            <v>0.25</v>
          </cell>
          <cell r="G181">
            <v>0.85</v>
          </cell>
          <cell r="H181">
            <v>0</v>
          </cell>
          <cell r="I181">
            <v>0</v>
          </cell>
          <cell r="J181">
            <v>0</v>
          </cell>
          <cell r="K181">
            <v>0.05</v>
          </cell>
          <cell r="L181">
            <v>0</v>
          </cell>
        </row>
        <row r="182">
          <cell r="A182" t="str">
            <v>龙心战纪折扣服百分网</v>
          </cell>
          <cell r="B182" t="str">
            <v>龙心战纪折扣服</v>
          </cell>
          <cell r="C182" t="str">
            <v>百分网</v>
          </cell>
          <cell r="D182">
            <v>0.75</v>
          </cell>
          <cell r="E182">
            <v>0</v>
          </cell>
          <cell r="F182">
            <v>0.25</v>
          </cell>
          <cell r="G182">
            <v>0.85</v>
          </cell>
          <cell r="H182">
            <v>0</v>
          </cell>
          <cell r="I182">
            <v>0</v>
          </cell>
          <cell r="J182">
            <v>0</v>
          </cell>
          <cell r="K182">
            <v>0.05</v>
          </cell>
          <cell r="L182">
            <v>0</v>
          </cell>
        </row>
        <row r="183">
          <cell r="A183" t="str">
            <v>龙心战纪折扣服大熊游戏</v>
          </cell>
          <cell r="B183" t="str">
            <v>龙心战纪折扣服</v>
          </cell>
          <cell r="C183" t="str">
            <v>大熊游戏</v>
          </cell>
          <cell r="D183">
            <v>0</v>
          </cell>
          <cell r="E183">
            <v>0</v>
          </cell>
          <cell r="F183">
            <v>1</v>
          </cell>
          <cell r="G183">
            <v>0.85</v>
          </cell>
          <cell r="H183">
            <v>0</v>
          </cell>
          <cell r="I183">
            <v>0</v>
          </cell>
          <cell r="J183">
            <v>0</v>
          </cell>
          <cell r="K183">
            <v>0.05</v>
          </cell>
          <cell r="L183">
            <v>0</v>
          </cell>
        </row>
        <row r="184">
          <cell r="A184" t="str">
            <v>龙心战纪折扣服朋克</v>
          </cell>
          <cell r="B184" t="str">
            <v>龙心战纪折扣服</v>
          </cell>
          <cell r="C184" t="str">
            <v>朋克</v>
          </cell>
          <cell r="D184">
            <v>0</v>
          </cell>
          <cell r="E184">
            <v>0</v>
          </cell>
          <cell r="F184">
            <v>1</v>
          </cell>
          <cell r="G184">
            <v>0.85</v>
          </cell>
          <cell r="H184">
            <v>0</v>
          </cell>
          <cell r="I184">
            <v>0</v>
          </cell>
          <cell r="J184">
            <v>0</v>
          </cell>
          <cell r="K184">
            <v>0.05</v>
          </cell>
          <cell r="L184">
            <v>0</v>
          </cell>
        </row>
        <row r="185">
          <cell r="A185" t="str">
            <v>不败精灵3733</v>
          </cell>
          <cell r="B185" t="str">
            <v>不败精灵</v>
          </cell>
          <cell r="C185">
            <v>3733</v>
          </cell>
          <cell r="D185">
            <v>0.75</v>
          </cell>
          <cell r="E185">
            <v>0</v>
          </cell>
          <cell r="F185">
            <v>0.25</v>
          </cell>
          <cell r="G185">
            <v>0.85</v>
          </cell>
          <cell r="H185">
            <v>0</v>
          </cell>
          <cell r="I185">
            <v>0</v>
          </cell>
          <cell r="J185">
            <v>0</v>
          </cell>
          <cell r="K185">
            <v>0.05</v>
          </cell>
          <cell r="L185">
            <v>0</v>
          </cell>
        </row>
        <row r="186">
          <cell r="A186" t="str">
            <v>不败精灵麦游</v>
          </cell>
          <cell r="B186" t="str">
            <v>不败精灵</v>
          </cell>
          <cell r="C186" t="str">
            <v>麦游</v>
          </cell>
          <cell r="D186">
            <v>0.75</v>
          </cell>
          <cell r="E186">
            <v>0</v>
          </cell>
          <cell r="F186">
            <v>0.25</v>
          </cell>
          <cell r="G186">
            <v>0.85</v>
          </cell>
          <cell r="H186">
            <v>0</v>
          </cell>
          <cell r="I186">
            <v>0</v>
          </cell>
          <cell r="J186">
            <v>0</v>
          </cell>
          <cell r="K186">
            <v>0.05</v>
          </cell>
          <cell r="L186">
            <v>0</v>
          </cell>
        </row>
        <row r="187">
          <cell r="A187" t="str">
            <v>不败精灵早游戏</v>
          </cell>
          <cell r="B187" t="str">
            <v>不败精灵</v>
          </cell>
          <cell r="C187" t="str">
            <v>早游戏</v>
          </cell>
          <cell r="D187">
            <v>0.75</v>
          </cell>
          <cell r="E187">
            <v>0</v>
          </cell>
          <cell r="F187">
            <v>0.25</v>
          </cell>
          <cell r="G187">
            <v>0.85</v>
          </cell>
          <cell r="H187">
            <v>0</v>
          </cell>
          <cell r="I187">
            <v>0</v>
          </cell>
          <cell r="J187">
            <v>0</v>
          </cell>
          <cell r="K187">
            <v>0.05</v>
          </cell>
          <cell r="L187">
            <v>0</v>
          </cell>
        </row>
        <row r="188">
          <cell r="A188" t="str">
            <v>不败精灵重庆星游</v>
          </cell>
          <cell r="B188" t="str">
            <v>不败精灵</v>
          </cell>
          <cell r="C188" t="str">
            <v>重庆星游</v>
          </cell>
          <cell r="D188">
            <v>0.75</v>
          </cell>
          <cell r="E188">
            <v>0</v>
          </cell>
          <cell r="F188">
            <v>0.25</v>
          </cell>
          <cell r="G188">
            <v>0.85</v>
          </cell>
          <cell r="H188">
            <v>0</v>
          </cell>
          <cell r="I188">
            <v>0</v>
          </cell>
          <cell r="J188">
            <v>0</v>
          </cell>
          <cell r="K188">
            <v>0.05</v>
          </cell>
          <cell r="L188">
            <v>0</v>
          </cell>
        </row>
        <row r="189">
          <cell r="A189" t="str">
            <v>不败精灵9917游戏</v>
          </cell>
          <cell r="B189" t="str">
            <v>不败精灵</v>
          </cell>
          <cell r="C189" t="str">
            <v>9917游戏</v>
          </cell>
          <cell r="D189">
            <v>0.75</v>
          </cell>
          <cell r="E189">
            <v>0</v>
          </cell>
          <cell r="F189">
            <v>0.25</v>
          </cell>
          <cell r="G189">
            <v>0.85</v>
          </cell>
          <cell r="H189">
            <v>0</v>
          </cell>
          <cell r="I189">
            <v>0</v>
          </cell>
          <cell r="J189">
            <v>0</v>
          </cell>
          <cell r="K189">
            <v>0.05</v>
          </cell>
          <cell r="L189">
            <v>0</v>
          </cell>
        </row>
        <row r="190">
          <cell r="A190" t="str">
            <v>不败精灵冰火手游(新)</v>
          </cell>
          <cell r="B190" t="str">
            <v>不败精灵</v>
          </cell>
          <cell r="C190" t="str">
            <v>冰火手游(新)</v>
          </cell>
          <cell r="D190">
            <v>0.75</v>
          </cell>
          <cell r="E190">
            <v>0</v>
          </cell>
          <cell r="F190">
            <v>0.25</v>
          </cell>
          <cell r="G190">
            <v>0.85</v>
          </cell>
          <cell r="H190">
            <v>0</v>
          </cell>
          <cell r="I190">
            <v>0</v>
          </cell>
          <cell r="J190">
            <v>0</v>
          </cell>
          <cell r="K190">
            <v>0.05</v>
          </cell>
          <cell r="L190">
            <v>0</v>
          </cell>
        </row>
        <row r="191">
          <cell r="A191" t="str">
            <v>不败精灵爱趣聚合</v>
          </cell>
          <cell r="B191" t="str">
            <v>不败精灵</v>
          </cell>
          <cell r="C191" t="str">
            <v>爱趣聚合</v>
          </cell>
          <cell r="D191">
            <v>0.75</v>
          </cell>
          <cell r="E191">
            <v>0</v>
          </cell>
          <cell r="F191">
            <v>0.25</v>
          </cell>
          <cell r="G191">
            <v>0.85</v>
          </cell>
          <cell r="H191">
            <v>0</v>
          </cell>
          <cell r="I191">
            <v>0</v>
          </cell>
          <cell r="J191">
            <v>0</v>
          </cell>
          <cell r="K191">
            <v>0.05</v>
          </cell>
          <cell r="L191">
            <v>0</v>
          </cell>
        </row>
        <row r="192">
          <cell r="A192" t="str">
            <v>不败精灵大熊游戏</v>
          </cell>
          <cell r="B192" t="str">
            <v>不败精灵</v>
          </cell>
          <cell r="C192" t="str">
            <v>大熊游戏</v>
          </cell>
          <cell r="D192">
            <v>0</v>
          </cell>
          <cell r="E192">
            <v>0</v>
          </cell>
          <cell r="F192">
            <v>1</v>
          </cell>
          <cell r="G192">
            <v>0.85</v>
          </cell>
          <cell r="H192">
            <v>0</v>
          </cell>
          <cell r="I192">
            <v>0</v>
          </cell>
          <cell r="J192">
            <v>0</v>
          </cell>
          <cell r="K192">
            <v>0.05</v>
          </cell>
          <cell r="L192">
            <v>0</v>
          </cell>
        </row>
        <row r="193">
          <cell r="A193" t="str">
            <v>三国将无双三星应用商店</v>
          </cell>
          <cell r="B193" t="str">
            <v>三国将无双</v>
          </cell>
          <cell r="C193" t="str">
            <v>三星应用商店</v>
          </cell>
          <cell r="D193">
            <v>0.5</v>
          </cell>
          <cell r="E193">
            <v>0.05</v>
          </cell>
          <cell r="F193">
            <v>0.5</v>
          </cell>
          <cell r="G193">
            <v>0.85</v>
          </cell>
          <cell r="H193">
            <v>0</v>
          </cell>
          <cell r="I193">
            <v>0</v>
          </cell>
          <cell r="J193">
            <v>0</v>
          </cell>
          <cell r="K193">
            <v>0.05</v>
          </cell>
          <cell r="L193">
            <v>0</v>
          </cell>
        </row>
        <row r="194">
          <cell r="A194" t="str">
            <v>欢乐对决（移动）当乐</v>
          </cell>
          <cell r="B194" t="str">
            <v>欢乐对决（移动）</v>
          </cell>
          <cell r="C194" t="str">
            <v>当乐</v>
          </cell>
          <cell r="D194">
            <v>0</v>
          </cell>
          <cell r="E194">
            <v>0</v>
          </cell>
          <cell r="F194">
            <v>1</v>
          </cell>
          <cell r="G194">
            <v>0.85</v>
          </cell>
          <cell r="H194">
            <v>0</v>
          </cell>
          <cell r="I194">
            <v>0</v>
          </cell>
          <cell r="J194">
            <v>0</v>
          </cell>
          <cell r="K194">
            <v>0.05</v>
          </cell>
          <cell r="L194">
            <v>0</v>
          </cell>
        </row>
        <row r="195">
          <cell r="A195" t="str">
            <v>欢乐对决（移动）TT语音</v>
          </cell>
          <cell r="B195" t="str">
            <v>欢乐对决（移动）</v>
          </cell>
          <cell r="C195" t="str">
            <v>TT语音</v>
          </cell>
          <cell r="D195">
            <v>0.75</v>
          </cell>
          <cell r="E195">
            <v>0</v>
          </cell>
          <cell r="F195">
            <v>0.25</v>
          </cell>
          <cell r="G195">
            <v>0.85</v>
          </cell>
          <cell r="H195">
            <v>0</v>
          </cell>
          <cell r="I195">
            <v>0</v>
          </cell>
          <cell r="J195">
            <v>0</v>
          </cell>
          <cell r="K195">
            <v>0.05</v>
          </cell>
          <cell r="L195">
            <v>0</v>
          </cell>
        </row>
        <row r="196">
          <cell r="A196" t="str">
            <v>欢乐对决（移动）麦游</v>
          </cell>
          <cell r="B196" t="str">
            <v>欢乐对决（移动）</v>
          </cell>
          <cell r="C196" t="str">
            <v>麦游</v>
          </cell>
          <cell r="D196">
            <v>0.65</v>
          </cell>
          <cell r="E196">
            <v>0.05</v>
          </cell>
          <cell r="F196">
            <v>0.35</v>
          </cell>
          <cell r="G196">
            <v>0.85</v>
          </cell>
          <cell r="H196">
            <v>0</v>
          </cell>
          <cell r="I196">
            <v>0</v>
          </cell>
          <cell r="J196">
            <v>0</v>
          </cell>
          <cell r="K196">
            <v>0.05</v>
          </cell>
          <cell r="L196">
            <v>0</v>
          </cell>
        </row>
        <row r="197">
          <cell r="A197" t="str">
            <v>欢乐对决（移动）八门助手</v>
          </cell>
          <cell r="B197" t="str">
            <v>欢乐对决（移动）</v>
          </cell>
          <cell r="C197" t="str">
            <v>八门助手</v>
          </cell>
          <cell r="D197">
            <v>0.75</v>
          </cell>
          <cell r="E197">
            <v>0</v>
          </cell>
          <cell r="F197">
            <v>0.25</v>
          </cell>
          <cell r="G197">
            <v>0.85</v>
          </cell>
          <cell r="H197">
            <v>0</v>
          </cell>
          <cell r="I197">
            <v>0</v>
          </cell>
          <cell r="J197">
            <v>0</v>
          </cell>
          <cell r="K197">
            <v>0.05</v>
          </cell>
          <cell r="L197">
            <v>0</v>
          </cell>
        </row>
        <row r="198">
          <cell r="A198" t="str">
            <v>欢乐对决（移动）闪趣</v>
          </cell>
          <cell r="B198" t="str">
            <v>欢乐对决（移动）</v>
          </cell>
          <cell r="C198" t="str">
            <v>闪趣</v>
          </cell>
          <cell r="D198">
            <v>0.75</v>
          </cell>
          <cell r="E198">
            <v>0</v>
          </cell>
          <cell r="F198">
            <v>0.25</v>
          </cell>
          <cell r="G198">
            <v>0.85</v>
          </cell>
          <cell r="H198">
            <v>0</v>
          </cell>
          <cell r="I198">
            <v>0</v>
          </cell>
          <cell r="J198">
            <v>0</v>
          </cell>
          <cell r="K198">
            <v>0.05</v>
          </cell>
          <cell r="L198">
            <v>0</v>
          </cell>
        </row>
        <row r="199">
          <cell r="A199" t="str">
            <v>欢乐对决（移动）久游堂</v>
          </cell>
          <cell r="B199" t="str">
            <v>欢乐对决（移动）</v>
          </cell>
          <cell r="C199" t="str">
            <v>久游堂</v>
          </cell>
          <cell r="D199">
            <v>0.75</v>
          </cell>
          <cell r="E199">
            <v>0</v>
          </cell>
          <cell r="F199">
            <v>0.25</v>
          </cell>
          <cell r="G199">
            <v>0.85</v>
          </cell>
          <cell r="H199">
            <v>0</v>
          </cell>
          <cell r="I199">
            <v>0</v>
          </cell>
          <cell r="J199">
            <v>0</v>
          </cell>
          <cell r="K199">
            <v>0.05</v>
          </cell>
          <cell r="L199">
            <v>0</v>
          </cell>
        </row>
        <row r="200">
          <cell r="A200" t="str">
            <v>欢乐对决（移动）紫霞游戏</v>
          </cell>
          <cell r="B200" t="str">
            <v>欢乐对决（移动）</v>
          </cell>
          <cell r="C200" t="str">
            <v>紫霞游戏</v>
          </cell>
          <cell r="D200">
            <v>0.7</v>
          </cell>
          <cell r="E200">
            <v>0</v>
          </cell>
          <cell r="F200">
            <v>0.3</v>
          </cell>
          <cell r="G200">
            <v>0.85</v>
          </cell>
          <cell r="H200">
            <v>0</v>
          </cell>
          <cell r="I200">
            <v>0</v>
          </cell>
          <cell r="J200">
            <v>0</v>
          </cell>
          <cell r="K200">
            <v>0.05</v>
          </cell>
          <cell r="L200">
            <v>0</v>
          </cell>
        </row>
        <row r="201">
          <cell r="A201" t="str">
            <v>欢乐对决（移动）米粒游</v>
          </cell>
          <cell r="B201" t="str">
            <v>欢乐对决（移动）</v>
          </cell>
          <cell r="C201" t="str">
            <v>米粒游</v>
          </cell>
          <cell r="D201">
            <v>0.75</v>
          </cell>
          <cell r="E201">
            <v>0</v>
          </cell>
          <cell r="F201">
            <v>0.25</v>
          </cell>
          <cell r="G201">
            <v>0.85</v>
          </cell>
          <cell r="H201">
            <v>0</v>
          </cell>
          <cell r="I201">
            <v>0</v>
          </cell>
          <cell r="J201">
            <v>0</v>
          </cell>
          <cell r="K201">
            <v>0.05</v>
          </cell>
          <cell r="L201">
            <v>0</v>
          </cell>
        </row>
        <row r="202">
          <cell r="A202" t="str">
            <v>欢乐对决（移动）277游戏</v>
          </cell>
          <cell r="B202" t="str">
            <v>欢乐对决（移动）</v>
          </cell>
          <cell r="C202" t="str">
            <v>277游戏</v>
          </cell>
          <cell r="D202">
            <v>0.75</v>
          </cell>
          <cell r="E202">
            <v>0</v>
          </cell>
          <cell r="F202">
            <v>0.75</v>
          </cell>
          <cell r="G202">
            <v>0.85</v>
          </cell>
          <cell r="H202">
            <v>0</v>
          </cell>
          <cell r="I202">
            <v>0</v>
          </cell>
          <cell r="J202">
            <v>0</v>
          </cell>
          <cell r="K202">
            <v>0.05</v>
          </cell>
          <cell r="L202">
            <v>0</v>
          </cell>
        </row>
        <row r="203">
          <cell r="A203" t="str">
            <v>欢乐对决（移动）重庆星游</v>
          </cell>
          <cell r="B203" t="str">
            <v>欢乐对决（移动）</v>
          </cell>
          <cell r="C203" t="str">
            <v>重庆星游</v>
          </cell>
          <cell r="D203">
            <v>0.65</v>
          </cell>
          <cell r="E203">
            <v>0</v>
          </cell>
          <cell r="F203">
            <v>0.35</v>
          </cell>
          <cell r="G203">
            <v>0.85</v>
          </cell>
          <cell r="H203">
            <v>0</v>
          </cell>
          <cell r="I203">
            <v>0</v>
          </cell>
          <cell r="J203">
            <v>0</v>
          </cell>
          <cell r="K203">
            <v>0.05</v>
          </cell>
          <cell r="L203">
            <v>0</v>
          </cell>
        </row>
        <row r="204">
          <cell r="A204" t="str">
            <v>欢乐对决（移动）百分网</v>
          </cell>
          <cell r="B204" t="str">
            <v>欢乐对决（移动）</v>
          </cell>
          <cell r="C204" t="str">
            <v>百分网</v>
          </cell>
          <cell r="D204">
            <v>0.75</v>
          </cell>
          <cell r="E204">
            <v>0</v>
          </cell>
          <cell r="F204">
            <v>0.75</v>
          </cell>
          <cell r="G204">
            <v>0.85</v>
          </cell>
          <cell r="H204">
            <v>0</v>
          </cell>
          <cell r="I204">
            <v>0</v>
          </cell>
          <cell r="J204">
            <v>0</v>
          </cell>
          <cell r="K204">
            <v>0.05</v>
          </cell>
          <cell r="L204">
            <v>0</v>
          </cell>
        </row>
        <row r="205">
          <cell r="A205" t="str">
            <v>欢乐对决（移动）335wan</v>
          </cell>
          <cell r="B205" t="str">
            <v>欢乐对决（移动）</v>
          </cell>
          <cell r="C205" t="str">
            <v>335wan</v>
          </cell>
          <cell r="D205">
            <v>0.75</v>
          </cell>
          <cell r="E205">
            <v>0</v>
          </cell>
          <cell r="F205">
            <v>0.75</v>
          </cell>
          <cell r="G205">
            <v>0.85</v>
          </cell>
          <cell r="H205">
            <v>0</v>
          </cell>
          <cell r="I205">
            <v>0</v>
          </cell>
          <cell r="J205">
            <v>0</v>
          </cell>
          <cell r="K205">
            <v>0.05</v>
          </cell>
          <cell r="L205">
            <v>0</v>
          </cell>
        </row>
        <row r="206">
          <cell r="A206" t="str">
            <v>欢乐对决（移动）朋克</v>
          </cell>
          <cell r="B206" t="str">
            <v>欢乐对决（移动）</v>
          </cell>
          <cell r="C206" t="str">
            <v>朋克</v>
          </cell>
          <cell r="D206">
            <v>0.65</v>
          </cell>
          <cell r="E206">
            <v>0.05</v>
          </cell>
          <cell r="F206">
            <v>0.35</v>
          </cell>
          <cell r="G206">
            <v>0.85</v>
          </cell>
          <cell r="H206">
            <v>0</v>
          </cell>
          <cell r="I206">
            <v>0</v>
          </cell>
          <cell r="J206">
            <v>0</v>
          </cell>
          <cell r="K206">
            <v>0.05</v>
          </cell>
          <cell r="L206">
            <v>0</v>
          </cell>
        </row>
        <row r="207">
          <cell r="A207" t="str">
            <v>欢乐对决（移动）3011</v>
          </cell>
          <cell r="B207" t="str">
            <v>欢乐对决（移动）</v>
          </cell>
          <cell r="C207">
            <v>3011</v>
          </cell>
          <cell r="D207">
            <v>0.75</v>
          </cell>
          <cell r="E207">
            <v>0.05</v>
          </cell>
          <cell r="F207">
            <v>0.35</v>
          </cell>
          <cell r="G207">
            <v>0.85</v>
          </cell>
          <cell r="H207">
            <v>0</v>
          </cell>
          <cell r="I207">
            <v>0</v>
          </cell>
          <cell r="J207">
            <v>0</v>
          </cell>
          <cell r="K207">
            <v>0.05</v>
          </cell>
          <cell r="L207">
            <v>0</v>
          </cell>
        </row>
        <row r="208">
          <cell r="A208" t="str">
            <v>欢乐对决（移动）冰火手游(新)</v>
          </cell>
          <cell r="B208" t="str">
            <v>欢乐对决（移动）</v>
          </cell>
          <cell r="C208" t="str">
            <v>冰火手游(新)</v>
          </cell>
          <cell r="D208">
            <v>0.75</v>
          </cell>
          <cell r="E208">
            <v>0</v>
          </cell>
          <cell r="F208">
            <v>0.75</v>
          </cell>
          <cell r="G208">
            <v>0.85</v>
          </cell>
          <cell r="H208">
            <v>0</v>
          </cell>
          <cell r="I208">
            <v>0</v>
          </cell>
          <cell r="J208">
            <v>0</v>
          </cell>
          <cell r="K208">
            <v>0.05</v>
          </cell>
          <cell r="L208">
            <v>0</v>
          </cell>
        </row>
        <row r="209">
          <cell r="A209" t="str">
            <v>欢乐对决（移动）大熊游戏</v>
          </cell>
          <cell r="B209" t="str">
            <v>欢乐对决（移动）</v>
          </cell>
          <cell r="C209" t="str">
            <v>大熊游戏</v>
          </cell>
          <cell r="D209">
            <v>0</v>
          </cell>
          <cell r="E209">
            <v>0</v>
          </cell>
          <cell r="F209">
            <v>1</v>
          </cell>
          <cell r="G209">
            <v>0.85</v>
          </cell>
          <cell r="H209">
            <v>0</v>
          </cell>
          <cell r="I209">
            <v>0</v>
          </cell>
          <cell r="J209">
            <v>0</v>
          </cell>
          <cell r="K209">
            <v>0.05</v>
          </cell>
          <cell r="L209">
            <v>0</v>
          </cell>
        </row>
        <row r="210">
          <cell r="A210" t="str">
            <v>曙光行动UC九游（阿里游戏）</v>
          </cell>
          <cell r="B210" t="str">
            <v>曙光行动</v>
          </cell>
          <cell r="C210" t="str">
            <v>UC九游（阿里游戏）</v>
          </cell>
          <cell r="D210">
            <v>0.5</v>
          </cell>
          <cell r="E210">
            <v>0.05</v>
          </cell>
          <cell r="F210">
            <v>0.5</v>
          </cell>
          <cell r="G210">
            <v>0.85</v>
          </cell>
          <cell r="H210">
            <v>0</v>
          </cell>
          <cell r="I210">
            <v>0</v>
          </cell>
          <cell r="J210">
            <v>0</v>
          </cell>
          <cell r="K210">
            <v>0.05</v>
          </cell>
          <cell r="L210">
            <v>0</v>
          </cell>
        </row>
        <row r="211">
          <cell r="A211" t="str">
            <v>三国将无双UC九游（阿里游戏）</v>
          </cell>
          <cell r="B211" t="str">
            <v>三国将无双</v>
          </cell>
          <cell r="C211" t="str">
            <v>UC九游（阿里游戏）</v>
          </cell>
          <cell r="D211">
            <v>0.5</v>
          </cell>
          <cell r="E211">
            <v>0.05</v>
          </cell>
          <cell r="F211">
            <v>0.5</v>
          </cell>
          <cell r="G211">
            <v>0.85</v>
          </cell>
          <cell r="H211">
            <v>0</v>
          </cell>
          <cell r="I211">
            <v>0</v>
          </cell>
          <cell r="J211">
            <v>0</v>
          </cell>
          <cell r="K211">
            <v>0.05</v>
          </cell>
          <cell r="L211">
            <v>0</v>
          </cell>
        </row>
        <row r="212">
          <cell r="A212" t="str">
            <v>曙光行动小米</v>
          </cell>
          <cell r="B212" t="str">
            <v>曙光行动</v>
          </cell>
          <cell r="C212" t="str">
            <v>小米</v>
          </cell>
          <cell r="D212">
            <v>0.5</v>
          </cell>
          <cell r="E212">
            <v>0.05</v>
          </cell>
          <cell r="F212">
            <v>0.5</v>
          </cell>
          <cell r="G212">
            <v>0.85</v>
          </cell>
          <cell r="H212">
            <v>0</v>
          </cell>
          <cell r="I212">
            <v>0</v>
          </cell>
          <cell r="J212">
            <v>0</v>
          </cell>
          <cell r="K212">
            <v>0.05</v>
          </cell>
          <cell r="L212">
            <v>0</v>
          </cell>
        </row>
        <row r="213">
          <cell r="A213" t="str">
            <v>曙光行动OPPO</v>
          </cell>
          <cell r="B213" t="str">
            <v>曙光行动</v>
          </cell>
          <cell r="C213" t="str">
            <v>OPPO</v>
          </cell>
          <cell r="D213">
            <v>0.5</v>
          </cell>
          <cell r="E213">
            <v>0.05</v>
          </cell>
          <cell r="F213">
            <v>0.5</v>
          </cell>
          <cell r="G213">
            <v>0.85</v>
          </cell>
          <cell r="H213">
            <v>0</v>
          </cell>
          <cell r="I213">
            <v>0</v>
          </cell>
          <cell r="J213">
            <v>0</v>
          </cell>
          <cell r="K213">
            <v>0.05</v>
          </cell>
          <cell r="L213">
            <v>0</v>
          </cell>
        </row>
        <row r="214">
          <cell r="A214" t="str">
            <v>曙光行动4399</v>
          </cell>
          <cell r="B214" t="str">
            <v>曙光行动</v>
          </cell>
          <cell r="C214">
            <v>4399</v>
          </cell>
          <cell r="D214">
            <v>0.5</v>
          </cell>
          <cell r="E214">
            <v>0.05</v>
          </cell>
          <cell r="F214">
            <v>0.5</v>
          </cell>
          <cell r="G214">
            <v>0.85</v>
          </cell>
          <cell r="H214">
            <v>0</v>
          </cell>
          <cell r="I214">
            <v>0</v>
          </cell>
          <cell r="J214">
            <v>0</v>
          </cell>
          <cell r="K214">
            <v>0.05</v>
          </cell>
          <cell r="L214">
            <v>0</v>
          </cell>
        </row>
        <row r="215">
          <cell r="A215" t="str">
            <v>曙光行动魅族</v>
          </cell>
          <cell r="B215" t="str">
            <v>曙光行动</v>
          </cell>
          <cell r="C215" t="str">
            <v>魅族</v>
          </cell>
          <cell r="D215">
            <v>0.5</v>
          </cell>
          <cell r="E215">
            <v>0.05</v>
          </cell>
          <cell r="F215">
            <v>0.5</v>
          </cell>
          <cell r="G215">
            <v>0.85</v>
          </cell>
          <cell r="H215">
            <v>0</v>
          </cell>
          <cell r="I215">
            <v>0</v>
          </cell>
          <cell r="J215">
            <v>0</v>
          </cell>
          <cell r="K215">
            <v>0.05</v>
          </cell>
          <cell r="L215">
            <v>0</v>
          </cell>
        </row>
        <row r="216">
          <cell r="A216" t="str">
            <v>曙光行动努比亚</v>
          </cell>
          <cell r="B216" t="str">
            <v>曙光行动</v>
          </cell>
          <cell r="C216" t="str">
            <v>努比亚</v>
          </cell>
          <cell r="D216">
            <v>0.5</v>
          </cell>
          <cell r="E216">
            <v>0.05</v>
          </cell>
          <cell r="F216">
            <v>0.5</v>
          </cell>
          <cell r="G216">
            <v>0.85</v>
          </cell>
          <cell r="H216">
            <v>0</v>
          </cell>
          <cell r="I216">
            <v>0</v>
          </cell>
          <cell r="J216">
            <v>0</v>
          </cell>
          <cell r="K216">
            <v>0.05</v>
          </cell>
          <cell r="L216">
            <v>0</v>
          </cell>
        </row>
        <row r="217">
          <cell r="A217" t="str">
            <v>曙光行动雷电游戏</v>
          </cell>
          <cell r="B217" t="str">
            <v>曙光行动</v>
          </cell>
          <cell r="C217" t="str">
            <v>雷电游戏</v>
          </cell>
          <cell r="D217">
            <v>0.5</v>
          </cell>
          <cell r="E217">
            <v>0.05</v>
          </cell>
          <cell r="F217">
            <v>0.5</v>
          </cell>
          <cell r="G217">
            <v>0.85</v>
          </cell>
          <cell r="H217">
            <v>0</v>
          </cell>
          <cell r="I217">
            <v>0</v>
          </cell>
          <cell r="J217">
            <v>0</v>
          </cell>
          <cell r="K217">
            <v>0.05</v>
          </cell>
          <cell r="L217">
            <v>0</v>
          </cell>
        </row>
        <row r="218">
          <cell r="A218" t="str">
            <v>龙心战纪-斩魂大熊游戏</v>
          </cell>
          <cell r="B218" t="str">
            <v>龙心战纪-斩魂</v>
          </cell>
          <cell r="C218" t="str">
            <v>大熊游戏</v>
          </cell>
          <cell r="D218">
            <v>0</v>
          </cell>
          <cell r="E218">
            <v>0</v>
          </cell>
          <cell r="F218">
            <v>1</v>
          </cell>
          <cell r="G218">
            <v>0.85</v>
          </cell>
          <cell r="H218">
            <v>0</v>
          </cell>
          <cell r="I218">
            <v>0</v>
          </cell>
          <cell r="J218">
            <v>0</v>
          </cell>
          <cell r="K218">
            <v>0.05</v>
          </cell>
          <cell r="L218">
            <v>0</v>
          </cell>
        </row>
        <row r="219">
          <cell r="A219" t="str">
            <v>不败精灵折扣版爱趣聚合</v>
          </cell>
          <cell r="B219" t="str">
            <v>不败精灵折扣版</v>
          </cell>
          <cell r="C219" t="str">
            <v>爱趣聚合</v>
          </cell>
          <cell r="D219">
            <v>0.75</v>
          </cell>
          <cell r="E219">
            <v>0</v>
          </cell>
          <cell r="F219">
            <v>0.25</v>
          </cell>
          <cell r="G219">
            <v>0.85</v>
          </cell>
          <cell r="H219">
            <v>0</v>
          </cell>
          <cell r="I219">
            <v>0</v>
          </cell>
          <cell r="J219">
            <v>0</v>
          </cell>
          <cell r="K219">
            <v>0.05</v>
          </cell>
          <cell r="L219">
            <v>0</v>
          </cell>
        </row>
        <row r="220">
          <cell r="A220" t="str">
            <v>龙心战纪折扣服爱趣聚合</v>
          </cell>
          <cell r="B220" t="str">
            <v>龙心战纪折扣服</v>
          </cell>
          <cell r="C220" t="str">
            <v>爱趣聚合</v>
          </cell>
          <cell r="D220">
            <v>0.75</v>
          </cell>
          <cell r="E220">
            <v>0</v>
          </cell>
          <cell r="F220">
            <v>0.25</v>
          </cell>
          <cell r="G220">
            <v>0.85</v>
          </cell>
          <cell r="H220">
            <v>0</v>
          </cell>
          <cell r="I220">
            <v>0</v>
          </cell>
          <cell r="J220">
            <v>0</v>
          </cell>
          <cell r="K220">
            <v>0.05</v>
          </cell>
          <cell r="L220">
            <v>0</v>
          </cell>
        </row>
        <row r="221">
          <cell r="A221" t="str">
            <v>欢乐对决（移动）爱趣聚合</v>
          </cell>
          <cell r="B221" t="str">
            <v>欢乐对决（移动）</v>
          </cell>
          <cell r="C221" t="str">
            <v>爱趣聚合</v>
          </cell>
          <cell r="D221">
            <v>0.75</v>
          </cell>
          <cell r="E221">
            <v>0</v>
          </cell>
          <cell r="F221">
            <v>0.25</v>
          </cell>
          <cell r="G221">
            <v>0.85</v>
          </cell>
          <cell r="H221">
            <v>0</v>
          </cell>
          <cell r="I221">
            <v>0</v>
          </cell>
          <cell r="J221">
            <v>0</v>
          </cell>
          <cell r="K221">
            <v>0.05</v>
          </cell>
          <cell r="L221">
            <v>0</v>
          </cell>
        </row>
        <row r="222">
          <cell r="A222" t="str">
            <v>不败精灵折扣版3011</v>
          </cell>
          <cell r="B222" t="str">
            <v>不败精灵折扣版</v>
          </cell>
          <cell r="C222">
            <v>3011</v>
          </cell>
          <cell r="D222">
            <v>0.75</v>
          </cell>
          <cell r="E222">
            <v>0</v>
          </cell>
          <cell r="F222">
            <v>0.25</v>
          </cell>
          <cell r="G222">
            <v>0.85</v>
          </cell>
          <cell r="H222">
            <v>0</v>
          </cell>
          <cell r="I222">
            <v>0</v>
          </cell>
          <cell r="J222">
            <v>0</v>
          </cell>
          <cell r="K222">
            <v>0.05</v>
          </cell>
          <cell r="L222">
            <v>0</v>
          </cell>
        </row>
        <row r="223">
          <cell r="A223" t="str">
            <v>不败精灵折扣版梨子手游</v>
          </cell>
          <cell r="B223" t="str">
            <v>不败精灵折扣版</v>
          </cell>
          <cell r="C223" t="str">
            <v>梨子手游</v>
          </cell>
          <cell r="D223">
            <v>0.75</v>
          </cell>
          <cell r="E223">
            <v>0</v>
          </cell>
          <cell r="F223">
            <v>0.25</v>
          </cell>
          <cell r="G223">
            <v>0.85</v>
          </cell>
          <cell r="H223">
            <v>0</v>
          </cell>
          <cell r="I223">
            <v>0</v>
          </cell>
          <cell r="J223">
            <v>0</v>
          </cell>
          <cell r="K223">
            <v>0.05</v>
          </cell>
          <cell r="L223">
            <v>0</v>
          </cell>
        </row>
        <row r="224">
          <cell r="A224" t="str">
            <v>不败精灵折扣版久游堂</v>
          </cell>
          <cell r="B224" t="str">
            <v>不败精灵折扣版</v>
          </cell>
          <cell r="C224" t="str">
            <v>久游堂</v>
          </cell>
          <cell r="D224">
            <v>0.75</v>
          </cell>
          <cell r="E224">
            <v>0.05</v>
          </cell>
          <cell r="F224">
            <v>0.25</v>
          </cell>
          <cell r="G224">
            <v>0.85</v>
          </cell>
          <cell r="H224">
            <v>0</v>
          </cell>
          <cell r="I224">
            <v>0</v>
          </cell>
          <cell r="J224">
            <v>0</v>
          </cell>
          <cell r="K224">
            <v>0.05</v>
          </cell>
          <cell r="L224">
            <v>0</v>
          </cell>
        </row>
        <row r="225">
          <cell r="A225" t="str">
            <v>不败精灵折扣版TT语音</v>
          </cell>
          <cell r="B225" t="str">
            <v>不败精灵折扣版</v>
          </cell>
          <cell r="C225" t="str">
            <v>TT语音</v>
          </cell>
          <cell r="D225">
            <v>0.75</v>
          </cell>
          <cell r="E225">
            <v>0.05</v>
          </cell>
          <cell r="F225">
            <v>0.25</v>
          </cell>
          <cell r="G225">
            <v>0.85</v>
          </cell>
          <cell r="H225">
            <v>0</v>
          </cell>
          <cell r="I225">
            <v>0</v>
          </cell>
          <cell r="J225">
            <v>0</v>
          </cell>
          <cell r="K225">
            <v>0.05</v>
          </cell>
          <cell r="L225">
            <v>0</v>
          </cell>
        </row>
        <row r="226">
          <cell r="A226" t="str">
            <v>不败精灵折扣版游戏友</v>
          </cell>
          <cell r="B226" t="str">
            <v>不败精灵折扣版</v>
          </cell>
          <cell r="C226" t="str">
            <v>游戏友</v>
          </cell>
          <cell r="D226">
            <v>0.75</v>
          </cell>
          <cell r="E226">
            <v>0.05</v>
          </cell>
          <cell r="F226">
            <v>0.25</v>
          </cell>
          <cell r="G226">
            <v>0.85</v>
          </cell>
          <cell r="H226">
            <v>0</v>
          </cell>
          <cell r="I226">
            <v>0</v>
          </cell>
          <cell r="J226">
            <v>0</v>
          </cell>
          <cell r="K226">
            <v>0.05</v>
          </cell>
          <cell r="L226">
            <v>0</v>
          </cell>
        </row>
        <row r="227">
          <cell r="A227" t="str">
            <v>不败精灵折扣版八门助手</v>
          </cell>
          <cell r="B227" t="str">
            <v>不败精灵折扣版</v>
          </cell>
          <cell r="C227" t="str">
            <v>八门助手</v>
          </cell>
          <cell r="D227">
            <v>0.5</v>
          </cell>
          <cell r="E227">
            <v>0.05</v>
          </cell>
          <cell r="F227">
            <v>0.5</v>
          </cell>
          <cell r="G227">
            <v>0.85</v>
          </cell>
          <cell r="H227">
            <v>0</v>
          </cell>
          <cell r="I227">
            <v>0</v>
          </cell>
          <cell r="J227">
            <v>0</v>
          </cell>
          <cell r="K227">
            <v>0.05</v>
          </cell>
          <cell r="L227">
            <v>0</v>
          </cell>
        </row>
        <row r="228">
          <cell r="A228" t="str">
            <v>不败精灵折扣版BTGO</v>
          </cell>
          <cell r="B228" t="str">
            <v>不败精灵折扣版</v>
          </cell>
          <cell r="C228" t="str">
            <v>BTGO</v>
          </cell>
          <cell r="D228">
            <v>0.75</v>
          </cell>
          <cell r="E228">
            <v>0</v>
          </cell>
          <cell r="F228">
            <v>0.25</v>
          </cell>
          <cell r="G228">
            <v>0.85</v>
          </cell>
          <cell r="H228">
            <v>0</v>
          </cell>
          <cell r="I228">
            <v>0</v>
          </cell>
          <cell r="J228">
            <v>0</v>
          </cell>
          <cell r="K228">
            <v>0.05</v>
          </cell>
          <cell r="L228">
            <v>0</v>
          </cell>
        </row>
        <row r="229">
          <cell r="A229" t="str">
            <v>不败精灵折扣版335wan</v>
          </cell>
          <cell r="B229" t="str">
            <v>不败精灵折扣版</v>
          </cell>
          <cell r="C229" t="str">
            <v>335wan</v>
          </cell>
          <cell r="D229">
            <v>0.75</v>
          </cell>
          <cell r="E229">
            <v>0.05</v>
          </cell>
          <cell r="F229">
            <v>0.25</v>
          </cell>
          <cell r="G229">
            <v>0.85</v>
          </cell>
          <cell r="H229">
            <v>0</v>
          </cell>
          <cell r="I229">
            <v>0</v>
          </cell>
          <cell r="J229">
            <v>0</v>
          </cell>
          <cell r="K229">
            <v>0.05</v>
          </cell>
          <cell r="L229">
            <v>0</v>
          </cell>
        </row>
        <row r="230">
          <cell r="A230" t="str">
            <v>不败精灵折扣版果盘（XX助手）</v>
          </cell>
          <cell r="B230" t="str">
            <v>不败精灵折扣版</v>
          </cell>
          <cell r="C230" t="str">
            <v>果盘（XX助手）</v>
          </cell>
          <cell r="D230">
            <v>0.75</v>
          </cell>
          <cell r="E230">
            <v>0.05</v>
          </cell>
          <cell r="F230">
            <v>0.25</v>
          </cell>
          <cell r="G230">
            <v>0.85</v>
          </cell>
          <cell r="H230">
            <v>0</v>
          </cell>
          <cell r="I230">
            <v>0</v>
          </cell>
          <cell r="J230">
            <v>0</v>
          </cell>
          <cell r="K230">
            <v>0.05</v>
          </cell>
          <cell r="L230">
            <v>0</v>
          </cell>
        </row>
        <row r="231">
          <cell r="A231" t="str">
            <v>不败精灵折扣版朋克</v>
          </cell>
          <cell r="B231" t="str">
            <v>不败精灵折扣版</v>
          </cell>
          <cell r="C231" t="str">
            <v>朋克</v>
          </cell>
          <cell r="D231">
            <v>0.75</v>
          </cell>
          <cell r="E231">
            <v>0.05</v>
          </cell>
          <cell r="F231">
            <v>0.25</v>
          </cell>
          <cell r="G231">
            <v>0.85</v>
          </cell>
          <cell r="H231">
            <v>0</v>
          </cell>
          <cell r="I231">
            <v>0</v>
          </cell>
          <cell r="J231">
            <v>0</v>
          </cell>
          <cell r="K231">
            <v>0.05</v>
          </cell>
          <cell r="L231">
            <v>0</v>
          </cell>
        </row>
        <row r="232">
          <cell r="A232" t="str">
            <v>不败精灵折扣版红果游戏</v>
          </cell>
          <cell r="B232" t="str">
            <v>不败精灵折扣版</v>
          </cell>
          <cell r="C232" t="str">
            <v>红果游戏</v>
          </cell>
          <cell r="D232">
            <v>0.75</v>
          </cell>
          <cell r="E232">
            <v>0.05</v>
          </cell>
          <cell r="F232">
            <v>0.25</v>
          </cell>
          <cell r="G232">
            <v>0.85</v>
          </cell>
          <cell r="H232">
            <v>0</v>
          </cell>
          <cell r="I232">
            <v>0</v>
          </cell>
          <cell r="J232">
            <v>0</v>
          </cell>
          <cell r="K232">
            <v>0.05</v>
          </cell>
          <cell r="L232">
            <v>0</v>
          </cell>
        </row>
        <row r="233">
          <cell r="A233" t="str">
            <v>不败精灵折扣版百分网</v>
          </cell>
          <cell r="B233" t="str">
            <v>不败精灵折扣版</v>
          </cell>
          <cell r="C233" t="str">
            <v>百分网</v>
          </cell>
          <cell r="D233">
            <v>0.75</v>
          </cell>
          <cell r="E233">
            <v>0.05</v>
          </cell>
          <cell r="F233">
            <v>0.25</v>
          </cell>
          <cell r="G233">
            <v>0.85</v>
          </cell>
          <cell r="H233">
            <v>0</v>
          </cell>
          <cell r="I233">
            <v>0</v>
          </cell>
          <cell r="J233">
            <v>0</v>
          </cell>
          <cell r="K233">
            <v>0.05</v>
          </cell>
          <cell r="L233">
            <v>0</v>
          </cell>
        </row>
        <row r="234">
          <cell r="A234" t="str">
            <v>不败精灵折扣版司墨simo</v>
          </cell>
          <cell r="B234" t="str">
            <v>不败精灵折扣版</v>
          </cell>
          <cell r="C234" t="str">
            <v>司墨simo</v>
          </cell>
          <cell r="D234">
            <v>0.75</v>
          </cell>
          <cell r="E234">
            <v>0.05</v>
          </cell>
          <cell r="F234">
            <v>0.25</v>
          </cell>
          <cell r="G234">
            <v>0.85</v>
          </cell>
          <cell r="H234">
            <v>0</v>
          </cell>
          <cell r="I234">
            <v>0</v>
          </cell>
          <cell r="J234">
            <v>0</v>
          </cell>
          <cell r="K234">
            <v>0.05</v>
          </cell>
          <cell r="L234">
            <v>0</v>
          </cell>
        </row>
        <row r="235">
          <cell r="A235" t="str">
            <v>龙心战纪折扣服司墨simo</v>
          </cell>
          <cell r="B235" t="str">
            <v>龙心战纪折扣服</v>
          </cell>
          <cell r="C235" t="str">
            <v>司墨simo</v>
          </cell>
          <cell r="D235">
            <v>0.5</v>
          </cell>
          <cell r="E235">
            <v>0.05</v>
          </cell>
          <cell r="F235">
            <v>0.5</v>
          </cell>
          <cell r="G235">
            <v>0.85</v>
          </cell>
          <cell r="H235">
            <v>0</v>
          </cell>
          <cell r="I235">
            <v>0</v>
          </cell>
          <cell r="J235">
            <v>0</v>
          </cell>
          <cell r="K235">
            <v>0.05</v>
          </cell>
          <cell r="L235">
            <v>0</v>
          </cell>
        </row>
        <row r="236">
          <cell r="A236" t="str">
            <v>曙光行动奇虎360</v>
          </cell>
          <cell r="B236" t="str">
            <v>曙光行动</v>
          </cell>
          <cell r="C236" t="str">
            <v>奇虎360</v>
          </cell>
          <cell r="D236">
            <v>0.5</v>
          </cell>
          <cell r="E236">
            <v>0.05</v>
          </cell>
          <cell r="F236">
            <v>0.5</v>
          </cell>
          <cell r="G236">
            <v>0.85</v>
          </cell>
          <cell r="H236">
            <v>0</v>
          </cell>
          <cell r="I236">
            <v>0</v>
          </cell>
          <cell r="J236">
            <v>0</v>
          </cell>
          <cell r="K236">
            <v>0.05</v>
          </cell>
          <cell r="L236">
            <v>0</v>
          </cell>
        </row>
        <row r="237">
          <cell r="A237" t="str">
            <v>曙光行动百度</v>
          </cell>
          <cell r="B237" t="str">
            <v>曙光行动</v>
          </cell>
          <cell r="C237" t="str">
            <v>百度</v>
          </cell>
          <cell r="D237">
            <v>0.5</v>
          </cell>
          <cell r="E237">
            <v>0.05</v>
          </cell>
          <cell r="F237">
            <v>0.5</v>
          </cell>
          <cell r="G237">
            <v>0.85</v>
          </cell>
          <cell r="H237">
            <v>0</v>
          </cell>
          <cell r="I237">
            <v>0</v>
          </cell>
          <cell r="J237">
            <v>0</v>
          </cell>
          <cell r="K237">
            <v>0.05</v>
          </cell>
          <cell r="L237">
            <v>0</v>
          </cell>
        </row>
        <row r="238">
          <cell r="A238" t="str">
            <v>曙光行动vivo</v>
          </cell>
          <cell r="B238" t="str">
            <v>曙光行动</v>
          </cell>
          <cell r="C238" t="str">
            <v>vivo</v>
          </cell>
          <cell r="D238">
            <v>0.5</v>
          </cell>
          <cell r="E238">
            <v>0.05</v>
          </cell>
          <cell r="F238">
            <v>0.5</v>
          </cell>
          <cell r="G238">
            <v>0.85</v>
          </cell>
          <cell r="H238">
            <v>0</v>
          </cell>
          <cell r="I238">
            <v>0</v>
          </cell>
          <cell r="J238">
            <v>0</v>
          </cell>
          <cell r="K238">
            <v>0.05</v>
          </cell>
          <cell r="L238">
            <v>0</v>
          </cell>
        </row>
        <row r="239">
          <cell r="A239" t="str">
            <v>曙光行动华为</v>
          </cell>
          <cell r="B239" t="str">
            <v>曙光行动</v>
          </cell>
          <cell r="C239" t="str">
            <v>华为</v>
          </cell>
          <cell r="D239">
            <v>0.5</v>
          </cell>
          <cell r="E239">
            <v>0.05</v>
          </cell>
          <cell r="F239">
            <v>0.5</v>
          </cell>
          <cell r="G239">
            <v>0.85</v>
          </cell>
          <cell r="H239">
            <v>0</v>
          </cell>
          <cell r="I239">
            <v>0</v>
          </cell>
          <cell r="J239">
            <v>0</v>
          </cell>
          <cell r="K239">
            <v>0.05</v>
          </cell>
          <cell r="L239">
            <v>0</v>
          </cell>
        </row>
        <row r="240">
          <cell r="A240" t="str">
            <v>曙光行动联想</v>
          </cell>
          <cell r="B240" t="str">
            <v>曙光行动</v>
          </cell>
          <cell r="C240" t="str">
            <v>联想</v>
          </cell>
          <cell r="D240">
            <v>0.5</v>
          </cell>
          <cell r="E240">
            <v>0.05</v>
          </cell>
          <cell r="F240">
            <v>0.5</v>
          </cell>
          <cell r="G240">
            <v>0.85</v>
          </cell>
          <cell r="H240">
            <v>0</v>
          </cell>
          <cell r="I240">
            <v>0</v>
          </cell>
          <cell r="J240">
            <v>0</v>
          </cell>
          <cell r="K240">
            <v>0.05</v>
          </cell>
          <cell r="L240">
            <v>0</v>
          </cell>
        </row>
        <row r="241">
          <cell r="A241" t="str">
            <v>曙光行动酷派</v>
          </cell>
          <cell r="B241" t="str">
            <v>曙光行动</v>
          </cell>
          <cell r="C241" t="str">
            <v>酷派</v>
          </cell>
          <cell r="D241">
            <v>0.5</v>
          </cell>
          <cell r="E241">
            <v>0.05</v>
          </cell>
          <cell r="F241">
            <v>0.5</v>
          </cell>
          <cell r="G241">
            <v>0.85</v>
          </cell>
          <cell r="H241">
            <v>0</v>
          </cell>
          <cell r="I241">
            <v>0</v>
          </cell>
          <cell r="J241">
            <v>0</v>
          </cell>
          <cell r="K241">
            <v>0.05</v>
          </cell>
          <cell r="L241">
            <v>0</v>
          </cell>
        </row>
        <row r="242">
          <cell r="A242" t="str">
            <v>曙光行动三星应用商店</v>
          </cell>
          <cell r="B242" t="str">
            <v>曙光行动</v>
          </cell>
          <cell r="C242" t="str">
            <v>三星应用商店</v>
          </cell>
          <cell r="D242">
            <v>0.5</v>
          </cell>
          <cell r="E242">
            <v>0.05</v>
          </cell>
          <cell r="F242">
            <v>0.5</v>
          </cell>
          <cell r="G242">
            <v>0.85</v>
          </cell>
          <cell r="H242">
            <v>0</v>
          </cell>
          <cell r="I242">
            <v>0</v>
          </cell>
          <cell r="J242">
            <v>0</v>
          </cell>
          <cell r="K242">
            <v>0.05</v>
          </cell>
          <cell r="L242">
            <v>0</v>
          </cell>
        </row>
        <row r="243">
          <cell r="A243" t="str">
            <v>曙光行动集悦科技(7K)</v>
          </cell>
          <cell r="B243" t="str">
            <v>曙光行动</v>
          </cell>
          <cell r="C243" t="str">
            <v>集悦科技(7K)</v>
          </cell>
          <cell r="D243">
            <v>0.5</v>
          </cell>
          <cell r="E243">
            <v>0.05</v>
          </cell>
          <cell r="F243">
            <v>0.5</v>
          </cell>
          <cell r="G243">
            <v>0.85</v>
          </cell>
          <cell r="H243">
            <v>0</v>
          </cell>
          <cell r="I243">
            <v>0</v>
          </cell>
          <cell r="J243">
            <v>0</v>
          </cell>
          <cell r="K243">
            <v>0.05</v>
          </cell>
          <cell r="L243">
            <v>0</v>
          </cell>
        </row>
        <row r="244">
          <cell r="A244" t="str">
            <v>曙光行动大熊游戏</v>
          </cell>
          <cell r="B244" t="str">
            <v>曙光行动</v>
          </cell>
          <cell r="C244" t="str">
            <v>大熊游戏</v>
          </cell>
          <cell r="D244">
            <v>0.5</v>
          </cell>
          <cell r="E244">
            <v>0.05</v>
          </cell>
          <cell r="F244">
            <v>0.5</v>
          </cell>
          <cell r="G244">
            <v>0.85</v>
          </cell>
          <cell r="H244">
            <v>0</v>
          </cell>
          <cell r="I244">
            <v>0</v>
          </cell>
          <cell r="J244">
            <v>0</v>
          </cell>
          <cell r="K244">
            <v>0.05</v>
          </cell>
          <cell r="L244">
            <v>0</v>
          </cell>
        </row>
        <row r="245">
          <cell r="A245" t="str">
            <v>虎符传奇UC九游（阿里游戏）</v>
          </cell>
          <cell r="B245" t="str">
            <v>虎符传奇</v>
          </cell>
          <cell r="C245" t="str">
            <v>UC九游（阿里游戏）</v>
          </cell>
          <cell r="D245">
            <v>0.5</v>
          </cell>
          <cell r="E245">
            <v>0.05</v>
          </cell>
          <cell r="F245">
            <v>0.5</v>
          </cell>
          <cell r="G245">
            <v>0.85</v>
          </cell>
          <cell r="H245">
            <v>0</v>
          </cell>
          <cell r="I245">
            <v>0</v>
          </cell>
          <cell r="J245">
            <v>0</v>
          </cell>
          <cell r="K245">
            <v>0.05</v>
          </cell>
          <cell r="L245">
            <v>0</v>
          </cell>
        </row>
        <row r="246">
          <cell r="A246" t="str">
            <v>雷鸣三国3011</v>
          </cell>
          <cell r="B246" t="str">
            <v>雷鸣三国</v>
          </cell>
          <cell r="C246">
            <v>3011</v>
          </cell>
          <cell r="D246">
            <v>0.65</v>
          </cell>
          <cell r="E246">
            <v>0.05</v>
          </cell>
          <cell r="F246">
            <v>0.35</v>
          </cell>
          <cell r="G246">
            <v>0.85</v>
          </cell>
          <cell r="H246">
            <v>0</v>
          </cell>
          <cell r="I246">
            <v>0</v>
          </cell>
          <cell r="J246">
            <v>0</v>
          </cell>
          <cell r="K246">
            <v>0.05</v>
          </cell>
          <cell r="L246">
            <v>0</v>
          </cell>
        </row>
        <row r="247">
          <cell r="A247" t="str">
            <v>风之谷3011</v>
          </cell>
          <cell r="B247" t="str">
            <v>风之谷</v>
          </cell>
          <cell r="C247">
            <v>3011</v>
          </cell>
          <cell r="D247">
            <v>0.7</v>
          </cell>
          <cell r="E247">
            <v>0.05</v>
          </cell>
          <cell r="F247">
            <v>0.3</v>
          </cell>
          <cell r="G247">
            <v>0.85</v>
          </cell>
          <cell r="H247">
            <v>0</v>
          </cell>
          <cell r="I247">
            <v>0</v>
          </cell>
          <cell r="J247">
            <v>0</v>
          </cell>
          <cell r="K247">
            <v>0.05</v>
          </cell>
          <cell r="L247">
            <v>0</v>
          </cell>
        </row>
        <row r="248">
          <cell r="A248" t="str">
            <v>不败精灵折扣版米粒游</v>
          </cell>
          <cell r="B248" t="str">
            <v>不败精灵折扣版</v>
          </cell>
          <cell r="C248" t="str">
            <v>米粒游</v>
          </cell>
          <cell r="D248">
            <v>0.75</v>
          </cell>
          <cell r="E248">
            <v>0</v>
          </cell>
          <cell r="F248">
            <v>0.25</v>
          </cell>
          <cell r="G248">
            <v>0.85</v>
          </cell>
          <cell r="H248">
            <v>0</v>
          </cell>
          <cell r="I248">
            <v>0</v>
          </cell>
          <cell r="J248">
            <v>0</v>
          </cell>
          <cell r="K248">
            <v>0.05</v>
          </cell>
          <cell r="L248">
            <v>0</v>
          </cell>
        </row>
        <row r="249">
          <cell r="A249" t="str">
            <v>不败精灵折扣版紫霞游戏</v>
          </cell>
          <cell r="B249" t="str">
            <v>不败精灵折扣版</v>
          </cell>
          <cell r="C249" t="str">
            <v>紫霞游戏</v>
          </cell>
          <cell r="D249">
            <v>0.7</v>
          </cell>
          <cell r="E249">
            <v>0</v>
          </cell>
          <cell r="F249">
            <v>0.3</v>
          </cell>
          <cell r="G249">
            <v>0.85</v>
          </cell>
          <cell r="H249">
            <v>0</v>
          </cell>
          <cell r="I249">
            <v>0</v>
          </cell>
          <cell r="J249">
            <v>0</v>
          </cell>
          <cell r="K249">
            <v>0.05</v>
          </cell>
          <cell r="L249">
            <v>0</v>
          </cell>
        </row>
        <row r="250">
          <cell r="A250" t="str">
            <v>不败精灵折扣版集悦科技(7K)</v>
          </cell>
          <cell r="B250" t="str">
            <v>不败精灵折扣版</v>
          </cell>
          <cell r="C250" t="str">
            <v>集悦科技(7K)</v>
          </cell>
          <cell r="D250">
            <v>0.7</v>
          </cell>
          <cell r="E250">
            <v>0</v>
          </cell>
          <cell r="F250">
            <v>0.3</v>
          </cell>
          <cell r="G250">
            <v>0.85</v>
          </cell>
          <cell r="H250">
            <v>0</v>
          </cell>
          <cell r="I250">
            <v>0</v>
          </cell>
          <cell r="J250">
            <v>0</v>
          </cell>
          <cell r="K250">
            <v>0.05</v>
          </cell>
          <cell r="L250">
            <v>0</v>
          </cell>
        </row>
        <row r="251">
          <cell r="A251" t="str">
            <v>一二三国2大熊游戏</v>
          </cell>
          <cell r="B251" t="str">
            <v>一二三国2</v>
          </cell>
          <cell r="C251" t="str">
            <v>大熊游戏</v>
          </cell>
          <cell r="D251">
            <v>0</v>
          </cell>
          <cell r="E251">
            <v>0</v>
          </cell>
          <cell r="F251">
            <v>1</v>
          </cell>
          <cell r="G251">
            <v>0.85</v>
          </cell>
          <cell r="H251">
            <v>0</v>
          </cell>
          <cell r="I251">
            <v>0</v>
          </cell>
          <cell r="J251">
            <v>0</v>
          </cell>
          <cell r="K251">
            <v>0.05</v>
          </cell>
          <cell r="L251">
            <v>0</v>
          </cell>
        </row>
        <row r="252">
          <cell r="A252" t="str">
            <v>神谕幻想长尾TT语音</v>
          </cell>
          <cell r="B252" t="str">
            <v>神谕幻想长尾</v>
          </cell>
          <cell r="C252" t="str">
            <v>TT语音</v>
          </cell>
          <cell r="D252">
            <v>0.75</v>
          </cell>
          <cell r="E252">
            <v>0</v>
          </cell>
          <cell r="F252">
            <v>0.25</v>
          </cell>
          <cell r="G252">
            <v>0.85</v>
          </cell>
          <cell r="H252">
            <v>0</v>
          </cell>
          <cell r="I252">
            <v>0</v>
          </cell>
          <cell r="J252">
            <v>0</v>
          </cell>
          <cell r="K252">
            <v>0.05</v>
          </cell>
          <cell r="L252">
            <v>0</v>
          </cell>
        </row>
        <row r="253">
          <cell r="A253" t="str">
            <v>幸运草骑士百度</v>
          </cell>
          <cell r="B253" t="str">
            <v>幸运草骑士</v>
          </cell>
          <cell r="C253" t="str">
            <v>百度</v>
          </cell>
          <cell r="D253">
            <v>0.5</v>
          </cell>
          <cell r="E253">
            <v>0</v>
          </cell>
          <cell r="F253">
            <v>0.5</v>
          </cell>
          <cell r="G253">
            <v>0.85</v>
          </cell>
          <cell r="H253">
            <v>0</v>
          </cell>
          <cell r="I253">
            <v>0</v>
          </cell>
          <cell r="J253">
            <v>0</v>
          </cell>
          <cell r="K253">
            <v>0.05</v>
          </cell>
          <cell r="L253">
            <v>0</v>
          </cell>
        </row>
        <row r="254">
          <cell r="A254" t="str">
            <v>幸运草骑士魅族</v>
          </cell>
          <cell r="B254" t="str">
            <v>幸运草骑士</v>
          </cell>
          <cell r="C254" t="str">
            <v>魅族</v>
          </cell>
          <cell r="D254">
            <v>0.5</v>
          </cell>
          <cell r="E254">
            <v>0</v>
          </cell>
          <cell r="F254">
            <v>0.5</v>
          </cell>
          <cell r="G254">
            <v>0.85</v>
          </cell>
          <cell r="H254">
            <v>0</v>
          </cell>
          <cell r="I254">
            <v>0</v>
          </cell>
          <cell r="J254">
            <v>0</v>
          </cell>
          <cell r="K254">
            <v>0.05</v>
          </cell>
          <cell r="L254">
            <v>0</v>
          </cell>
        </row>
        <row r="255">
          <cell r="A255" t="str">
            <v>幸运草骑士3011</v>
          </cell>
          <cell r="B255" t="str">
            <v>幸运草骑士</v>
          </cell>
          <cell r="C255">
            <v>3011</v>
          </cell>
          <cell r="D255">
            <v>0.75</v>
          </cell>
          <cell r="E255">
            <v>0</v>
          </cell>
          <cell r="F255">
            <v>0.25</v>
          </cell>
          <cell r="G255">
            <v>0.85</v>
          </cell>
          <cell r="H255">
            <v>0</v>
          </cell>
          <cell r="I255">
            <v>0</v>
          </cell>
          <cell r="J255">
            <v>0</v>
          </cell>
          <cell r="K255">
            <v>0.05</v>
          </cell>
          <cell r="L255">
            <v>0</v>
          </cell>
        </row>
        <row r="256">
          <cell r="A256" t="str">
            <v>幸运草骑士大熊游戏</v>
          </cell>
          <cell r="B256" t="str">
            <v>幸运草骑士</v>
          </cell>
          <cell r="C256" t="str">
            <v>大熊游戏</v>
          </cell>
          <cell r="D256">
            <v>0</v>
          </cell>
          <cell r="E256">
            <v>0</v>
          </cell>
          <cell r="F256">
            <v>1</v>
          </cell>
          <cell r="G256">
            <v>0.85</v>
          </cell>
          <cell r="H256">
            <v>0</v>
          </cell>
          <cell r="I256">
            <v>0</v>
          </cell>
          <cell r="J256">
            <v>0</v>
          </cell>
          <cell r="K256">
            <v>0.05</v>
          </cell>
          <cell r="L256">
            <v>0</v>
          </cell>
        </row>
        <row r="257">
          <cell r="A257" t="str">
            <v>开心宝贝向前冲大熊游戏</v>
          </cell>
          <cell r="B257" t="str">
            <v>开心宝贝向前冲</v>
          </cell>
          <cell r="C257" t="str">
            <v>大熊游戏</v>
          </cell>
          <cell r="D257">
            <v>0</v>
          </cell>
          <cell r="E257">
            <v>0</v>
          </cell>
          <cell r="F257">
            <v>1</v>
          </cell>
          <cell r="G257">
            <v>0.85</v>
          </cell>
          <cell r="H257">
            <v>0</v>
          </cell>
          <cell r="I257">
            <v>0</v>
          </cell>
          <cell r="J257">
            <v>0</v>
          </cell>
          <cell r="K257">
            <v>0.05</v>
          </cell>
          <cell r="L257">
            <v>0</v>
          </cell>
        </row>
        <row r="258">
          <cell r="A258" t="str">
            <v>百战无双百度</v>
          </cell>
          <cell r="B258" t="str">
            <v>百战无双</v>
          </cell>
          <cell r="C258" t="str">
            <v>百度</v>
          </cell>
          <cell r="D258">
            <v>0.5</v>
          </cell>
          <cell r="E258">
            <v>0</v>
          </cell>
          <cell r="F258">
            <v>0.5</v>
          </cell>
          <cell r="G258">
            <v>0.85</v>
          </cell>
          <cell r="H258">
            <v>0</v>
          </cell>
          <cell r="I258">
            <v>0</v>
          </cell>
          <cell r="J258">
            <v>0</v>
          </cell>
          <cell r="K258">
            <v>0.05</v>
          </cell>
          <cell r="L258">
            <v>0</v>
          </cell>
        </row>
        <row r="259">
          <cell r="A259" t="str">
            <v>百战无双联想</v>
          </cell>
          <cell r="B259" t="str">
            <v>百战无双</v>
          </cell>
          <cell r="C259" t="str">
            <v>联想</v>
          </cell>
          <cell r="D259">
            <v>0.5</v>
          </cell>
          <cell r="E259">
            <v>0</v>
          </cell>
          <cell r="F259">
            <v>0.5</v>
          </cell>
          <cell r="G259">
            <v>0.85</v>
          </cell>
          <cell r="H259">
            <v>0</v>
          </cell>
          <cell r="I259">
            <v>0</v>
          </cell>
          <cell r="J259">
            <v>0</v>
          </cell>
          <cell r="K259">
            <v>0.05</v>
          </cell>
          <cell r="L259">
            <v>0</v>
          </cell>
        </row>
        <row r="260">
          <cell r="A260" t="str">
            <v>百战无双魅族</v>
          </cell>
          <cell r="B260" t="str">
            <v>百战无双</v>
          </cell>
          <cell r="C260" t="str">
            <v>魅族</v>
          </cell>
          <cell r="D260">
            <v>0.5</v>
          </cell>
          <cell r="E260">
            <v>0</v>
          </cell>
          <cell r="F260">
            <v>0.5</v>
          </cell>
          <cell r="G260">
            <v>0.85</v>
          </cell>
          <cell r="H260">
            <v>0</v>
          </cell>
          <cell r="I260">
            <v>0</v>
          </cell>
          <cell r="J260">
            <v>0</v>
          </cell>
          <cell r="K260">
            <v>0.05</v>
          </cell>
          <cell r="L260">
            <v>0</v>
          </cell>
        </row>
        <row r="261">
          <cell r="A261" t="str">
            <v>百战无双三星应用商店</v>
          </cell>
          <cell r="B261" t="str">
            <v>百战无双</v>
          </cell>
          <cell r="C261" t="str">
            <v>三星应用商店</v>
          </cell>
          <cell r="D261">
            <v>0.5</v>
          </cell>
          <cell r="E261">
            <v>0</v>
          </cell>
          <cell r="F261">
            <v>0.5</v>
          </cell>
          <cell r="G261">
            <v>0.85</v>
          </cell>
          <cell r="H261">
            <v>0</v>
          </cell>
          <cell r="I261">
            <v>0</v>
          </cell>
          <cell r="J261">
            <v>0</v>
          </cell>
          <cell r="K261">
            <v>0.05</v>
          </cell>
          <cell r="L261">
            <v>0</v>
          </cell>
        </row>
        <row r="262">
          <cell r="A262" t="str">
            <v>百战无双雷电游戏</v>
          </cell>
          <cell r="B262" t="str">
            <v>百战无双</v>
          </cell>
          <cell r="C262" t="str">
            <v>雷电游戏</v>
          </cell>
          <cell r="D262">
            <v>0.5</v>
          </cell>
          <cell r="E262">
            <v>0</v>
          </cell>
          <cell r="F262">
            <v>0.5</v>
          </cell>
          <cell r="G262">
            <v>0.85</v>
          </cell>
          <cell r="H262">
            <v>0</v>
          </cell>
          <cell r="I262">
            <v>0</v>
          </cell>
          <cell r="J262">
            <v>0</v>
          </cell>
          <cell r="K262">
            <v>0.05</v>
          </cell>
          <cell r="L262">
            <v>0</v>
          </cell>
        </row>
        <row r="263">
          <cell r="A263" t="str">
            <v>百战无双大熊游戏</v>
          </cell>
          <cell r="B263" t="str">
            <v>百战无双</v>
          </cell>
          <cell r="C263" t="str">
            <v>大熊游戏</v>
          </cell>
          <cell r="D263">
            <v>0</v>
          </cell>
          <cell r="E263">
            <v>0</v>
          </cell>
          <cell r="F263">
            <v>1</v>
          </cell>
          <cell r="G263">
            <v>0.85</v>
          </cell>
          <cell r="H263">
            <v>0</v>
          </cell>
          <cell r="I263">
            <v>0</v>
          </cell>
          <cell r="J263">
            <v>0</v>
          </cell>
          <cell r="K263">
            <v>0.05</v>
          </cell>
          <cell r="L263">
            <v>0</v>
          </cell>
        </row>
        <row r="264">
          <cell r="A264" t="str">
            <v>百战无双联想</v>
          </cell>
          <cell r="B264" t="str">
            <v>百战无双</v>
          </cell>
          <cell r="C264" t="str">
            <v>联想</v>
          </cell>
          <cell r="D264">
            <v>0.5</v>
          </cell>
          <cell r="E264">
            <v>0</v>
          </cell>
          <cell r="F264">
            <v>0.5</v>
          </cell>
          <cell r="G264">
            <v>0.85</v>
          </cell>
          <cell r="H264">
            <v>0</v>
          </cell>
          <cell r="I264">
            <v>0</v>
          </cell>
          <cell r="J264">
            <v>0</v>
          </cell>
          <cell r="K264">
            <v>0.05</v>
          </cell>
          <cell r="L264">
            <v>0</v>
          </cell>
        </row>
        <row r="265">
          <cell r="A265" t="str">
            <v>百战无双魅族</v>
          </cell>
          <cell r="B265" t="str">
            <v>百战无双</v>
          </cell>
          <cell r="C265" t="str">
            <v>魅族</v>
          </cell>
          <cell r="D265">
            <v>0.5</v>
          </cell>
          <cell r="E265">
            <v>0</v>
          </cell>
          <cell r="F265">
            <v>0.5</v>
          </cell>
          <cell r="G265">
            <v>0.85</v>
          </cell>
          <cell r="H265">
            <v>0</v>
          </cell>
          <cell r="I265">
            <v>0</v>
          </cell>
          <cell r="J265">
            <v>0</v>
          </cell>
          <cell r="K265">
            <v>0.05</v>
          </cell>
          <cell r="L265">
            <v>0</v>
          </cell>
        </row>
        <row r="266">
          <cell r="A266" t="str">
            <v>百战无双三星应用商店</v>
          </cell>
          <cell r="B266" t="str">
            <v>百战无双</v>
          </cell>
          <cell r="C266" t="str">
            <v>三星应用商店</v>
          </cell>
          <cell r="D266">
            <v>0.5</v>
          </cell>
          <cell r="E266">
            <v>0</v>
          </cell>
          <cell r="F266">
            <v>0.5</v>
          </cell>
          <cell r="G266">
            <v>0.85</v>
          </cell>
          <cell r="H266">
            <v>0</v>
          </cell>
          <cell r="I266">
            <v>0</v>
          </cell>
          <cell r="J266">
            <v>0</v>
          </cell>
          <cell r="K266">
            <v>0.05</v>
          </cell>
          <cell r="L266">
            <v>0</v>
          </cell>
        </row>
        <row r="267">
          <cell r="A267" t="str">
            <v>百战无双雷电游戏</v>
          </cell>
          <cell r="B267" t="str">
            <v>百战无双</v>
          </cell>
          <cell r="C267" t="str">
            <v>雷电游戏</v>
          </cell>
          <cell r="D267">
            <v>0.5</v>
          </cell>
          <cell r="E267">
            <v>0</v>
          </cell>
          <cell r="F267">
            <v>0.5</v>
          </cell>
          <cell r="G267">
            <v>0.85</v>
          </cell>
          <cell r="H267">
            <v>0</v>
          </cell>
          <cell r="I267">
            <v>0</v>
          </cell>
          <cell r="J267">
            <v>0</v>
          </cell>
          <cell r="K267">
            <v>0.05</v>
          </cell>
          <cell r="L267">
            <v>0</v>
          </cell>
        </row>
        <row r="268">
          <cell r="A268" t="str">
            <v>百战无双大熊游戏</v>
          </cell>
          <cell r="B268" t="str">
            <v>百战无双</v>
          </cell>
          <cell r="C268" t="str">
            <v>大熊游戏</v>
          </cell>
          <cell r="D268">
            <v>0.5</v>
          </cell>
          <cell r="E268">
            <v>0</v>
          </cell>
          <cell r="F268">
            <v>0.5</v>
          </cell>
          <cell r="G268">
            <v>0.85</v>
          </cell>
          <cell r="H268">
            <v>0</v>
          </cell>
          <cell r="I268">
            <v>0</v>
          </cell>
          <cell r="J268">
            <v>0</v>
          </cell>
          <cell r="K268">
            <v>0.05</v>
          </cell>
          <cell r="L268">
            <v>0</v>
          </cell>
        </row>
        <row r="269">
          <cell r="A269" t="str">
            <v>百战无双逍遥</v>
          </cell>
          <cell r="B269" t="str">
            <v>百战无双</v>
          </cell>
          <cell r="C269" t="str">
            <v>逍遥</v>
          </cell>
          <cell r="D269">
            <v>0.5</v>
          </cell>
          <cell r="E269">
            <v>0</v>
          </cell>
          <cell r="F269">
            <v>0.5</v>
          </cell>
          <cell r="G269">
            <v>0.85</v>
          </cell>
          <cell r="H269">
            <v>0</v>
          </cell>
          <cell r="I269">
            <v>0</v>
          </cell>
          <cell r="J269">
            <v>0</v>
          </cell>
          <cell r="K269">
            <v>0.05</v>
          </cell>
          <cell r="L269">
            <v>0</v>
          </cell>
        </row>
        <row r="270">
          <cell r="A270" t="str">
            <v>百战无双2小米</v>
          </cell>
          <cell r="B270" t="str">
            <v>百战无双2</v>
          </cell>
          <cell r="C270" t="str">
            <v>小米</v>
          </cell>
          <cell r="D270">
            <v>0.5</v>
          </cell>
          <cell r="E270">
            <v>0</v>
          </cell>
          <cell r="F270">
            <v>0.5</v>
          </cell>
          <cell r="G270">
            <v>0.85</v>
          </cell>
          <cell r="H270">
            <v>0</v>
          </cell>
          <cell r="I270">
            <v>0</v>
          </cell>
          <cell r="J270">
            <v>0</v>
          </cell>
          <cell r="K270">
            <v>0.05</v>
          </cell>
          <cell r="L270">
            <v>0</v>
          </cell>
        </row>
        <row r="271">
          <cell r="A271" t="str">
            <v>百战无双奇虎360</v>
          </cell>
          <cell r="B271" t="str">
            <v>百战无双</v>
          </cell>
          <cell r="C271" t="str">
            <v>奇虎360</v>
          </cell>
          <cell r="D271">
            <v>0.5</v>
          </cell>
          <cell r="E271">
            <v>0</v>
          </cell>
          <cell r="F271">
            <v>0.5</v>
          </cell>
          <cell r="G271">
            <v>0.85</v>
          </cell>
          <cell r="H271">
            <v>0</v>
          </cell>
          <cell r="I271">
            <v>0</v>
          </cell>
          <cell r="J271">
            <v>0</v>
          </cell>
          <cell r="K271">
            <v>0.05</v>
          </cell>
          <cell r="L271">
            <v>0</v>
          </cell>
        </row>
        <row r="272">
          <cell r="A272" t="str">
            <v>百战无双小米</v>
          </cell>
          <cell r="B272" t="str">
            <v>百战无双</v>
          </cell>
          <cell r="C272" t="str">
            <v>小米</v>
          </cell>
          <cell r="D272">
            <v>0.5</v>
          </cell>
          <cell r="E272">
            <v>0</v>
          </cell>
          <cell r="F272">
            <v>0.5</v>
          </cell>
          <cell r="G272">
            <v>0.85</v>
          </cell>
          <cell r="H272">
            <v>0</v>
          </cell>
          <cell r="I272">
            <v>0</v>
          </cell>
          <cell r="J272">
            <v>0</v>
          </cell>
          <cell r="K272">
            <v>0.05</v>
          </cell>
          <cell r="L272">
            <v>0</v>
          </cell>
        </row>
        <row r="273">
          <cell r="A273" t="str">
            <v>百战无双vivo</v>
          </cell>
          <cell r="B273" t="str">
            <v>百战无双</v>
          </cell>
          <cell r="C273" t="str">
            <v>vivo</v>
          </cell>
          <cell r="D273">
            <v>0.5</v>
          </cell>
          <cell r="E273">
            <v>0</v>
          </cell>
          <cell r="F273">
            <v>0.5</v>
          </cell>
          <cell r="G273">
            <v>0.85</v>
          </cell>
          <cell r="H273">
            <v>0</v>
          </cell>
          <cell r="I273">
            <v>0</v>
          </cell>
          <cell r="J273">
            <v>0</v>
          </cell>
          <cell r="K273">
            <v>0.05</v>
          </cell>
          <cell r="L273">
            <v>0</v>
          </cell>
        </row>
        <row r="274">
          <cell r="A274" t="str">
            <v>百战无双OPPO</v>
          </cell>
          <cell r="B274" t="str">
            <v>百战无双</v>
          </cell>
          <cell r="C274" t="str">
            <v>OPPO</v>
          </cell>
          <cell r="D274">
            <v>0.5</v>
          </cell>
          <cell r="E274">
            <v>0</v>
          </cell>
          <cell r="F274">
            <v>0.5</v>
          </cell>
          <cell r="G274">
            <v>0.85</v>
          </cell>
          <cell r="H274">
            <v>0</v>
          </cell>
          <cell r="I274">
            <v>0</v>
          </cell>
          <cell r="J274">
            <v>0</v>
          </cell>
          <cell r="K274">
            <v>0.05</v>
          </cell>
          <cell r="L274">
            <v>0</v>
          </cell>
        </row>
        <row r="275">
          <cell r="A275" t="str">
            <v>百战无双233</v>
          </cell>
          <cell r="B275" t="str">
            <v>百战无双</v>
          </cell>
          <cell r="C275">
            <v>233</v>
          </cell>
          <cell r="D275">
            <v>0.5</v>
          </cell>
          <cell r="E275">
            <v>0</v>
          </cell>
          <cell r="F275">
            <v>0.5</v>
          </cell>
          <cell r="G275">
            <v>0.85</v>
          </cell>
          <cell r="H275">
            <v>0</v>
          </cell>
          <cell r="I275">
            <v>0</v>
          </cell>
          <cell r="J275">
            <v>0</v>
          </cell>
          <cell r="K275">
            <v>0.05</v>
          </cell>
          <cell r="L275">
            <v>0</v>
          </cell>
        </row>
        <row r="276">
          <cell r="A276" t="str">
            <v>百战无双2vivo</v>
          </cell>
          <cell r="B276" t="str">
            <v>百战无双2</v>
          </cell>
          <cell r="C276" t="str">
            <v>vivo</v>
          </cell>
          <cell r="D276">
            <v>0.5</v>
          </cell>
          <cell r="E276">
            <v>0</v>
          </cell>
          <cell r="F276">
            <v>0.5</v>
          </cell>
          <cell r="G276">
            <v>0.85</v>
          </cell>
          <cell r="H276">
            <v>0</v>
          </cell>
          <cell r="I276">
            <v>0</v>
          </cell>
          <cell r="J276">
            <v>0</v>
          </cell>
          <cell r="K276">
            <v>0.05</v>
          </cell>
          <cell r="L276">
            <v>0</v>
          </cell>
        </row>
        <row r="277">
          <cell r="A277" t="str">
            <v>百战无双2OPPO</v>
          </cell>
          <cell r="B277" t="str">
            <v>百战无双2</v>
          </cell>
          <cell r="C277" t="str">
            <v>OPPO</v>
          </cell>
          <cell r="D277">
            <v>0.5</v>
          </cell>
          <cell r="E277">
            <v>0</v>
          </cell>
          <cell r="F277">
            <v>0.5</v>
          </cell>
          <cell r="G277">
            <v>0.85</v>
          </cell>
          <cell r="H277">
            <v>0</v>
          </cell>
          <cell r="I277">
            <v>0</v>
          </cell>
          <cell r="J277">
            <v>0</v>
          </cell>
          <cell r="K277">
            <v>0.05</v>
          </cell>
          <cell r="L277">
            <v>0</v>
          </cell>
        </row>
        <row r="278">
          <cell r="A278" t="str">
            <v>百战无双2联想</v>
          </cell>
          <cell r="B278" t="str">
            <v>百战无双2</v>
          </cell>
          <cell r="C278" t="str">
            <v>联想</v>
          </cell>
          <cell r="D278">
            <v>0.5</v>
          </cell>
          <cell r="E278">
            <v>0</v>
          </cell>
          <cell r="F278">
            <v>0.5</v>
          </cell>
          <cell r="G278">
            <v>0.85</v>
          </cell>
          <cell r="H278">
            <v>0</v>
          </cell>
          <cell r="I278">
            <v>0</v>
          </cell>
          <cell r="J278">
            <v>0</v>
          </cell>
          <cell r="K278">
            <v>0.05</v>
          </cell>
          <cell r="L278">
            <v>0</v>
          </cell>
        </row>
        <row r="279">
          <cell r="A279" t="str">
            <v>百战无双2努比亚</v>
          </cell>
          <cell r="B279" t="str">
            <v>百战无双2</v>
          </cell>
          <cell r="C279" t="str">
            <v>努比亚</v>
          </cell>
          <cell r="D279">
            <v>0.5</v>
          </cell>
          <cell r="E279">
            <v>0</v>
          </cell>
          <cell r="F279">
            <v>0.5</v>
          </cell>
          <cell r="G279">
            <v>0.85</v>
          </cell>
          <cell r="H279">
            <v>0</v>
          </cell>
          <cell r="I279">
            <v>0</v>
          </cell>
          <cell r="J279">
            <v>0</v>
          </cell>
          <cell r="K279">
            <v>0.05</v>
          </cell>
          <cell r="L279">
            <v>0</v>
          </cell>
        </row>
        <row r="280">
          <cell r="A280" t="str">
            <v>百战无双2MuMu模拟器(Yofun)</v>
          </cell>
          <cell r="B280" t="str">
            <v>百战无双2</v>
          </cell>
          <cell r="C280" t="str">
            <v>MuMu模拟器(Yofun)</v>
          </cell>
          <cell r="D280">
            <v>0.5</v>
          </cell>
          <cell r="E280">
            <v>0</v>
          </cell>
          <cell r="F280">
            <v>0.5</v>
          </cell>
          <cell r="G280">
            <v>0.85</v>
          </cell>
          <cell r="H280">
            <v>0</v>
          </cell>
          <cell r="I280">
            <v>0</v>
          </cell>
          <cell r="J280">
            <v>0</v>
          </cell>
          <cell r="K280">
            <v>0.05</v>
          </cell>
          <cell r="L280">
            <v>0</v>
          </cell>
        </row>
        <row r="281">
          <cell r="A281" t="str">
            <v>百战无双2233</v>
          </cell>
          <cell r="B281" t="str">
            <v>百战无双2</v>
          </cell>
          <cell r="C281">
            <v>233</v>
          </cell>
          <cell r="D281">
            <v>0.5</v>
          </cell>
          <cell r="E281">
            <v>0</v>
          </cell>
          <cell r="F281">
            <v>0.5</v>
          </cell>
          <cell r="G281">
            <v>0.85</v>
          </cell>
          <cell r="H281">
            <v>0</v>
          </cell>
          <cell r="I281">
            <v>0</v>
          </cell>
          <cell r="J281">
            <v>0</v>
          </cell>
          <cell r="K281">
            <v>0.05</v>
          </cell>
          <cell r="L281">
            <v>0</v>
          </cell>
        </row>
        <row r="282">
          <cell r="A282" t="str">
            <v>百战无双2大熊游戏</v>
          </cell>
          <cell r="B282" t="str">
            <v>百战无双2</v>
          </cell>
          <cell r="C282" t="str">
            <v>大熊游戏</v>
          </cell>
          <cell r="D282">
            <v>0.5</v>
          </cell>
          <cell r="E282">
            <v>0</v>
          </cell>
          <cell r="F282">
            <v>0.5</v>
          </cell>
          <cell r="G282">
            <v>0.85</v>
          </cell>
          <cell r="H282">
            <v>0</v>
          </cell>
          <cell r="I282">
            <v>0</v>
          </cell>
          <cell r="J282">
            <v>0</v>
          </cell>
          <cell r="K282">
            <v>0.05</v>
          </cell>
          <cell r="L282">
            <v>0</v>
          </cell>
        </row>
        <row r="283">
          <cell r="A283" t="str">
            <v>百战无双2小米</v>
          </cell>
          <cell r="B283" t="str">
            <v>百战无双2</v>
          </cell>
          <cell r="C283" t="str">
            <v>小米</v>
          </cell>
          <cell r="D283">
            <v>0.5</v>
          </cell>
          <cell r="E283">
            <v>0</v>
          </cell>
          <cell r="F283">
            <v>0.5</v>
          </cell>
          <cell r="G283">
            <v>0.85</v>
          </cell>
          <cell r="H283">
            <v>0</v>
          </cell>
          <cell r="I283">
            <v>0</v>
          </cell>
          <cell r="J283">
            <v>0</v>
          </cell>
          <cell r="K283">
            <v>0.05</v>
          </cell>
          <cell r="L283">
            <v>0</v>
          </cell>
        </row>
        <row r="284">
          <cell r="A284" t="str">
            <v>三国将无双小米</v>
          </cell>
          <cell r="B284" t="str">
            <v>三国将无双</v>
          </cell>
          <cell r="C284" t="str">
            <v>小米</v>
          </cell>
          <cell r="D284">
            <v>0.5</v>
          </cell>
          <cell r="E284">
            <v>0</v>
          </cell>
          <cell r="F284">
            <v>0.5</v>
          </cell>
          <cell r="G284">
            <v>0.85</v>
          </cell>
          <cell r="H284">
            <v>0</v>
          </cell>
          <cell r="I284">
            <v>0</v>
          </cell>
          <cell r="J284">
            <v>0</v>
          </cell>
          <cell r="K284">
            <v>0.05</v>
          </cell>
          <cell r="L284">
            <v>0</v>
          </cell>
        </row>
        <row r="285">
          <cell r="A285" t="str">
            <v>百战无双2vivo</v>
          </cell>
          <cell r="B285" t="str">
            <v>百战无双2</v>
          </cell>
          <cell r="C285" t="str">
            <v>vivo</v>
          </cell>
          <cell r="D285">
            <v>0.5</v>
          </cell>
          <cell r="E285">
            <v>0</v>
          </cell>
          <cell r="F285">
            <v>0.5</v>
          </cell>
          <cell r="G285">
            <v>0.85</v>
          </cell>
          <cell r="H285">
            <v>0</v>
          </cell>
          <cell r="I285">
            <v>0</v>
          </cell>
          <cell r="J285">
            <v>0</v>
          </cell>
          <cell r="K285">
            <v>0.05</v>
          </cell>
          <cell r="L285">
            <v>0</v>
          </cell>
        </row>
        <row r="286">
          <cell r="A286" t="str">
            <v>百战无双2MuMu模拟器(Yofun)</v>
          </cell>
          <cell r="B286" t="str">
            <v>百战无双2</v>
          </cell>
          <cell r="C286" t="str">
            <v>MuMu模拟器(Yofun)</v>
          </cell>
          <cell r="D286">
            <v>0.5</v>
          </cell>
          <cell r="E286">
            <v>0</v>
          </cell>
          <cell r="F286">
            <v>0.5</v>
          </cell>
          <cell r="G286">
            <v>0.85</v>
          </cell>
          <cell r="H286">
            <v>0</v>
          </cell>
          <cell r="I286">
            <v>0</v>
          </cell>
          <cell r="J286">
            <v>0</v>
          </cell>
          <cell r="K286">
            <v>0.05</v>
          </cell>
          <cell r="L286">
            <v>0</v>
          </cell>
        </row>
        <row r="287">
          <cell r="A287" t="str">
            <v>一起来修仙3733</v>
          </cell>
          <cell r="B287" t="str">
            <v>一起来修仙</v>
          </cell>
          <cell r="C287">
            <v>3733</v>
          </cell>
          <cell r="D287">
            <v>0.72</v>
          </cell>
          <cell r="E287">
            <v>0.05</v>
          </cell>
          <cell r="F287">
            <v>0.28</v>
          </cell>
          <cell r="G287">
            <v>0.85</v>
          </cell>
          <cell r="H287">
            <v>0</v>
          </cell>
          <cell r="I287">
            <v>0</v>
          </cell>
          <cell r="J287">
            <v>0</v>
          </cell>
          <cell r="K287">
            <v>0.05</v>
          </cell>
          <cell r="L287">
            <v>0</v>
          </cell>
        </row>
        <row r="288">
          <cell r="A288" t="str">
            <v>一起来修仙277游戏</v>
          </cell>
          <cell r="B288" t="str">
            <v>一起来修仙</v>
          </cell>
          <cell r="C288" t="str">
            <v>277游戏</v>
          </cell>
          <cell r="D288">
            <v>0.72</v>
          </cell>
          <cell r="E288">
            <v>0.05</v>
          </cell>
          <cell r="F288">
            <v>0.28</v>
          </cell>
          <cell r="G288">
            <v>0.85</v>
          </cell>
          <cell r="H288">
            <v>0</v>
          </cell>
          <cell r="I288">
            <v>0</v>
          </cell>
          <cell r="J288">
            <v>0</v>
          </cell>
          <cell r="K288">
            <v>0.05</v>
          </cell>
          <cell r="L288">
            <v>0</v>
          </cell>
        </row>
        <row r="289">
          <cell r="A289" t="str">
            <v>一起来修仙277游戏_iOS</v>
          </cell>
          <cell r="B289" t="str">
            <v>一起来修仙</v>
          </cell>
          <cell r="C289" t="str">
            <v>277游戏_iOS</v>
          </cell>
          <cell r="D289">
            <v>0.72</v>
          </cell>
          <cell r="E289">
            <v>0.05</v>
          </cell>
          <cell r="F289">
            <v>0.28</v>
          </cell>
          <cell r="G289">
            <v>0.85</v>
          </cell>
          <cell r="H289">
            <v>0</v>
          </cell>
          <cell r="I289">
            <v>0</v>
          </cell>
          <cell r="J289">
            <v>0</v>
          </cell>
          <cell r="K289">
            <v>0.05</v>
          </cell>
          <cell r="L289">
            <v>0</v>
          </cell>
        </row>
        <row r="290">
          <cell r="A290" t="str">
            <v>一起来修仙9917游戏</v>
          </cell>
          <cell r="B290" t="str">
            <v>一起来修仙</v>
          </cell>
          <cell r="C290" t="str">
            <v>9917游戏</v>
          </cell>
          <cell r="D290">
            <v>0.7</v>
          </cell>
          <cell r="E290">
            <v>0</v>
          </cell>
          <cell r="F290">
            <v>0.3</v>
          </cell>
          <cell r="G290">
            <v>0.85</v>
          </cell>
          <cell r="H290">
            <v>0</v>
          </cell>
          <cell r="I290">
            <v>0</v>
          </cell>
          <cell r="J290">
            <v>0</v>
          </cell>
          <cell r="K290">
            <v>0.05</v>
          </cell>
          <cell r="L290">
            <v>0</v>
          </cell>
        </row>
        <row r="291">
          <cell r="A291" t="str">
            <v>一起来修仙9917游戏_iOS</v>
          </cell>
          <cell r="B291" t="str">
            <v>一起来修仙</v>
          </cell>
          <cell r="C291" t="str">
            <v>9917游戏_iOS</v>
          </cell>
          <cell r="D291">
            <v>0.7</v>
          </cell>
          <cell r="E291">
            <v>0</v>
          </cell>
          <cell r="F291">
            <v>0.3</v>
          </cell>
          <cell r="G291">
            <v>0.85</v>
          </cell>
          <cell r="H291">
            <v>0</v>
          </cell>
          <cell r="I291">
            <v>0</v>
          </cell>
          <cell r="J291">
            <v>0</v>
          </cell>
          <cell r="K291">
            <v>0.05</v>
          </cell>
          <cell r="L291">
            <v>0</v>
          </cell>
        </row>
        <row r="292">
          <cell r="A292" t="str">
            <v>一起来修仙爱趣聚合</v>
          </cell>
          <cell r="B292" t="str">
            <v>一起来修仙</v>
          </cell>
          <cell r="C292" t="str">
            <v>爱趣聚合</v>
          </cell>
          <cell r="D292">
            <v>0.75</v>
          </cell>
          <cell r="E292">
            <v>0</v>
          </cell>
          <cell r="F292">
            <v>0.25</v>
          </cell>
          <cell r="G292">
            <v>0.85</v>
          </cell>
          <cell r="H292">
            <v>0</v>
          </cell>
          <cell r="I292">
            <v>0</v>
          </cell>
          <cell r="J292">
            <v>0</v>
          </cell>
          <cell r="K292">
            <v>0.05</v>
          </cell>
          <cell r="L292">
            <v>0</v>
          </cell>
        </row>
        <row r="293">
          <cell r="A293" t="str">
            <v>一起来修仙爱趣聚合_iOS</v>
          </cell>
          <cell r="B293" t="str">
            <v>一起来修仙</v>
          </cell>
          <cell r="C293" t="str">
            <v>爱趣聚合_iOS</v>
          </cell>
          <cell r="D293">
            <v>0.75</v>
          </cell>
          <cell r="E293">
            <v>0</v>
          </cell>
          <cell r="F293">
            <v>0.25</v>
          </cell>
          <cell r="G293">
            <v>0.85</v>
          </cell>
          <cell r="H293">
            <v>0</v>
          </cell>
          <cell r="I293">
            <v>0</v>
          </cell>
          <cell r="J293">
            <v>0</v>
          </cell>
          <cell r="K293">
            <v>0.05</v>
          </cell>
          <cell r="L293">
            <v>0</v>
          </cell>
        </row>
        <row r="294">
          <cell r="A294" t="str">
            <v>一起来修仙八门助手</v>
          </cell>
          <cell r="B294" t="str">
            <v>一起来修仙</v>
          </cell>
          <cell r="C294" t="str">
            <v>八门助手</v>
          </cell>
          <cell r="D294">
            <v>0.7</v>
          </cell>
          <cell r="E294">
            <v>0</v>
          </cell>
          <cell r="F294">
            <v>0.3</v>
          </cell>
          <cell r="G294">
            <v>0.85</v>
          </cell>
          <cell r="H294">
            <v>0</v>
          </cell>
          <cell r="I294">
            <v>0</v>
          </cell>
          <cell r="J294">
            <v>0</v>
          </cell>
          <cell r="K294">
            <v>0.05</v>
          </cell>
          <cell r="L294">
            <v>0</v>
          </cell>
        </row>
        <row r="295">
          <cell r="A295" t="str">
            <v>一起来修仙八门助手_iOS</v>
          </cell>
          <cell r="B295" t="str">
            <v>一起来修仙</v>
          </cell>
          <cell r="C295" t="str">
            <v>八门助手_iOS</v>
          </cell>
          <cell r="D295">
            <v>0.7</v>
          </cell>
          <cell r="E295">
            <v>0</v>
          </cell>
          <cell r="F295">
            <v>0.3</v>
          </cell>
          <cell r="G295">
            <v>0.85</v>
          </cell>
          <cell r="H295">
            <v>0</v>
          </cell>
          <cell r="I295">
            <v>0</v>
          </cell>
          <cell r="J295">
            <v>0</v>
          </cell>
          <cell r="K295">
            <v>0.05</v>
          </cell>
          <cell r="L295">
            <v>0</v>
          </cell>
        </row>
        <row r="296">
          <cell r="A296" t="str">
            <v>一起来修仙百分网</v>
          </cell>
          <cell r="B296" t="str">
            <v>一起来修仙</v>
          </cell>
          <cell r="C296" t="str">
            <v>百分网</v>
          </cell>
          <cell r="D296">
            <v>0.7</v>
          </cell>
          <cell r="E296">
            <v>0</v>
          </cell>
          <cell r="F296">
            <v>0.3</v>
          </cell>
          <cell r="G296">
            <v>0.85</v>
          </cell>
          <cell r="H296">
            <v>0</v>
          </cell>
          <cell r="I296">
            <v>0</v>
          </cell>
          <cell r="J296">
            <v>0</v>
          </cell>
          <cell r="K296">
            <v>0.05</v>
          </cell>
          <cell r="L296">
            <v>0</v>
          </cell>
        </row>
        <row r="297">
          <cell r="A297" t="str">
            <v>一起来修仙冰火手游(新)</v>
          </cell>
          <cell r="B297" t="str">
            <v>一起来修仙</v>
          </cell>
          <cell r="C297" t="str">
            <v>冰火手游(新)</v>
          </cell>
          <cell r="D297">
            <v>0.7</v>
          </cell>
          <cell r="E297">
            <v>0.05</v>
          </cell>
          <cell r="F297">
            <v>0.3</v>
          </cell>
          <cell r="G297">
            <v>0.85</v>
          </cell>
          <cell r="H297">
            <v>0</v>
          </cell>
          <cell r="I297">
            <v>0</v>
          </cell>
          <cell r="J297">
            <v>0</v>
          </cell>
          <cell r="K297">
            <v>0.05</v>
          </cell>
          <cell r="L297">
            <v>0</v>
          </cell>
        </row>
        <row r="298">
          <cell r="A298" t="str">
            <v>一起来修仙冰火手游(新)_iOS</v>
          </cell>
          <cell r="B298" t="str">
            <v>一起来修仙</v>
          </cell>
          <cell r="C298" t="str">
            <v>冰火手游(新)_iOS</v>
          </cell>
          <cell r="D298">
            <v>0.7</v>
          </cell>
          <cell r="E298">
            <v>0.05</v>
          </cell>
          <cell r="F298">
            <v>0.3</v>
          </cell>
          <cell r="G298">
            <v>0.85</v>
          </cell>
          <cell r="H298">
            <v>0</v>
          </cell>
          <cell r="I298">
            <v>0</v>
          </cell>
          <cell r="J298">
            <v>0</v>
          </cell>
          <cell r="K298">
            <v>0.05</v>
          </cell>
          <cell r="L298">
            <v>0</v>
          </cell>
        </row>
        <row r="299">
          <cell r="A299" t="str">
            <v>一起来修仙虫虫</v>
          </cell>
          <cell r="B299" t="str">
            <v>一起来修仙</v>
          </cell>
          <cell r="C299" t="str">
            <v>虫虫</v>
          </cell>
          <cell r="D299">
            <v>0.7</v>
          </cell>
          <cell r="E299">
            <v>0</v>
          </cell>
          <cell r="F299">
            <v>0.3</v>
          </cell>
          <cell r="G299">
            <v>0.85</v>
          </cell>
          <cell r="H299">
            <v>0</v>
          </cell>
          <cell r="I299">
            <v>0</v>
          </cell>
          <cell r="J299">
            <v>0</v>
          </cell>
          <cell r="K299">
            <v>0.05</v>
          </cell>
          <cell r="L299">
            <v>0</v>
          </cell>
        </row>
        <row r="300">
          <cell r="A300" t="str">
            <v>一起来修仙触点</v>
          </cell>
          <cell r="B300" t="str">
            <v>一起来修仙</v>
          </cell>
          <cell r="C300" t="str">
            <v>触点</v>
          </cell>
          <cell r="D300">
            <v>0.78</v>
          </cell>
          <cell r="E300">
            <v>0</v>
          </cell>
          <cell r="F300">
            <v>0.22</v>
          </cell>
          <cell r="G300">
            <v>0.85</v>
          </cell>
          <cell r="H300">
            <v>0</v>
          </cell>
          <cell r="I300">
            <v>0</v>
          </cell>
          <cell r="J300">
            <v>0</v>
          </cell>
          <cell r="K300">
            <v>0.05</v>
          </cell>
          <cell r="L300">
            <v>0</v>
          </cell>
        </row>
        <row r="301">
          <cell r="A301" t="str">
            <v>一起来修仙大熊游戏</v>
          </cell>
          <cell r="B301" t="str">
            <v>一起来修仙</v>
          </cell>
          <cell r="C301" t="str">
            <v>大熊游戏</v>
          </cell>
          <cell r="D301">
            <v>0.5</v>
          </cell>
          <cell r="E301">
            <v>0</v>
          </cell>
          <cell r="F301">
            <v>0.5</v>
          </cell>
          <cell r="G301">
            <v>0.85</v>
          </cell>
          <cell r="H301">
            <v>0</v>
          </cell>
          <cell r="I301">
            <v>0</v>
          </cell>
          <cell r="J301">
            <v>0</v>
          </cell>
          <cell r="K301">
            <v>0.05</v>
          </cell>
          <cell r="L301">
            <v>0</v>
          </cell>
        </row>
        <row r="302">
          <cell r="A302" t="str">
            <v>一起来修仙瓜子手游</v>
          </cell>
          <cell r="B302" t="str">
            <v>一起来修仙</v>
          </cell>
          <cell r="C302" t="str">
            <v>瓜子手游</v>
          </cell>
          <cell r="D302">
            <v>0.72</v>
          </cell>
          <cell r="E302">
            <v>0</v>
          </cell>
          <cell r="F302">
            <v>0.28</v>
          </cell>
          <cell r="G302">
            <v>0.85</v>
          </cell>
          <cell r="H302">
            <v>0</v>
          </cell>
          <cell r="I302">
            <v>0</v>
          </cell>
          <cell r="J302">
            <v>0</v>
          </cell>
          <cell r="K302">
            <v>0.05</v>
          </cell>
          <cell r="L302">
            <v>0</v>
          </cell>
        </row>
        <row r="303">
          <cell r="A303" t="str">
            <v>一起来修仙瓜子手游_iOS</v>
          </cell>
          <cell r="B303" t="str">
            <v>一起来修仙</v>
          </cell>
          <cell r="C303" t="str">
            <v>瓜子手游_iOS</v>
          </cell>
          <cell r="D303">
            <v>0.72</v>
          </cell>
          <cell r="E303">
            <v>0</v>
          </cell>
          <cell r="F303">
            <v>0.28</v>
          </cell>
          <cell r="G303">
            <v>0.85</v>
          </cell>
          <cell r="H303">
            <v>0</v>
          </cell>
          <cell r="I303">
            <v>0</v>
          </cell>
          <cell r="J303">
            <v>0</v>
          </cell>
          <cell r="K303">
            <v>0.05</v>
          </cell>
          <cell r="L303">
            <v>0</v>
          </cell>
        </row>
        <row r="304">
          <cell r="A304" t="str">
            <v>一起来修仙红果游戏</v>
          </cell>
          <cell r="B304" t="str">
            <v>一起来修仙</v>
          </cell>
          <cell r="C304" t="str">
            <v>红果游戏</v>
          </cell>
          <cell r="D304">
            <v>0.7</v>
          </cell>
          <cell r="E304">
            <v>0</v>
          </cell>
          <cell r="F304">
            <v>0.3</v>
          </cell>
          <cell r="G304">
            <v>0.85</v>
          </cell>
          <cell r="H304">
            <v>0</v>
          </cell>
          <cell r="I304">
            <v>0</v>
          </cell>
          <cell r="J304">
            <v>0</v>
          </cell>
          <cell r="K304">
            <v>0.05</v>
          </cell>
          <cell r="L304">
            <v>0</v>
          </cell>
        </row>
        <row r="305">
          <cell r="A305" t="str">
            <v>一起来修仙红果游戏_iOS</v>
          </cell>
          <cell r="B305" t="str">
            <v>一起来修仙</v>
          </cell>
          <cell r="C305" t="str">
            <v>红果游戏_iOS</v>
          </cell>
          <cell r="D305">
            <v>0.7</v>
          </cell>
          <cell r="E305">
            <v>0</v>
          </cell>
          <cell r="F305">
            <v>0.3</v>
          </cell>
          <cell r="G305">
            <v>0.85</v>
          </cell>
          <cell r="H305">
            <v>0</v>
          </cell>
          <cell r="I305">
            <v>0</v>
          </cell>
          <cell r="J305">
            <v>0</v>
          </cell>
          <cell r="K305">
            <v>0.05</v>
          </cell>
          <cell r="L305">
            <v>0</v>
          </cell>
        </row>
        <row r="306">
          <cell r="A306" t="str">
            <v>一起来修仙六方</v>
          </cell>
          <cell r="B306" t="str">
            <v>一起来修仙</v>
          </cell>
          <cell r="C306" t="str">
            <v>六方</v>
          </cell>
          <cell r="D306">
            <v>0.7</v>
          </cell>
          <cell r="E306">
            <v>0</v>
          </cell>
          <cell r="F306">
            <v>0.3</v>
          </cell>
          <cell r="G306">
            <v>0.85</v>
          </cell>
          <cell r="H306">
            <v>0</v>
          </cell>
          <cell r="I306">
            <v>0</v>
          </cell>
          <cell r="J306">
            <v>0</v>
          </cell>
          <cell r="K306">
            <v>0.05</v>
          </cell>
          <cell r="L306">
            <v>0</v>
          </cell>
        </row>
        <row r="307">
          <cell r="A307" t="str">
            <v>一起来修仙麦游</v>
          </cell>
          <cell r="B307" t="str">
            <v>一起来修仙</v>
          </cell>
          <cell r="C307" t="str">
            <v>麦游</v>
          </cell>
          <cell r="D307">
            <v>0.72</v>
          </cell>
          <cell r="E307">
            <v>0.05</v>
          </cell>
          <cell r="F307">
            <v>0.28</v>
          </cell>
          <cell r="G307">
            <v>0.85</v>
          </cell>
          <cell r="H307">
            <v>0</v>
          </cell>
          <cell r="I307">
            <v>0</v>
          </cell>
          <cell r="J307">
            <v>0</v>
          </cell>
          <cell r="K307">
            <v>0.05</v>
          </cell>
          <cell r="L307">
            <v>0</v>
          </cell>
        </row>
        <row r="308">
          <cell r="A308" t="str">
            <v>一起来修仙麦游_iOS</v>
          </cell>
          <cell r="B308" t="str">
            <v>一起来修仙</v>
          </cell>
          <cell r="C308" t="str">
            <v>麦游_iOS</v>
          </cell>
          <cell r="D308">
            <v>0.72</v>
          </cell>
          <cell r="E308">
            <v>0.05</v>
          </cell>
          <cell r="F308">
            <v>0.28</v>
          </cell>
          <cell r="G308">
            <v>0.85</v>
          </cell>
          <cell r="H308">
            <v>0</v>
          </cell>
          <cell r="I308">
            <v>0</v>
          </cell>
          <cell r="J308">
            <v>0</v>
          </cell>
          <cell r="K308">
            <v>0.05</v>
          </cell>
          <cell r="L308">
            <v>0</v>
          </cell>
        </row>
        <row r="309">
          <cell r="A309" t="str">
            <v>一起来修仙闪趣</v>
          </cell>
          <cell r="B309" t="str">
            <v>一起来修仙</v>
          </cell>
          <cell r="C309" t="str">
            <v>闪趣</v>
          </cell>
          <cell r="D309">
            <v>0.73</v>
          </cell>
          <cell r="E309">
            <v>0</v>
          </cell>
          <cell r="F309">
            <v>0.27</v>
          </cell>
          <cell r="G309">
            <v>0.85</v>
          </cell>
          <cell r="H309">
            <v>0</v>
          </cell>
          <cell r="I309">
            <v>0</v>
          </cell>
          <cell r="J309">
            <v>0</v>
          </cell>
          <cell r="K309">
            <v>0.05</v>
          </cell>
          <cell r="L309">
            <v>0</v>
          </cell>
        </row>
        <row r="310">
          <cell r="A310" t="str">
            <v>一起来修仙重庆星游</v>
          </cell>
          <cell r="B310" t="str">
            <v>一起来修仙</v>
          </cell>
          <cell r="C310" t="str">
            <v>重庆星游</v>
          </cell>
          <cell r="D310">
            <v>0.75</v>
          </cell>
          <cell r="E310">
            <v>0</v>
          </cell>
          <cell r="F310">
            <v>0.25</v>
          </cell>
          <cell r="G310">
            <v>0.85</v>
          </cell>
          <cell r="H310">
            <v>0</v>
          </cell>
          <cell r="I310">
            <v>0</v>
          </cell>
          <cell r="J310">
            <v>0</v>
          </cell>
          <cell r="K310">
            <v>0.05</v>
          </cell>
          <cell r="L310">
            <v>0</v>
          </cell>
        </row>
        <row r="311">
          <cell r="A311" t="str">
            <v>一起来修仙重庆星游_iOS</v>
          </cell>
          <cell r="B311" t="str">
            <v>一起来修仙</v>
          </cell>
          <cell r="C311" t="str">
            <v>重庆星游_iOS</v>
          </cell>
          <cell r="D311">
            <v>0.75</v>
          </cell>
          <cell r="E311">
            <v>0</v>
          </cell>
          <cell r="F311">
            <v>0.25</v>
          </cell>
          <cell r="G311">
            <v>0.85</v>
          </cell>
          <cell r="H311">
            <v>0</v>
          </cell>
          <cell r="I311">
            <v>0</v>
          </cell>
          <cell r="J311">
            <v>0</v>
          </cell>
          <cell r="K311">
            <v>0.05</v>
          </cell>
          <cell r="L311">
            <v>0</v>
          </cell>
        </row>
        <row r="312">
          <cell r="A312" t="str">
            <v>一起来修仙折扣服3011</v>
          </cell>
          <cell r="B312" t="str">
            <v>一起来修仙折扣服</v>
          </cell>
          <cell r="C312">
            <v>3011</v>
          </cell>
          <cell r="D312">
            <v>0.7</v>
          </cell>
          <cell r="E312">
            <v>0</v>
          </cell>
          <cell r="F312">
            <v>0.3</v>
          </cell>
          <cell r="G312">
            <v>0.85</v>
          </cell>
          <cell r="H312">
            <v>0</v>
          </cell>
          <cell r="I312">
            <v>0</v>
          </cell>
          <cell r="J312">
            <v>0</v>
          </cell>
          <cell r="K312">
            <v>0.05</v>
          </cell>
          <cell r="L312">
            <v>0</v>
          </cell>
        </row>
        <row r="313">
          <cell r="A313" t="str">
            <v>一起来修仙折扣服335wan</v>
          </cell>
          <cell r="B313" t="str">
            <v>一起来修仙折扣服</v>
          </cell>
          <cell r="C313" t="str">
            <v>335wan</v>
          </cell>
          <cell r="D313">
            <v>0.72</v>
          </cell>
          <cell r="E313">
            <v>0</v>
          </cell>
          <cell r="F313">
            <v>0.28</v>
          </cell>
          <cell r="G313">
            <v>0.85</v>
          </cell>
          <cell r="H313">
            <v>0</v>
          </cell>
          <cell r="I313">
            <v>0</v>
          </cell>
          <cell r="J313">
            <v>0</v>
          </cell>
          <cell r="K313">
            <v>0.05</v>
          </cell>
          <cell r="L313">
            <v>0</v>
          </cell>
        </row>
        <row r="314">
          <cell r="A314" t="str">
            <v>一起来修仙折扣服335wan_iOS</v>
          </cell>
          <cell r="B314" t="str">
            <v>一起来修仙折扣服</v>
          </cell>
          <cell r="C314" t="str">
            <v>335wan_iOS</v>
          </cell>
          <cell r="D314">
            <v>0.72</v>
          </cell>
          <cell r="E314">
            <v>0</v>
          </cell>
          <cell r="F314">
            <v>0.28</v>
          </cell>
          <cell r="G314">
            <v>0.85</v>
          </cell>
          <cell r="H314">
            <v>0</v>
          </cell>
          <cell r="I314">
            <v>0</v>
          </cell>
          <cell r="J314">
            <v>0</v>
          </cell>
          <cell r="K314">
            <v>0.05</v>
          </cell>
          <cell r="L314">
            <v>0</v>
          </cell>
        </row>
        <row r="315">
          <cell r="A315" t="str">
            <v>一起来修仙折扣服TT语音</v>
          </cell>
          <cell r="B315" t="str">
            <v>一起来修仙折扣服</v>
          </cell>
          <cell r="C315" t="str">
            <v>TT语音</v>
          </cell>
          <cell r="D315">
            <v>0.7</v>
          </cell>
          <cell r="E315">
            <v>0</v>
          </cell>
          <cell r="F315">
            <v>0.3</v>
          </cell>
          <cell r="G315">
            <v>0.85</v>
          </cell>
          <cell r="H315">
            <v>0</v>
          </cell>
          <cell r="I315">
            <v>0</v>
          </cell>
          <cell r="J315">
            <v>0</v>
          </cell>
          <cell r="K315">
            <v>0.05</v>
          </cell>
          <cell r="L315">
            <v>0</v>
          </cell>
        </row>
        <row r="316">
          <cell r="A316" t="str">
            <v>一起来修仙折扣服当乐</v>
          </cell>
          <cell r="B316" t="str">
            <v>一起来修仙折扣服</v>
          </cell>
          <cell r="C316" t="str">
            <v>当乐</v>
          </cell>
          <cell r="D316">
            <v>0.7</v>
          </cell>
          <cell r="E316">
            <v>0</v>
          </cell>
          <cell r="F316">
            <v>0.3</v>
          </cell>
          <cell r="G316">
            <v>0.85</v>
          </cell>
          <cell r="H316">
            <v>0</v>
          </cell>
          <cell r="I316">
            <v>0</v>
          </cell>
          <cell r="J316">
            <v>0</v>
          </cell>
          <cell r="K316">
            <v>0.05</v>
          </cell>
          <cell r="L316">
            <v>0</v>
          </cell>
        </row>
        <row r="317">
          <cell r="A317" t="str">
            <v>一起来修仙折扣服梨子手游</v>
          </cell>
          <cell r="B317" t="str">
            <v>一起来修仙折扣服</v>
          </cell>
          <cell r="C317" t="str">
            <v>梨子手游</v>
          </cell>
          <cell r="D317">
            <v>0.72</v>
          </cell>
          <cell r="E317">
            <v>0</v>
          </cell>
          <cell r="F317">
            <v>0.28</v>
          </cell>
          <cell r="G317">
            <v>0.85</v>
          </cell>
          <cell r="H317">
            <v>0</v>
          </cell>
          <cell r="I317">
            <v>0</v>
          </cell>
          <cell r="J317">
            <v>0</v>
          </cell>
          <cell r="K317">
            <v>0.05</v>
          </cell>
          <cell r="L317">
            <v>0</v>
          </cell>
        </row>
        <row r="318">
          <cell r="A318" t="str">
            <v>一起来修仙折扣服梨子手游_iOS</v>
          </cell>
          <cell r="B318" t="str">
            <v>一起来修仙折扣服</v>
          </cell>
          <cell r="C318" t="str">
            <v>梨子手游_iOS</v>
          </cell>
          <cell r="D318">
            <v>0.72</v>
          </cell>
          <cell r="E318">
            <v>0</v>
          </cell>
          <cell r="F318">
            <v>0.28</v>
          </cell>
          <cell r="G318">
            <v>0.85</v>
          </cell>
          <cell r="H318">
            <v>0</v>
          </cell>
          <cell r="I318">
            <v>0</v>
          </cell>
          <cell r="J318">
            <v>0</v>
          </cell>
          <cell r="K318">
            <v>0.05</v>
          </cell>
          <cell r="L318">
            <v>0</v>
          </cell>
        </row>
        <row r="319">
          <cell r="A319" t="str">
            <v>一起来修仙折扣服朋克</v>
          </cell>
          <cell r="B319" t="str">
            <v>一起来修仙折扣服</v>
          </cell>
          <cell r="C319" t="str">
            <v>朋克</v>
          </cell>
          <cell r="D319">
            <v>0.73</v>
          </cell>
          <cell r="E319">
            <v>0</v>
          </cell>
          <cell r="F319">
            <v>0.27</v>
          </cell>
          <cell r="G319">
            <v>0.85</v>
          </cell>
          <cell r="H319">
            <v>0</v>
          </cell>
          <cell r="I319">
            <v>0</v>
          </cell>
          <cell r="J319">
            <v>0</v>
          </cell>
          <cell r="K319">
            <v>0.05</v>
          </cell>
          <cell r="L319">
            <v>0</v>
          </cell>
        </row>
        <row r="320">
          <cell r="A320" t="str">
            <v>一起来修仙折扣服朋克游戏_iOS</v>
          </cell>
          <cell r="B320" t="str">
            <v>一起来修仙折扣服</v>
          </cell>
          <cell r="C320" t="str">
            <v>朋克游戏_iOS</v>
          </cell>
          <cell r="D320">
            <v>0.73</v>
          </cell>
          <cell r="E320">
            <v>0</v>
          </cell>
          <cell r="F320">
            <v>0.27</v>
          </cell>
          <cell r="G320">
            <v>0.85</v>
          </cell>
          <cell r="H320">
            <v>0</v>
          </cell>
          <cell r="I320">
            <v>0</v>
          </cell>
          <cell r="J320">
            <v>0</v>
          </cell>
          <cell r="K320">
            <v>0.05</v>
          </cell>
          <cell r="L320">
            <v>0</v>
          </cell>
        </row>
        <row r="321">
          <cell r="A321" t="str">
            <v>一起来修仙折扣服天宇互动</v>
          </cell>
          <cell r="B321" t="str">
            <v>一起来修仙折扣服</v>
          </cell>
          <cell r="C321" t="str">
            <v>天宇互动</v>
          </cell>
          <cell r="D321">
            <v>0.7</v>
          </cell>
          <cell r="E321">
            <v>0</v>
          </cell>
          <cell r="F321">
            <v>0.3</v>
          </cell>
          <cell r="G321">
            <v>0.85</v>
          </cell>
          <cell r="H321">
            <v>0</v>
          </cell>
          <cell r="I321">
            <v>0</v>
          </cell>
          <cell r="J321">
            <v>0</v>
          </cell>
          <cell r="K321">
            <v>0.05</v>
          </cell>
          <cell r="L321">
            <v>0</v>
          </cell>
        </row>
        <row r="322">
          <cell r="A322" t="str">
            <v>一起来修仙折扣服紫霞游戏</v>
          </cell>
          <cell r="B322" t="str">
            <v>一起来修仙折扣服</v>
          </cell>
          <cell r="C322" t="str">
            <v>紫霞游戏</v>
          </cell>
          <cell r="D322">
            <v>0.7</v>
          </cell>
          <cell r="E322">
            <v>0</v>
          </cell>
          <cell r="F322">
            <v>0.3</v>
          </cell>
          <cell r="G322">
            <v>0.85</v>
          </cell>
          <cell r="H322">
            <v>0</v>
          </cell>
          <cell r="I322">
            <v>0</v>
          </cell>
          <cell r="J322">
            <v>0</v>
          </cell>
          <cell r="K322">
            <v>0.05</v>
          </cell>
          <cell r="L322">
            <v>0</v>
          </cell>
        </row>
        <row r="323">
          <cell r="A323" t="str">
            <v>一起来修仙折扣服紫霞游戏_iOS</v>
          </cell>
          <cell r="B323" t="str">
            <v>一起来修仙折扣服</v>
          </cell>
          <cell r="C323" t="str">
            <v>紫霞游戏_iOS</v>
          </cell>
          <cell r="D323">
            <v>0.7</v>
          </cell>
          <cell r="E323">
            <v>0</v>
          </cell>
          <cell r="F323">
            <v>0.3</v>
          </cell>
          <cell r="G323">
            <v>0.85</v>
          </cell>
          <cell r="H323">
            <v>0</v>
          </cell>
          <cell r="I323">
            <v>0</v>
          </cell>
          <cell r="J323">
            <v>0</v>
          </cell>
          <cell r="K323">
            <v>0.05</v>
          </cell>
        </row>
        <row r="324">
          <cell r="A324" t="str">
            <v>一起来修仙专服触点</v>
          </cell>
          <cell r="B324" t="str">
            <v>一起来修仙专服</v>
          </cell>
          <cell r="C324" t="str">
            <v>触点</v>
          </cell>
          <cell r="D324">
            <v>0.78</v>
          </cell>
          <cell r="E324">
            <v>0</v>
          </cell>
          <cell r="F324">
            <v>0.22</v>
          </cell>
          <cell r="G324">
            <v>0.85</v>
          </cell>
          <cell r="H324">
            <v>0</v>
          </cell>
          <cell r="I324">
            <v>0</v>
          </cell>
          <cell r="J324">
            <v>0</v>
          </cell>
          <cell r="K324">
            <v>0.05</v>
          </cell>
          <cell r="L324">
            <v>0</v>
          </cell>
        </row>
        <row r="325">
          <cell r="A325" t="str">
            <v>一起来修仙专服触点_iOS</v>
          </cell>
          <cell r="B325" t="str">
            <v>一起来修仙专服</v>
          </cell>
          <cell r="C325" t="str">
            <v>触点_iOS</v>
          </cell>
          <cell r="D325">
            <v>0.78</v>
          </cell>
          <cell r="E325">
            <v>0</v>
          </cell>
          <cell r="F325">
            <v>0.22</v>
          </cell>
          <cell r="G325">
            <v>0.85</v>
          </cell>
          <cell r="H325">
            <v>0</v>
          </cell>
          <cell r="I325">
            <v>0</v>
          </cell>
          <cell r="J325">
            <v>0</v>
          </cell>
          <cell r="K325">
            <v>0.05</v>
          </cell>
          <cell r="L325">
            <v>0</v>
          </cell>
        </row>
        <row r="326">
          <cell r="A326" t="str">
            <v>主公跑跑跑百度</v>
          </cell>
          <cell r="B326" t="str">
            <v>主公跑跑跑</v>
          </cell>
          <cell r="C326" t="str">
            <v>百度</v>
          </cell>
          <cell r="D326">
            <v>0.5</v>
          </cell>
          <cell r="E326">
            <v>0.05</v>
          </cell>
          <cell r="F326">
            <v>0.5</v>
          </cell>
          <cell r="G326">
            <v>0.85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A327" t="str">
            <v>一起来修仙小7-iOS</v>
          </cell>
          <cell r="B327" t="str">
            <v>一起来修仙</v>
          </cell>
          <cell r="C327" t="str">
            <v>小7-iOS</v>
          </cell>
          <cell r="D327">
            <v>0.78</v>
          </cell>
          <cell r="E327">
            <v>0</v>
          </cell>
          <cell r="F327">
            <v>0.22</v>
          </cell>
          <cell r="G327">
            <v>0.85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A328" t="str">
            <v>一起来修仙小7-安卓</v>
          </cell>
          <cell r="B328" t="str">
            <v>一起来修仙</v>
          </cell>
          <cell r="C328" t="str">
            <v>小7-安卓</v>
          </cell>
          <cell r="D328">
            <v>0.78</v>
          </cell>
          <cell r="E328">
            <v>0</v>
          </cell>
          <cell r="F328">
            <v>0.22</v>
          </cell>
          <cell r="G328">
            <v>0.85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A329" t="str">
            <v>一起来修仙折扣服007手游</v>
          </cell>
          <cell r="B329" t="str">
            <v>一起来修仙折扣服</v>
          </cell>
          <cell r="C329" t="str">
            <v>007手游</v>
          </cell>
          <cell r="D329">
            <v>0.7</v>
          </cell>
          <cell r="E329">
            <v>0</v>
          </cell>
          <cell r="F329">
            <v>0.3</v>
          </cell>
          <cell r="G329">
            <v>0.85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A330" t="str">
            <v>天堂奇缘当乐</v>
          </cell>
          <cell r="B330" t="str">
            <v>天堂奇缘</v>
          </cell>
          <cell r="C330" t="str">
            <v>当乐</v>
          </cell>
          <cell r="D330">
            <v>0.5</v>
          </cell>
          <cell r="E330">
            <v>0.05</v>
          </cell>
          <cell r="F330">
            <v>0.5</v>
          </cell>
          <cell r="G330">
            <v>0.85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A331" t="str">
            <v>天堂奇缘UC九游（阿里游戏）</v>
          </cell>
          <cell r="B331" t="str">
            <v>天堂奇缘</v>
          </cell>
          <cell r="C331" t="str">
            <v>UC九游（阿里游戏）</v>
          </cell>
          <cell r="D331">
            <v>0.5</v>
          </cell>
          <cell r="E331">
            <v>0.05</v>
          </cell>
          <cell r="F331">
            <v>0.5</v>
          </cell>
          <cell r="G331">
            <v>0.85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A332" t="str">
            <v>天堂奇缘小米</v>
          </cell>
          <cell r="B332" t="str">
            <v>天堂奇缘</v>
          </cell>
          <cell r="C332" t="str">
            <v>小米</v>
          </cell>
          <cell r="D332">
            <v>0.5</v>
          </cell>
          <cell r="E332">
            <v>0.05</v>
          </cell>
          <cell r="F332">
            <v>0.5</v>
          </cell>
          <cell r="G332">
            <v>0.85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A333" t="str">
            <v>天堂奇缘vivo</v>
          </cell>
          <cell r="B333" t="str">
            <v>天堂奇缘</v>
          </cell>
          <cell r="C333" t="str">
            <v>vivo</v>
          </cell>
          <cell r="D333">
            <v>0.5</v>
          </cell>
          <cell r="E333">
            <v>0.05</v>
          </cell>
          <cell r="F333">
            <v>0.5</v>
          </cell>
          <cell r="G333">
            <v>0.85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A334" t="str">
            <v>天堂奇缘华为</v>
          </cell>
          <cell r="B334" t="str">
            <v>天堂奇缘</v>
          </cell>
          <cell r="C334" t="str">
            <v>华为</v>
          </cell>
          <cell r="D334">
            <v>0.5</v>
          </cell>
          <cell r="E334">
            <v>0.05</v>
          </cell>
          <cell r="F334">
            <v>0.5</v>
          </cell>
          <cell r="G334">
            <v>0.85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A335" t="str">
            <v>天堂奇缘联想</v>
          </cell>
          <cell r="B335" t="str">
            <v>天堂奇缘</v>
          </cell>
          <cell r="C335" t="str">
            <v>联想</v>
          </cell>
          <cell r="D335">
            <v>0.5</v>
          </cell>
          <cell r="E335">
            <v>0.05</v>
          </cell>
          <cell r="F335">
            <v>0.5</v>
          </cell>
          <cell r="G335">
            <v>0.85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A336" t="str">
            <v>天堂奇缘魅族</v>
          </cell>
          <cell r="B336" t="str">
            <v>天堂奇缘</v>
          </cell>
          <cell r="C336" t="str">
            <v>魅族</v>
          </cell>
          <cell r="D336">
            <v>0.5</v>
          </cell>
          <cell r="E336">
            <v>0.05</v>
          </cell>
          <cell r="F336">
            <v>0.5</v>
          </cell>
          <cell r="G336">
            <v>0.85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A337" t="str">
            <v>天堂奇缘雷电游戏</v>
          </cell>
          <cell r="B337" t="str">
            <v>天堂奇缘</v>
          </cell>
          <cell r="C337" t="str">
            <v>雷电游戏</v>
          </cell>
          <cell r="D337">
            <v>0.5</v>
          </cell>
          <cell r="E337">
            <v>0.05</v>
          </cell>
          <cell r="F337">
            <v>0.5</v>
          </cell>
          <cell r="G337">
            <v>0.85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A338" t="str">
            <v>天堂奇缘大熊游戏</v>
          </cell>
          <cell r="B338" t="str">
            <v>天堂奇缘</v>
          </cell>
          <cell r="C338" t="str">
            <v>大熊游戏</v>
          </cell>
          <cell r="D338">
            <v>0.02</v>
          </cell>
          <cell r="E338">
            <v>0</v>
          </cell>
          <cell r="F338">
            <v>0.98</v>
          </cell>
          <cell r="G338">
            <v>0.85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A339" t="str">
            <v>三国将无双马甲一二三国2大熊游戏</v>
          </cell>
          <cell r="B339" t="str">
            <v>三国将无双马甲一二三国2</v>
          </cell>
          <cell r="C339" t="str">
            <v>大熊游戏</v>
          </cell>
          <cell r="D339">
            <v>0.78</v>
          </cell>
          <cell r="E339">
            <v>0</v>
          </cell>
          <cell r="F339">
            <v>0.22</v>
          </cell>
          <cell r="G339">
            <v>0.85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A340" t="str">
            <v>神谕幻想长尾逍遥模拟器</v>
          </cell>
          <cell r="B340" t="str">
            <v>神谕幻想长尾</v>
          </cell>
          <cell r="C340" t="str">
            <v>逍遥模拟器</v>
          </cell>
          <cell r="D340">
            <v>0.78</v>
          </cell>
          <cell r="E340">
            <v>0</v>
          </cell>
          <cell r="F340">
            <v>0.22</v>
          </cell>
          <cell r="G340">
            <v>0.85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A341" t="str">
            <v>欢乐对决3011</v>
          </cell>
          <cell r="B341" t="str">
            <v>欢乐对决</v>
          </cell>
          <cell r="C341">
            <v>3011</v>
          </cell>
          <cell r="D341">
            <v>0.78</v>
          </cell>
          <cell r="E341">
            <v>0</v>
          </cell>
          <cell r="F341">
            <v>0.22</v>
          </cell>
          <cell r="G341">
            <v>0.85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欢乐对决八门助手</v>
          </cell>
          <cell r="B342" t="str">
            <v>欢乐对决</v>
          </cell>
          <cell r="C342" t="str">
            <v>八门助手</v>
          </cell>
          <cell r="D342">
            <v>0.78</v>
          </cell>
          <cell r="E342">
            <v>0</v>
          </cell>
          <cell r="F342">
            <v>0.22</v>
          </cell>
          <cell r="G342">
            <v>0.85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A343" t="str">
            <v>一起来修仙聚乐游戏中心（HTC）</v>
          </cell>
          <cell r="B343" t="str">
            <v>一起来修仙</v>
          </cell>
          <cell r="C343" t="str">
            <v>聚乐游戏中心（HTC）</v>
          </cell>
          <cell r="D343">
            <v>0.7</v>
          </cell>
          <cell r="E343">
            <v>0</v>
          </cell>
          <cell r="F343">
            <v>0.3</v>
          </cell>
          <cell r="G343">
            <v>0.85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A344" t="str">
            <v>一起来修仙折扣服游戏友</v>
          </cell>
          <cell r="B344" t="str">
            <v>一起来修仙折扣服</v>
          </cell>
          <cell r="C344" t="str">
            <v>游戏友</v>
          </cell>
          <cell r="D344">
            <v>0.72</v>
          </cell>
          <cell r="E344">
            <v>0</v>
          </cell>
          <cell r="F344">
            <v>0.28</v>
          </cell>
          <cell r="G344">
            <v>0.85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A345" t="str">
            <v>一起来修仙折扣服大熊游戏</v>
          </cell>
          <cell r="B345" t="str">
            <v>一起来修仙折扣服</v>
          </cell>
          <cell r="C345" t="str">
            <v>大熊游戏</v>
          </cell>
          <cell r="D345">
            <v>0.78</v>
          </cell>
          <cell r="E345">
            <v>0</v>
          </cell>
          <cell r="F345">
            <v>0.22</v>
          </cell>
          <cell r="G345">
            <v>0.85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A346" t="str">
            <v>一起来修仙折扣服007手游_iOS</v>
          </cell>
          <cell r="B346" t="str">
            <v>一起来修仙折扣服</v>
          </cell>
          <cell r="C346" t="str">
            <v>007手游_iOS</v>
          </cell>
          <cell r="D346">
            <v>0.7</v>
          </cell>
          <cell r="E346">
            <v>0</v>
          </cell>
          <cell r="F346">
            <v>0.3</v>
          </cell>
          <cell r="G346">
            <v>0.85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A347" t="str">
            <v>天堂奇缘百度</v>
          </cell>
          <cell r="B347" t="str">
            <v>天堂奇缘</v>
          </cell>
          <cell r="C347" t="str">
            <v>百度</v>
          </cell>
          <cell r="D347">
            <v>0.5</v>
          </cell>
          <cell r="E347">
            <v>0.05</v>
          </cell>
          <cell r="F347">
            <v>0.5</v>
          </cell>
          <cell r="G347">
            <v>0.85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A348" t="str">
            <v>天堂奇缘聚乐游戏中心（HTC）</v>
          </cell>
          <cell r="B348" t="str">
            <v>天堂奇缘</v>
          </cell>
          <cell r="C348" t="str">
            <v>聚乐游戏中心（HTC）</v>
          </cell>
          <cell r="D348">
            <v>0.7</v>
          </cell>
          <cell r="E348">
            <v>0</v>
          </cell>
          <cell r="F348">
            <v>0.3</v>
          </cell>
          <cell r="G348">
            <v>0.85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A349" t="str">
            <v>天堂奇缘荣耀Honor</v>
          </cell>
          <cell r="B349" t="str">
            <v>天堂奇缘</v>
          </cell>
          <cell r="C349" t="str">
            <v>荣耀Honor</v>
          </cell>
          <cell r="D349">
            <v>0.5</v>
          </cell>
          <cell r="E349">
            <v>0.05</v>
          </cell>
          <cell r="F349">
            <v>0.5</v>
          </cell>
          <cell r="G349">
            <v>0.85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A350" t="str">
            <v>大话仙途tap专服版本大熊游戏</v>
          </cell>
          <cell r="B350" t="str">
            <v>大话仙途tap专服版本</v>
          </cell>
          <cell r="C350" t="str">
            <v>大熊游戏</v>
          </cell>
          <cell r="D350">
            <v>0.78</v>
          </cell>
          <cell r="E350">
            <v>0</v>
          </cell>
          <cell r="F350">
            <v>0.22</v>
          </cell>
          <cell r="G350">
            <v>0.85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A351" t="str">
            <v>混沌风暴-硬核UC九游（阿里游戏）</v>
          </cell>
          <cell r="B351" t="str">
            <v>混沌风暴-硬核</v>
          </cell>
          <cell r="C351" t="str">
            <v>UC九游（阿里游戏）</v>
          </cell>
          <cell r="D351">
            <v>0.5</v>
          </cell>
          <cell r="E351">
            <v>0.05</v>
          </cell>
          <cell r="F351">
            <v>0.5</v>
          </cell>
          <cell r="G351">
            <v>0.85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2">
          <cell r="A352" t="str">
            <v>混沌风暴-硬核奇虎360</v>
          </cell>
          <cell r="B352" t="str">
            <v>混沌风暴-硬核</v>
          </cell>
          <cell r="C352" t="str">
            <v>奇虎360</v>
          </cell>
          <cell r="D352">
            <v>0.5</v>
          </cell>
          <cell r="E352">
            <v>0.05</v>
          </cell>
          <cell r="F352">
            <v>0.5</v>
          </cell>
          <cell r="G352">
            <v>0.85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A353" t="str">
            <v>混沌风暴-硬核小米</v>
          </cell>
          <cell r="B353" t="str">
            <v>混沌风暴-硬核</v>
          </cell>
          <cell r="C353" t="str">
            <v>小米</v>
          </cell>
          <cell r="D353">
            <v>0.5</v>
          </cell>
          <cell r="E353">
            <v>0.05</v>
          </cell>
          <cell r="F353">
            <v>0.5</v>
          </cell>
          <cell r="G353">
            <v>0.85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</row>
        <row r="354">
          <cell r="A354" t="str">
            <v>混沌风暴-硬核vivo</v>
          </cell>
          <cell r="B354" t="str">
            <v>混沌风暴-硬核</v>
          </cell>
          <cell r="C354" t="str">
            <v>vivo</v>
          </cell>
          <cell r="D354">
            <v>0.5</v>
          </cell>
          <cell r="E354">
            <v>0.05</v>
          </cell>
          <cell r="F354">
            <v>0.5</v>
          </cell>
          <cell r="G354">
            <v>0.85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</row>
        <row r="355">
          <cell r="A355" t="str">
            <v>混沌风暴-硬核OPPO</v>
          </cell>
          <cell r="B355" t="str">
            <v>混沌风暴-硬核</v>
          </cell>
          <cell r="C355" t="str">
            <v>OPPO</v>
          </cell>
          <cell r="D355">
            <v>0.5</v>
          </cell>
          <cell r="E355">
            <v>0.05</v>
          </cell>
          <cell r="F355">
            <v>0.5</v>
          </cell>
          <cell r="G355">
            <v>0.85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</row>
        <row r="356">
          <cell r="A356" t="str">
            <v>混沌风暴-硬核华为</v>
          </cell>
          <cell r="B356" t="str">
            <v>混沌风暴-硬核</v>
          </cell>
          <cell r="C356" t="str">
            <v>华为</v>
          </cell>
          <cell r="D356">
            <v>0.5</v>
          </cell>
          <cell r="E356">
            <v>0.05</v>
          </cell>
          <cell r="F356">
            <v>0.5</v>
          </cell>
          <cell r="G356">
            <v>0.85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</row>
        <row r="357">
          <cell r="A357" t="str">
            <v>混沌风暴-硬核4399</v>
          </cell>
          <cell r="B357" t="str">
            <v>混沌风暴-硬核</v>
          </cell>
          <cell r="C357">
            <v>4399</v>
          </cell>
          <cell r="D357">
            <v>0.5</v>
          </cell>
          <cell r="E357">
            <v>0.05</v>
          </cell>
          <cell r="F357">
            <v>0.5</v>
          </cell>
          <cell r="G357">
            <v>0.85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</row>
        <row r="358">
          <cell r="A358" t="str">
            <v>混沌风暴-硬核联想</v>
          </cell>
          <cell r="B358" t="str">
            <v>混沌风暴-硬核</v>
          </cell>
          <cell r="C358" t="str">
            <v>联想</v>
          </cell>
          <cell r="D358">
            <v>0.5</v>
          </cell>
          <cell r="E358">
            <v>0.05</v>
          </cell>
          <cell r="F358">
            <v>0.5</v>
          </cell>
          <cell r="G358">
            <v>0.85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A359" t="str">
            <v>混沌风暴-硬核酷派</v>
          </cell>
          <cell r="B359" t="str">
            <v>混沌风暴-硬核</v>
          </cell>
          <cell r="C359" t="str">
            <v>酷派</v>
          </cell>
          <cell r="D359">
            <v>0.5</v>
          </cell>
          <cell r="E359">
            <v>0.05</v>
          </cell>
          <cell r="F359">
            <v>0.5</v>
          </cell>
          <cell r="G359">
            <v>0.85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A360" t="str">
            <v>混沌风暴-硬核魅族</v>
          </cell>
          <cell r="B360" t="str">
            <v>混沌风暴-硬核</v>
          </cell>
          <cell r="C360" t="str">
            <v>魅族</v>
          </cell>
          <cell r="D360">
            <v>0.5</v>
          </cell>
          <cell r="E360">
            <v>0.05</v>
          </cell>
          <cell r="F360">
            <v>0.5</v>
          </cell>
          <cell r="G360">
            <v>0.85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A361" t="str">
            <v>混沌风暴-硬核努比亚</v>
          </cell>
          <cell r="B361" t="str">
            <v>混沌风暴-硬核</v>
          </cell>
          <cell r="C361" t="str">
            <v>努比亚</v>
          </cell>
          <cell r="D361">
            <v>0.5</v>
          </cell>
          <cell r="E361">
            <v>0.05</v>
          </cell>
          <cell r="F361">
            <v>0.5</v>
          </cell>
          <cell r="G361">
            <v>0.85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A362" t="str">
            <v>混沌风暴-硬核三星应用商店</v>
          </cell>
          <cell r="B362" t="str">
            <v>混沌风暴-硬核</v>
          </cell>
          <cell r="C362" t="str">
            <v>三星应用商店</v>
          </cell>
          <cell r="D362">
            <v>0.5</v>
          </cell>
          <cell r="E362">
            <v>0.04</v>
          </cell>
          <cell r="F362">
            <v>0.5</v>
          </cell>
          <cell r="G362">
            <v>0.85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A363" t="str">
            <v>混沌风暴-硬核雷电游戏</v>
          </cell>
          <cell r="B363" t="str">
            <v>混沌风暴-硬核</v>
          </cell>
          <cell r="C363" t="str">
            <v>雷电游戏</v>
          </cell>
          <cell r="D363">
            <v>0.5</v>
          </cell>
          <cell r="E363">
            <v>0.05</v>
          </cell>
          <cell r="F363">
            <v>0.5</v>
          </cell>
          <cell r="G363">
            <v>0.85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</row>
        <row r="364">
          <cell r="A364" t="str">
            <v>混沌风暴-硬核MuMu模拟器(Yofun)</v>
          </cell>
          <cell r="B364" t="str">
            <v>混沌风暴-硬核</v>
          </cell>
          <cell r="C364" t="str">
            <v>MuMu模拟器(Yofun)</v>
          </cell>
          <cell r="D364">
            <v>0.5</v>
          </cell>
          <cell r="E364">
            <v>0.05</v>
          </cell>
          <cell r="F364">
            <v>0.5</v>
          </cell>
          <cell r="G364">
            <v>0.85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A365" t="str">
            <v>混沌风暴-硬核233</v>
          </cell>
          <cell r="B365" t="str">
            <v>混沌风暴-硬核</v>
          </cell>
          <cell r="C365">
            <v>233</v>
          </cell>
          <cell r="D365">
            <v>0.5</v>
          </cell>
          <cell r="E365">
            <v>0.05</v>
          </cell>
          <cell r="F365">
            <v>0.5</v>
          </cell>
          <cell r="G365">
            <v>0.85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A366" t="str">
            <v>混沌风暴-硬核大熊游戏</v>
          </cell>
          <cell r="B366" t="str">
            <v>混沌风暴-硬核</v>
          </cell>
          <cell r="C366" t="str">
            <v>大熊游戏</v>
          </cell>
          <cell r="D366">
            <v>0.78</v>
          </cell>
          <cell r="E366">
            <v>0</v>
          </cell>
          <cell r="F366">
            <v>0.22</v>
          </cell>
          <cell r="G366">
            <v>0.85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A367" t="str">
            <v>混沌风暴-硬核荣耀Honor</v>
          </cell>
          <cell r="B367" t="str">
            <v>混沌风暴-硬核</v>
          </cell>
          <cell r="C367" t="str">
            <v>荣耀Honor</v>
          </cell>
          <cell r="D367">
            <v>0.5</v>
          </cell>
          <cell r="E367">
            <v>0.05</v>
          </cell>
          <cell r="F367">
            <v>0.5</v>
          </cell>
          <cell r="G367">
            <v>0.85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A368" t="str">
            <v>混沌风暴-硬核UC九游（阿里游戏）</v>
          </cell>
          <cell r="B368" t="str">
            <v>混沌风暴-硬核</v>
          </cell>
          <cell r="C368" t="str">
            <v>UC九游（阿里游戏）</v>
          </cell>
          <cell r="D368">
            <v>0.5</v>
          </cell>
          <cell r="E368">
            <v>0.05</v>
          </cell>
          <cell r="F368">
            <v>0.5</v>
          </cell>
        </row>
        <row r="369">
          <cell r="A369" t="str">
            <v>混沌风暴-硬核233</v>
          </cell>
          <cell r="B369" t="str">
            <v>混沌风暴-硬核</v>
          </cell>
          <cell r="C369">
            <v>233</v>
          </cell>
          <cell r="D369">
            <v>0.5</v>
          </cell>
          <cell r="E369">
            <v>0.05</v>
          </cell>
          <cell r="F369">
            <v>0.5</v>
          </cell>
        </row>
        <row r="370">
          <cell r="A370" t="str">
            <v>一起来修仙广东安久</v>
          </cell>
          <cell r="B370" t="str">
            <v>一起来修仙</v>
          </cell>
          <cell r="C370" t="str">
            <v>广东安久</v>
          </cell>
          <cell r="D370">
            <v>0.7</v>
          </cell>
          <cell r="E370">
            <v>0.05</v>
          </cell>
          <cell r="F370">
            <v>0.3</v>
          </cell>
        </row>
        <row r="371">
          <cell r="A371" t="str">
            <v>一起来修仙游戏Fan_iOS</v>
          </cell>
          <cell r="B371" t="str">
            <v>一起来修仙</v>
          </cell>
          <cell r="C371" t="str">
            <v>游戏Fan_iOS</v>
          </cell>
          <cell r="D371">
            <v>0.7</v>
          </cell>
          <cell r="E371">
            <v>0.05</v>
          </cell>
          <cell r="F371">
            <v>0.3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.x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53"/>
  <sheetViews>
    <sheetView topLeftCell="A13" workbookViewId="0">
      <selection activeCell="L77" sqref="L77"/>
    </sheetView>
  </sheetViews>
  <sheetFormatPr defaultColWidth="7.65185185185185" defaultRowHeight="12.75"/>
  <cols>
    <col min="1" max="1" width="7.65185185185185" style="425"/>
    <col min="2" max="2" width="3.8" style="425" customWidth="1"/>
    <col min="3" max="3" width="19.3333333333333" style="426" customWidth="1"/>
    <col min="4" max="4" width="12.2814814814815" style="425" customWidth="1"/>
    <col min="5" max="5" width="12.037037037037" style="425" customWidth="1"/>
    <col min="6" max="6" width="8.63703703703704" style="425" customWidth="1"/>
    <col min="7" max="9" width="8.44444444444444" style="425" customWidth="1"/>
    <col min="10" max="10" width="10.7481481481481" style="425" customWidth="1"/>
    <col min="11" max="11" width="10.1925925925926" style="425" customWidth="1"/>
    <col min="12" max="12" width="10.1407407407407" style="425" customWidth="1"/>
    <col min="13" max="13" width="10.3185185185185" style="425" customWidth="1"/>
    <col min="14" max="15" width="8.44444444444444" style="425" customWidth="1"/>
    <col min="16" max="16" width="10.2222222222222" style="425"/>
    <col min="17" max="16384" width="7.65185185185185" style="425"/>
  </cols>
  <sheetData>
    <row r="1" hidden="1" spans="4:15">
      <c r="D1" s="427" t="s">
        <v>0</v>
      </c>
      <c r="E1" s="427"/>
      <c r="F1" s="427"/>
      <c r="G1" s="427"/>
      <c r="H1" s="427"/>
      <c r="I1" s="427"/>
      <c r="K1" s="425" t="s">
        <v>1</v>
      </c>
      <c r="L1" s="425" t="s">
        <v>2</v>
      </c>
      <c r="O1" s="442"/>
    </row>
    <row r="2" ht="13.5" hidden="1" spans="4:12">
      <c r="D2" s="428" t="s">
        <v>3</v>
      </c>
      <c r="K2" s="443">
        <v>45589</v>
      </c>
      <c r="L2" s="444" t="s">
        <v>4</v>
      </c>
    </row>
    <row r="3" ht="15" hidden="1" spans="4:12">
      <c r="D3" s="429"/>
      <c r="K3" s="443">
        <v>45589</v>
      </c>
      <c r="L3" s="445" t="s">
        <v>5</v>
      </c>
    </row>
    <row r="4" hidden="1" spans="4:12">
      <c r="D4" s="430"/>
      <c r="K4" s="443">
        <v>45589</v>
      </c>
      <c r="L4" s="425" t="s">
        <v>6</v>
      </c>
    </row>
    <row r="5" hidden="1" spans="4:12">
      <c r="D5" s="430"/>
      <c r="K5" s="443">
        <v>45589</v>
      </c>
      <c r="L5" s="444" t="s">
        <v>7</v>
      </c>
    </row>
    <row r="6" ht="15" hidden="1" spans="4:12">
      <c r="D6" s="429"/>
      <c r="K6" s="443">
        <v>45589</v>
      </c>
      <c r="L6" s="425" t="s">
        <v>8</v>
      </c>
    </row>
    <row r="7" hidden="1" spans="4:12">
      <c r="D7" s="430"/>
      <c r="K7" s="443">
        <v>45589</v>
      </c>
      <c r="L7" s="444" t="s">
        <v>7</v>
      </c>
    </row>
    <row r="8" ht="15" hidden="1" spans="4:11">
      <c r="D8" s="429"/>
      <c r="K8" s="443">
        <v>45589</v>
      </c>
    </row>
    <row r="9" hidden="1" spans="4:12">
      <c r="D9" s="431"/>
      <c r="K9" s="443">
        <v>45589</v>
      </c>
      <c r="L9" s="425" t="s">
        <v>9</v>
      </c>
    </row>
    <row r="10" hidden="1" spans="4:12">
      <c r="D10" s="431"/>
      <c r="K10" s="443">
        <v>45589</v>
      </c>
      <c r="L10" s="445" t="s">
        <v>10</v>
      </c>
    </row>
    <row r="11" hidden="1" spans="4:12">
      <c r="D11" s="431"/>
      <c r="K11" s="443">
        <v>45589</v>
      </c>
      <c r="L11" s="445" t="s">
        <v>11</v>
      </c>
    </row>
    <row r="12" hidden="1" spans="4:4">
      <c r="D12" s="431"/>
    </row>
    <row r="13" spans="4:4">
      <c r="D13" s="431"/>
    </row>
    <row r="14" spans="3:19">
      <c r="C14" s="432"/>
      <c r="D14" s="433" t="s">
        <v>12</v>
      </c>
      <c r="E14" s="433"/>
      <c r="F14" s="433"/>
      <c r="G14" s="433"/>
      <c r="H14" s="433"/>
      <c r="I14" s="433"/>
      <c r="J14" s="433"/>
      <c r="K14" s="433"/>
      <c r="L14" s="433"/>
      <c r="M14" s="433"/>
      <c r="N14" s="433"/>
      <c r="O14" s="433"/>
      <c r="P14" s="446" t="s">
        <v>13</v>
      </c>
      <c r="Q14" s="444" t="s">
        <v>14</v>
      </c>
      <c r="R14" s="444" t="s">
        <v>15</v>
      </c>
      <c r="S14" s="444" t="s">
        <v>16</v>
      </c>
    </row>
    <row r="15" spans="3:16">
      <c r="C15" s="432" t="s">
        <v>17</v>
      </c>
      <c r="D15" s="434" t="s">
        <v>18</v>
      </c>
      <c r="E15" s="434" t="s">
        <v>19</v>
      </c>
      <c r="F15" s="434" t="s">
        <v>20</v>
      </c>
      <c r="G15" s="434" t="s">
        <v>21</v>
      </c>
      <c r="H15" s="434" t="s">
        <v>22</v>
      </c>
      <c r="I15" s="434" t="s">
        <v>23</v>
      </c>
      <c r="J15" s="434" t="s">
        <v>24</v>
      </c>
      <c r="K15" s="434" t="s">
        <v>25</v>
      </c>
      <c r="L15" s="434" t="s">
        <v>26</v>
      </c>
      <c r="M15" s="434" t="s">
        <v>27</v>
      </c>
      <c r="N15" s="434" t="s">
        <v>28</v>
      </c>
      <c r="O15" s="434" t="s">
        <v>29</v>
      </c>
      <c r="P15" s="438"/>
    </row>
    <row r="16" ht="15" spans="2:16">
      <c r="B16" s="426">
        <v>1</v>
      </c>
      <c r="C16" s="435" t="s">
        <v>30</v>
      </c>
      <c r="D16" s="436"/>
      <c r="E16" s="436"/>
      <c r="F16" s="436">
        <v>63958.23</v>
      </c>
      <c r="G16" s="436">
        <v>23538.22</v>
      </c>
      <c r="H16" s="436">
        <v>20869.11</v>
      </c>
      <c r="I16" s="436">
        <v>11815.36</v>
      </c>
      <c r="J16" s="436">
        <v>14667.66</v>
      </c>
      <c r="K16" s="436"/>
      <c r="L16" s="436"/>
      <c r="M16" s="436"/>
      <c r="N16" s="436"/>
      <c r="O16" s="436"/>
      <c r="P16" s="436">
        <f t="shared" ref="P16:P27" si="0">SUM(D16:O16)</f>
        <v>134848.58</v>
      </c>
    </row>
    <row r="17" ht="15" spans="2:16">
      <c r="B17" s="426"/>
      <c r="C17" s="435" t="s">
        <v>31</v>
      </c>
      <c r="D17" s="436"/>
      <c r="E17" s="436"/>
      <c r="F17" s="436"/>
      <c r="G17" s="436"/>
      <c r="H17" s="436"/>
      <c r="I17" s="436">
        <v>12560.278</v>
      </c>
      <c r="J17" s="436">
        <v>826.568</v>
      </c>
      <c r="K17" s="436"/>
      <c r="L17" s="436"/>
      <c r="M17" s="436"/>
      <c r="N17" s="436"/>
      <c r="O17" s="436"/>
      <c r="P17" s="436">
        <f t="shared" si="0"/>
        <v>13386.846</v>
      </c>
    </row>
    <row r="18" ht="15" spans="2:16">
      <c r="B18" s="426"/>
      <c r="C18" s="435" t="s">
        <v>32</v>
      </c>
      <c r="D18" s="436"/>
      <c r="E18" s="436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436">
        <f t="shared" si="0"/>
        <v>0</v>
      </c>
    </row>
    <row r="19" ht="15" spans="2:16">
      <c r="B19" s="426"/>
      <c r="C19" s="435" t="s">
        <v>33</v>
      </c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>
        <f t="shared" si="0"/>
        <v>0</v>
      </c>
    </row>
    <row r="20" ht="15" spans="2:16">
      <c r="B20" s="426">
        <v>2</v>
      </c>
      <c r="C20" s="435" t="s">
        <v>34</v>
      </c>
      <c r="D20" s="436">
        <v>19189.68924</v>
      </c>
      <c r="E20" s="436">
        <v>21266.0415</v>
      </c>
      <c r="F20" s="436">
        <v>14775.91694</v>
      </c>
      <c r="G20" s="436">
        <v>43972.32236</v>
      </c>
      <c r="H20" s="437">
        <v>24783.82</v>
      </c>
      <c r="I20" s="436">
        <v>8618.1855</v>
      </c>
      <c r="J20" s="436">
        <v>1155.69046</v>
      </c>
      <c r="K20" s="436"/>
      <c r="L20" s="436"/>
      <c r="M20" s="436"/>
      <c r="N20" s="436"/>
      <c r="O20" s="436"/>
      <c r="P20" s="436">
        <f t="shared" si="0"/>
        <v>133761.666</v>
      </c>
    </row>
    <row r="21" ht="15" spans="2:16">
      <c r="B21" s="426"/>
      <c r="C21" s="435" t="s">
        <v>35</v>
      </c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>
        <f t="shared" si="0"/>
        <v>0</v>
      </c>
    </row>
    <row r="22" ht="15" spans="2:16">
      <c r="B22" s="425">
        <v>3</v>
      </c>
      <c r="C22" s="435" t="s">
        <v>36</v>
      </c>
      <c r="D22" s="436">
        <v>80020.796</v>
      </c>
      <c r="E22" s="436">
        <v>77399.465</v>
      </c>
      <c r="F22" s="436">
        <v>89443.768</v>
      </c>
      <c r="G22" s="436">
        <v>81903.02</v>
      </c>
      <c r="H22" s="436">
        <v>91814.55</v>
      </c>
      <c r="I22" s="436">
        <v>94208.9</v>
      </c>
      <c r="J22" s="436">
        <v>56601.986</v>
      </c>
      <c r="K22" s="436">
        <f>虎符传奇!L102</f>
        <v>91845.536</v>
      </c>
      <c r="L22" s="436"/>
      <c r="M22" s="436"/>
      <c r="N22" s="436"/>
      <c r="O22" s="436"/>
      <c r="P22" s="436">
        <f t="shared" si="0"/>
        <v>663238.021</v>
      </c>
    </row>
    <row r="23" ht="15" spans="2:16">
      <c r="B23" s="425">
        <v>4</v>
      </c>
      <c r="C23" s="435" t="s">
        <v>37</v>
      </c>
      <c r="D23" s="436">
        <v>5009.72</v>
      </c>
      <c r="E23" s="436">
        <v>6250.92</v>
      </c>
      <c r="F23" s="436">
        <v>7109.67</v>
      </c>
      <c r="G23" s="436">
        <v>11153.69</v>
      </c>
      <c r="H23" s="436">
        <v>7870.68</v>
      </c>
      <c r="I23" s="436">
        <v>6228.24</v>
      </c>
      <c r="J23" s="436">
        <v>5321.64</v>
      </c>
      <c r="K23" s="436"/>
      <c r="L23" s="436"/>
      <c r="M23" s="436"/>
      <c r="N23" s="436"/>
      <c r="O23" s="436"/>
      <c r="P23" s="436">
        <f t="shared" si="0"/>
        <v>48944.56</v>
      </c>
    </row>
    <row r="24" ht="15" spans="2:16">
      <c r="B24" s="425">
        <v>5</v>
      </c>
      <c r="C24" s="435" t="s">
        <v>38</v>
      </c>
      <c r="D24" s="436"/>
      <c r="E24" s="436"/>
      <c r="F24" s="436"/>
      <c r="G24" s="436"/>
      <c r="H24" s="436"/>
      <c r="I24" s="436"/>
      <c r="J24" s="436"/>
      <c r="K24" s="436"/>
      <c r="L24" s="436"/>
      <c r="M24" s="436"/>
      <c r="N24" s="436"/>
      <c r="O24" s="436"/>
      <c r="P24" s="436">
        <f t="shared" si="0"/>
        <v>0</v>
      </c>
    </row>
    <row r="25" ht="15" spans="2:16">
      <c r="B25" s="425">
        <v>6</v>
      </c>
      <c r="C25" s="435" t="s">
        <v>39</v>
      </c>
      <c r="D25" s="436"/>
      <c r="E25" s="436"/>
      <c r="F25" s="436"/>
      <c r="G25" s="436"/>
      <c r="H25" s="436"/>
      <c r="I25" s="436"/>
      <c r="J25" s="436"/>
      <c r="K25" s="436"/>
      <c r="L25" s="436"/>
      <c r="M25" s="436"/>
      <c r="N25" s="436"/>
      <c r="O25" s="436"/>
      <c r="P25" s="436">
        <f t="shared" si="0"/>
        <v>0</v>
      </c>
    </row>
    <row r="26" ht="15" spans="2:16">
      <c r="B26" s="425">
        <v>7</v>
      </c>
      <c r="C26" s="435" t="s">
        <v>40</v>
      </c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>
        <f t="shared" si="0"/>
        <v>0</v>
      </c>
    </row>
    <row r="27" ht="15" spans="2:16">
      <c r="B27" s="425">
        <v>8</v>
      </c>
      <c r="C27" s="435" t="s">
        <v>41</v>
      </c>
      <c r="D27" s="436"/>
      <c r="E27" s="436"/>
      <c r="F27" s="436"/>
      <c r="G27" s="436"/>
      <c r="H27" s="436"/>
      <c r="I27" s="436"/>
      <c r="J27" s="436"/>
      <c r="K27" s="436"/>
      <c r="L27" s="436"/>
      <c r="M27" s="436"/>
      <c r="N27" s="436"/>
      <c r="O27" s="436"/>
      <c r="P27" s="436">
        <f t="shared" si="0"/>
        <v>0</v>
      </c>
    </row>
    <row r="28" spans="3:16">
      <c r="C28" s="433" t="s">
        <v>42</v>
      </c>
      <c r="D28" s="436"/>
      <c r="E28" s="436"/>
      <c r="F28" s="436"/>
      <c r="G28" s="436"/>
      <c r="H28" s="436"/>
      <c r="I28" s="436"/>
      <c r="J28" s="436"/>
      <c r="K28" s="436"/>
      <c r="L28" s="436"/>
      <c r="M28" s="436"/>
      <c r="N28" s="436"/>
      <c r="O28" s="436"/>
      <c r="P28" s="436"/>
    </row>
    <row r="29" hidden="1" spans="3:16">
      <c r="C29" s="432"/>
      <c r="D29" s="438"/>
      <c r="E29" s="438"/>
      <c r="F29" s="438"/>
      <c r="G29" s="438"/>
      <c r="H29" s="438"/>
      <c r="I29" s="438"/>
      <c r="J29" s="438"/>
      <c r="K29" s="438"/>
      <c r="L29" s="438"/>
      <c r="M29" s="438"/>
      <c r="N29" s="438"/>
      <c r="O29" s="438"/>
      <c r="P29" s="438"/>
    </row>
    <row r="30" hidden="1" spans="3:16">
      <c r="C30" s="432"/>
      <c r="D30" s="438"/>
      <c r="E30" s="438"/>
      <c r="F30" s="438"/>
      <c r="G30" s="438"/>
      <c r="H30" s="438"/>
      <c r="I30" s="438"/>
      <c r="J30" s="438"/>
      <c r="K30" s="438"/>
      <c r="L30" s="438"/>
      <c r="M30" s="438"/>
      <c r="N30" s="438"/>
      <c r="O30" s="438"/>
      <c r="P30" s="438"/>
    </row>
    <row r="31" hidden="1" spans="3:16">
      <c r="C31" s="432"/>
      <c r="D31" s="438"/>
      <c r="E31" s="438"/>
      <c r="F31" s="438"/>
      <c r="G31" s="438"/>
      <c r="H31" s="438"/>
      <c r="I31" s="438"/>
      <c r="J31" s="438"/>
      <c r="K31" s="438"/>
      <c r="L31" s="438"/>
      <c r="M31" s="438"/>
      <c r="N31" s="438"/>
      <c r="O31" s="438"/>
      <c r="P31" s="438"/>
    </row>
    <row r="32" hidden="1" spans="3:16">
      <c r="C32" s="432"/>
      <c r="D32" s="438"/>
      <c r="E32" s="438"/>
      <c r="F32" s="438"/>
      <c r="G32" s="438"/>
      <c r="H32" s="438"/>
      <c r="I32" s="438"/>
      <c r="J32" s="438"/>
      <c r="K32" s="438"/>
      <c r="L32" s="438"/>
      <c r="M32" s="438"/>
      <c r="N32" s="438"/>
      <c r="O32" s="438"/>
      <c r="P32" s="438"/>
    </row>
    <row r="33" hidden="1" spans="3:16">
      <c r="C33" s="432"/>
      <c r="D33" s="438"/>
      <c r="E33" s="438"/>
      <c r="F33" s="438"/>
      <c r="G33" s="438"/>
      <c r="H33" s="438"/>
      <c r="I33" s="438"/>
      <c r="J33" s="438"/>
      <c r="K33" s="438"/>
      <c r="L33" s="438"/>
      <c r="M33" s="438"/>
      <c r="N33" s="438"/>
      <c r="O33" s="438"/>
      <c r="P33" s="438"/>
    </row>
    <row r="34" hidden="1" spans="3:16">
      <c r="C34" s="432"/>
      <c r="D34" s="438"/>
      <c r="E34" s="438"/>
      <c r="F34" s="438"/>
      <c r="G34" s="438"/>
      <c r="H34" s="438"/>
      <c r="I34" s="438"/>
      <c r="J34" s="438"/>
      <c r="K34" s="438"/>
      <c r="L34" s="438"/>
      <c r="M34" s="438"/>
      <c r="N34" s="438"/>
      <c r="O34" s="438"/>
      <c r="P34" s="438"/>
    </row>
    <row r="35" hidden="1" spans="3:16">
      <c r="C35" s="432"/>
      <c r="D35" s="438"/>
      <c r="E35" s="438"/>
      <c r="F35" s="438"/>
      <c r="G35" s="438"/>
      <c r="H35" s="438"/>
      <c r="I35" s="438"/>
      <c r="J35" s="438"/>
      <c r="K35" s="438"/>
      <c r="L35" s="438"/>
      <c r="M35" s="438"/>
      <c r="N35" s="438"/>
      <c r="O35" s="438"/>
      <c r="P35" s="438"/>
    </row>
    <row r="36" ht="15" hidden="1" spans="2:16">
      <c r="B36" s="425">
        <v>21</v>
      </c>
      <c r="C36" s="435" t="s">
        <v>43</v>
      </c>
      <c r="D36" s="438">
        <f t="shared" ref="D36:J36" si="1">SUM(D16:D32)</f>
        <v>104220.20524</v>
      </c>
      <c r="E36" s="438">
        <f t="shared" si="1"/>
        <v>104916.4265</v>
      </c>
      <c r="F36" s="438">
        <f t="shared" si="1"/>
        <v>175287.58494</v>
      </c>
      <c r="G36" s="438">
        <f t="shared" si="1"/>
        <v>160567.25236</v>
      </c>
      <c r="H36" s="438">
        <f t="shared" si="1"/>
        <v>145338.16</v>
      </c>
      <c r="I36" s="438">
        <f t="shared" si="1"/>
        <v>133430.9635</v>
      </c>
      <c r="J36" s="438">
        <f t="shared" si="1"/>
        <v>78573.54446</v>
      </c>
      <c r="K36" s="438"/>
      <c r="L36" s="438"/>
      <c r="M36" s="438"/>
      <c r="N36" s="438"/>
      <c r="O36" s="438">
        <f>SUM(D36:N36)</f>
        <v>902334.137</v>
      </c>
      <c r="P36" s="438"/>
    </row>
    <row r="37" ht="15" hidden="1" spans="2:16">
      <c r="B37" s="425">
        <v>22</v>
      </c>
      <c r="C37" s="435" t="s">
        <v>44</v>
      </c>
      <c r="D37" s="438"/>
      <c r="E37" s="438"/>
      <c r="F37" s="438"/>
      <c r="G37" s="438"/>
      <c r="H37" s="438"/>
      <c r="I37" s="438"/>
      <c r="J37" s="438"/>
      <c r="K37" s="438"/>
      <c r="L37" s="438"/>
      <c r="M37" s="438"/>
      <c r="N37" s="438"/>
      <c r="O37" s="438"/>
      <c r="P37" s="438"/>
    </row>
    <row r="38" ht="15" hidden="1" spans="2:16">
      <c r="B38" s="425">
        <v>6</v>
      </c>
      <c r="C38" s="435" t="s">
        <v>45</v>
      </c>
      <c r="D38" s="438"/>
      <c r="E38" s="438"/>
      <c r="F38" s="438"/>
      <c r="G38" s="438"/>
      <c r="H38" s="438"/>
      <c r="I38" s="438"/>
      <c r="J38" s="438"/>
      <c r="K38" s="438"/>
      <c r="L38" s="438"/>
      <c r="M38" s="438"/>
      <c r="N38" s="438"/>
      <c r="O38" s="438"/>
      <c r="P38" s="438"/>
    </row>
    <row r="39" ht="15" hidden="1" spans="2:16">
      <c r="B39" s="425">
        <v>7</v>
      </c>
      <c r="C39" s="435" t="s">
        <v>46</v>
      </c>
      <c r="D39" s="438"/>
      <c r="E39" s="438"/>
      <c r="F39" s="438"/>
      <c r="G39" s="438"/>
      <c r="H39" s="438"/>
      <c r="I39" s="438"/>
      <c r="J39" s="438"/>
      <c r="K39" s="438"/>
      <c r="L39" s="438"/>
      <c r="M39" s="438"/>
      <c r="N39" s="438"/>
      <c r="O39" s="438"/>
      <c r="P39" s="438"/>
    </row>
    <row r="40" ht="15" hidden="1" spans="2:16">
      <c r="B40" s="425">
        <v>8</v>
      </c>
      <c r="C40" s="435" t="s">
        <v>47</v>
      </c>
      <c r="D40" s="438"/>
      <c r="E40" s="438"/>
      <c r="F40" s="438"/>
      <c r="G40" s="438"/>
      <c r="H40" s="438"/>
      <c r="I40" s="438"/>
      <c r="J40" s="438"/>
      <c r="K40" s="438"/>
      <c r="L40" s="438"/>
      <c r="M40" s="438"/>
      <c r="N40" s="438"/>
      <c r="O40" s="438"/>
      <c r="P40" s="438"/>
    </row>
    <row r="41" ht="15" hidden="1" spans="2:16">
      <c r="B41" s="425">
        <v>9</v>
      </c>
      <c r="C41" s="435" t="s">
        <v>48</v>
      </c>
      <c r="D41" s="438"/>
      <c r="E41" s="438"/>
      <c r="F41" s="438"/>
      <c r="G41" s="438"/>
      <c r="H41" s="438"/>
      <c r="I41" s="438"/>
      <c r="J41" s="438"/>
      <c r="K41" s="438"/>
      <c r="L41" s="438"/>
      <c r="M41" s="438"/>
      <c r="N41" s="438"/>
      <c r="O41" s="438"/>
      <c r="P41" s="438"/>
    </row>
    <row r="42" ht="15" hidden="1" spans="2:16">
      <c r="B42" s="425">
        <v>10</v>
      </c>
      <c r="C42" s="435" t="s">
        <v>49</v>
      </c>
      <c r="D42" s="438"/>
      <c r="E42" s="438"/>
      <c r="F42" s="438"/>
      <c r="G42" s="438"/>
      <c r="H42" s="438"/>
      <c r="I42" s="438"/>
      <c r="J42" s="438"/>
      <c r="K42" s="438"/>
      <c r="L42" s="438"/>
      <c r="M42" s="447"/>
      <c r="N42" s="438"/>
      <c r="O42" s="438"/>
      <c r="P42" s="438"/>
    </row>
    <row r="43" ht="15" hidden="1" spans="2:16">
      <c r="B43" s="425">
        <v>12</v>
      </c>
      <c r="C43" s="435" t="s">
        <v>50</v>
      </c>
      <c r="D43" s="438"/>
      <c r="E43" s="438"/>
      <c r="F43" s="438"/>
      <c r="G43" s="438"/>
      <c r="H43" s="438"/>
      <c r="I43" s="438"/>
      <c r="J43" s="438"/>
      <c r="K43" s="438"/>
      <c r="L43" s="438"/>
      <c r="M43" s="438"/>
      <c r="N43" s="438"/>
      <c r="O43" s="438"/>
      <c r="P43" s="438"/>
    </row>
    <row r="44" ht="15" hidden="1" spans="2:16">
      <c r="B44" s="425">
        <v>15</v>
      </c>
      <c r="C44" s="435" t="s">
        <v>51</v>
      </c>
      <c r="D44" s="438"/>
      <c r="E44" s="438"/>
      <c r="F44" s="438"/>
      <c r="G44" s="438"/>
      <c r="H44" s="438"/>
      <c r="I44" s="438"/>
      <c r="J44" s="438"/>
      <c r="K44" s="438"/>
      <c r="L44" s="438"/>
      <c r="M44" s="438"/>
      <c r="N44" s="438"/>
      <c r="O44" s="438"/>
      <c r="P44" s="438"/>
    </row>
    <row r="45" ht="15" hidden="1" spans="2:16">
      <c r="B45" s="425">
        <v>16</v>
      </c>
      <c r="C45" s="435" t="s">
        <v>52</v>
      </c>
      <c r="D45" s="438"/>
      <c r="E45" s="438"/>
      <c r="F45" s="438"/>
      <c r="G45" s="438"/>
      <c r="H45" s="438"/>
      <c r="I45" s="438"/>
      <c r="J45" s="438"/>
      <c r="K45" s="438"/>
      <c r="L45" s="438"/>
      <c r="M45" s="438"/>
      <c r="N45" s="438"/>
      <c r="O45" s="438"/>
      <c r="P45" s="438"/>
    </row>
    <row r="46" ht="15" hidden="1" spans="2:16">
      <c r="B46" s="425">
        <v>18</v>
      </c>
      <c r="C46" s="435" t="s">
        <v>53</v>
      </c>
      <c r="D46" s="438"/>
      <c r="E46" s="438"/>
      <c r="F46" s="438"/>
      <c r="G46" s="438"/>
      <c r="H46" s="438"/>
      <c r="I46" s="438"/>
      <c r="J46" s="438"/>
      <c r="K46" s="438"/>
      <c r="L46" s="438"/>
      <c r="M46" s="438"/>
      <c r="N46" s="438"/>
      <c r="O46" s="438"/>
      <c r="P46" s="438"/>
    </row>
    <row r="47" ht="15" hidden="1" spans="2:16">
      <c r="B47" s="425">
        <v>19</v>
      </c>
      <c r="C47" s="435" t="s">
        <v>54</v>
      </c>
      <c r="D47" s="438"/>
      <c r="E47" s="438"/>
      <c r="F47" s="438"/>
      <c r="G47" s="438"/>
      <c r="H47" s="438"/>
      <c r="I47" s="438"/>
      <c r="J47" s="438"/>
      <c r="K47" s="438"/>
      <c r="L47" s="438"/>
      <c r="M47" s="438"/>
      <c r="N47" s="438"/>
      <c r="O47" s="438"/>
      <c r="P47" s="438"/>
    </row>
    <row r="48" hidden="1" spans="3:16">
      <c r="C48" s="432"/>
      <c r="D48" s="438"/>
      <c r="E48" s="438"/>
      <c r="F48" s="438"/>
      <c r="G48" s="438"/>
      <c r="H48" s="438"/>
      <c r="I48" s="438"/>
      <c r="J48" s="438"/>
      <c r="K48" s="438"/>
      <c r="L48" s="438"/>
      <c r="M48" s="438"/>
      <c r="N48" s="438"/>
      <c r="O48" s="438"/>
      <c r="P48" s="438"/>
    </row>
    <row r="49" spans="3:17">
      <c r="C49" s="439" t="s">
        <v>3</v>
      </c>
      <c r="D49" s="438">
        <f>童话镇公主!W6</f>
        <v>376.95</v>
      </c>
      <c r="E49" s="438">
        <f>童话镇公主!W7</f>
        <v>426.64</v>
      </c>
      <c r="F49" s="438">
        <f>童话镇公主!W8</f>
        <v>1096.46</v>
      </c>
      <c r="G49" s="438">
        <f>童话镇公主!W9</f>
        <v>5449.31</v>
      </c>
      <c r="H49" s="438">
        <f>童话镇公主!W10</f>
        <v>2941.02</v>
      </c>
      <c r="I49" s="438">
        <f>童话镇公主!W11</f>
        <v>3103.89</v>
      </c>
      <c r="J49" s="438">
        <f>童话镇公主!W12</f>
        <v>962.38</v>
      </c>
      <c r="K49" s="438">
        <f>童话镇公主!W13</f>
        <v>370.63</v>
      </c>
      <c r="L49" s="438"/>
      <c r="M49" s="438"/>
      <c r="N49" s="438"/>
      <c r="O49" s="438"/>
      <c r="P49" s="436">
        <f>SUM(D49:O49)</f>
        <v>14727.28</v>
      </c>
      <c r="Q49" s="444" t="s">
        <v>55</v>
      </c>
    </row>
    <row r="50" spans="3:16">
      <c r="C50" s="439" t="s">
        <v>34</v>
      </c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</row>
    <row r="51" spans="3:16">
      <c r="C51" s="439"/>
      <c r="D51" s="438"/>
      <c r="E51" s="438"/>
      <c r="F51" s="438"/>
      <c r="G51" s="438"/>
      <c r="H51" s="438"/>
      <c r="I51" s="438"/>
      <c r="J51" s="438"/>
      <c r="K51" s="438"/>
      <c r="L51" s="438"/>
      <c r="M51" s="438"/>
      <c r="N51" s="438"/>
      <c r="O51" s="438"/>
      <c r="P51" s="438"/>
    </row>
    <row r="52" spans="3:16">
      <c r="C52" s="439"/>
      <c r="D52" s="438"/>
      <c r="E52" s="438"/>
      <c r="F52" s="438"/>
      <c r="G52" s="438"/>
      <c r="H52" s="438"/>
      <c r="I52" s="438"/>
      <c r="J52" s="438"/>
      <c r="K52" s="438"/>
      <c r="L52" s="438"/>
      <c r="M52" s="438"/>
      <c r="N52" s="438"/>
      <c r="O52" s="438"/>
      <c r="P52" s="438"/>
    </row>
    <row r="53" spans="3:16">
      <c r="C53" s="440" t="s">
        <v>56</v>
      </c>
      <c r="D53" s="441">
        <f t="shared" ref="D53:J53" si="2">SUM(D16:D50)</f>
        <v>208817.36048</v>
      </c>
      <c r="E53" s="441">
        <f t="shared" si="2"/>
        <v>210259.493</v>
      </c>
      <c r="F53" s="441">
        <f t="shared" si="2"/>
        <v>351671.62988</v>
      </c>
      <c r="G53" s="441">
        <f t="shared" si="2"/>
        <v>326583.81472</v>
      </c>
      <c r="H53" s="441">
        <f t="shared" si="2"/>
        <v>293617.34</v>
      </c>
      <c r="I53" s="441">
        <f t="shared" si="2"/>
        <v>269965.817</v>
      </c>
      <c r="J53" s="441">
        <f t="shared" si="2"/>
        <v>158109.46892</v>
      </c>
      <c r="K53" s="441"/>
      <c r="L53" s="441"/>
      <c r="M53" s="441"/>
      <c r="N53" s="441"/>
      <c r="O53" s="441"/>
      <c r="P53" s="441">
        <f>SUM(P15:P50)</f>
        <v>1008906.953</v>
      </c>
    </row>
  </sheetData>
  <sheetProtection formatCells="0" formatColumns="0" formatRows="0" insertRows="0" insertColumns="0" insertHyperlinks="0" deleteColumns="0" deleteRows="0" sort="0" autoFilter="0" pivotTables="0"/>
  <mergeCells count="3">
    <mergeCell ref="D1:I1"/>
    <mergeCell ref="D14:O14"/>
    <mergeCell ref="B20:B21"/>
  </mergeCells>
  <hyperlinks>
    <hyperlink ref="C49" location="童话镇公主!A1" display="童话镇公主-0.1折7月"/>
    <hyperlink ref="D2" location="童话镇公主!A1" display="童话镇公主-0.1折7月"/>
    <hyperlink ref="C50" location="三国将无双!A1" display="三国将无双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20"/>
  <sheetViews>
    <sheetView workbookViewId="0">
      <pane xSplit="1" ySplit="2" topLeftCell="E6" activePane="bottomRight" state="frozen"/>
      <selection/>
      <selection pane="topRight"/>
      <selection pane="bottomLeft"/>
      <selection pane="bottomRight" activeCell="W4" sqref="W4:W19"/>
    </sheetView>
  </sheetViews>
  <sheetFormatPr defaultColWidth="11.3333333333333" defaultRowHeight="13.5"/>
  <cols>
    <col min="1" max="1" width="9.44444444444444" style="54" customWidth="1"/>
    <col min="2" max="2" width="24" style="54" customWidth="1"/>
    <col min="3" max="4" width="8.55555555555556" style="54" customWidth="1"/>
    <col min="5" max="5" width="10.3333333333333" style="54" customWidth="1"/>
    <col min="6" max="6" width="9.66666666666667" style="54" customWidth="1"/>
    <col min="7" max="7" width="7.88888888888889" style="54" customWidth="1"/>
    <col min="8" max="8" width="6.77777777777778" style="54" customWidth="1"/>
    <col min="9" max="9" width="10.7777777777778" style="54" customWidth="1"/>
    <col min="10" max="10" width="7.88888888888889" style="54" customWidth="1"/>
    <col min="11" max="11" width="11.2222222222222" style="54" customWidth="1"/>
    <col min="12" max="12" width="8.77777777777778" style="54" customWidth="1"/>
    <col min="13" max="13" width="2.33333333333333" style="54" customWidth="1"/>
    <col min="14" max="14" width="8.55555555555556" style="54" hidden="1" customWidth="1"/>
    <col min="15" max="15" width="7.66666666666667" style="54" customWidth="1"/>
    <col min="16" max="16" width="9.44444444444444" style="54" customWidth="1"/>
    <col min="17" max="17" width="6.11111111111111" style="54" customWidth="1"/>
    <col min="18" max="18" width="7.66666666666667" style="54" customWidth="1"/>
    <col min="19" max="19" width="5.77777777777778" style="54" customWidth="1"/>
    <col min="20" max="20" width="7.66666666666667" style="54" customWidth="1"/>
    <col min="21" max="21" width="10.7777777777778" style="54" customWidth="1"/>
    <col min="22" max="22" width="7.66666666666667" style="54" customWidth="1"/>
    <col min="23" max="23" width="9.44444444444444" style="54" customWidth="1"/>
    <col min="24" max="24" width="1.77777777777778" style="54" customWidth="1"/>
    <col min="25" max="25" width="8.11111111111111" style="54" customWidth="1"/>
    <col min="26" max="26" width="6.11111111111111" style="54" customWidth="1"/>
    <col min="27" max="27" width="9.88888888888889" style="54" customWidth="1"/>
    <col min="28" max="28" width="6.11111111111111" style="54" customWidth="1"/>
    <col min="29" max="29" width="7.66666666666667" style="54" customWidth="1"/>
    <col min="30" max="30" width="9" style="54" customWidth="1"/>
    <col min="31" max="31" width="2.44444444444444" style="54" customWidth="1"/>
    <col min="32" max="33" width="7.66666666666667" style="54" customWidth="1"/>
    <col min="34" max="34" width="4.55555555555556" style="54" customWidth="1"/>
    <col min="35" max="35" width="6.11111111111111" style="54" customWidth="1"/>
    <col min="36" max="36" width="7.66666666666667" style="54" customWidth="1"/>
    <col min="37" max="37" width="2.33333333333333" style="54" customWidth="1"/>
    <col min="38" max="38" width="7.66666666666667" style="54" customWidth="1"/>
    <col min="39" max="39" width="2.34814814814815" style="54" customWidth="1"/>
    <col min="40" max="40" width="7.66666666666667" style="54" customWidth="1"/>
    <col min="41" max="41" width="6.11111111111111" style="54" customWidth="1"/>
    <col min="42" max="42" width="6.66666666666667" style="54" customWidth="1"/>
    <col min="43" max="43" width="11.3333333333333" style="54"/>
    <col min="44" max="44" width="9.44444444444444" style="54" customWidth="1"/>
    <col min="45" max="46" width="7.66666666666667" style="54" customWidth="1"/>
    <col min="47" max="47" width="9.44444444444444" style="54" customWidth="1"/>
    <col min="48" max="58" width="11.3333333333333" style="54"/>
    <col min="59" max="59" width="5.33333333333333" style="54" customWidth="1"/>
    <col min="60" max="16384" width="11.3333333333333" style="54"/>
  </cols>
  <sheetData>
    <row r="1" ht="16.5" spans="1:59">
      <c r="A1" s="174"/>
      <c r="B1" s="175" t="s">
        <v>157</v>
      </c>
      <c r="C1" s="176" t="s">
        <v>158</v>
      </c>
      <c r="D1" s="176" t="s">
        <v>159</v>
      </c>
      <c r="E1" s="176" t="s">
        <v>160</v>
      </c>
      <c r="F1" s="176" t="s">
        <v>161</v>
      </c>
      <c r="G1" s="176" t="s">
        <v>95</v>
      </c>
      <c r="H1" s="176" t="s">
        <v>62</v>
      </c>
      <c r="I1" s="176" t="s">
        <v>162</v>
      </c>
      <c r="J1" s="176" t="s">
        <v>163</v>
      </c>
      <c r="K1" s="176" t="s">
        <v>164</v>
      </c>
      <c r="L1" s="176" t="s">
        <v>165</v>
      </c>
      <c r="M1" s="186"/>
      <c r="N1" s="176" t="s">
        <v>158</v>
      </c>
      <c r="O1" s="187" t="s">
        <v>166</v>
      </c>
      <c r="P1" s="187"/>
      <c r="Q1" s="187"/>
      <c r="R1" s="187"/>
      <c r="S1" s="187"/>
      <c r="T1" s="187"/>
      <c r="U1" s="187"/>
      <c r="V1" s="187"/>
      <c r="W1" s="187"/>
      <c r="X1" s="186"/>
      <c r="Y1" s="203" t="s">
        <v>167</v>
      </c>
      <c r="Z1" s="191"/>
      <c r="AA1" s="191"/>
      <c r="AB1" s="191"/>
      <c r="AC1" s="191"/>
      <c r="AD1" s="191"/>
      <c r="AE1" s="186"/>
      <c r="AF1" s="204" t="s">
        <v>169</v>
      </c>
      <c r="AG1" s="204"/>
      <c r="AH1" s="204"/>
      <c r="AI1" s="204"/>
      <c r="AJ1" s="204"/>
      <c r="AK1" s="204"/>
      <c r="AL1" s="204"/>
      <c r="AM1" s="186"/>
      <c r="AN1" s="204" t="s">
        <v>171</v>
      </c>
      <c r="AO1" s="204"/>
      <c r="AP1" s="204"/>
      <c r="AQ1" s="211"/>
      <c r="AR1" s="211"/>
      <c r="AS1" s="211"/>
      <c r="AT1" s="211"/>
      <c r="AU1" s="186"/>
      <c r="AV1" s="212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</row>
    <row r="2" ht="33" spans="1:59">
      <c r="A2" s="177"/>
      <c r="B2" s="178" t="s">
        <v>174</v>
      </c>
      <c r="C2" s="178" t="s">
        <v>158</v>
      </c>
      <c r="D2" s="178" t="s">
        <v>159</v>
      </c>
      <c r="E2" s="178" t="s">
        <v>160</v>
      </c>
      <c r="F2" s="179" t="s">
        <v>161</v>
      </c>
      <c r="G2" s="179" t="s">
        <v>95</v>
      </c>
      <c r="H2" s="178" t="s">
        <v>62</v>
      </c>
      <c r="I2" s="188" t="s">
        <v>175</v>
      </c>
      <c r="J2" s="179" t="s">
        <v>163</v>
      </c>
      <c r="K2" s="189" t="s">
        <v>176</v>
      </c>
      <c r="L2" s="190" t="s">
        <v>165</v>
      </c>
      <c r="M2" s="186"/>
      <c r="N2" s="178" t="s">
        <v>158</v>
      </c>
      <c r="O2" s="191" t="s">
        <v>95</v>
      </c>
      <c r="P2" s="191" t="s">
        <v>177</v>
      </c>
      <c r="Q2" s="191" t="s">
        <v>61</v>
      </c>
      <c r="R2" s="191" t="s">
        <v>62</v>
      </c>
      <c r="S2" s="191" t="s">
        <v>178</v>
      </c>
      <c r="T2" s="191" t="s">
        <v>179</v>
      </c>
      <c r="U2" s="191" t="s">
        <v>180</v>
      </c>
      <c r="V2" s="191" t="s">
        <v>66</v>
      </c>
      <c r="W2" s="191" t="s">
        <v>168</v>
      </c>
      <c r="X2" s="199"/>
      <c r="Y2" s="191" t="s">
        <v>62</v>
      </c>
      <c r="Z2" s="191" t="s">
        <v>61</v>
      </c>
      <c r="AA2" s="191" t="s">
        <v>96</v>
      </c>
      <c r="AB2" s="191" t="s">
        <v>181</v>
      </c>
      <c r="AC2" s="191" t="s">
        <v>182</v>
      </c>
      <c r="AD2" s="191" t="s">
        <v>183</v>
      </c>
      <c r="AE2" s="186"/>
      <c r="AF2" s="191" t="s">
        <v>168</v>
      </c>
      <c r="AG2" s="191" t="s">
        <v>184</v>
      </c>
      <c r="AH2" s="191" t="s">
        <v>185</v>
      </c>
      <c r="AI2" s="191" t="s">
        <v>186</v>
      </c>
      <c r="AJ2" s="191" t="s">
        <v>203</v>
      </c>
      <c r="AK2" s="191" t="s">
        <v>187</v>
      </c>
      <c r="AL2" s="191" t="s">
        <v>170</v>
      </c>
      <c r="AM2" s="186"/>
      <c r="AN2" s="191" t="s">
        <v>171</v>
      </c>
      <c r="AO2" s="213" t="s">
        <v>172</v>
      </c>
      <c r="AP2" s="213" t="s">
        <v>173</v>
      </c>
      <c r="AQ2" s="211"/>
      <c r="AR2" s="186" t="s">
        <v>188</v>
      </c>
      <c r="AS2" s="186" t="s">
        <v>189</v>
      </c>
      <c r="AT2" s="186" t="s">
        <v>190</v>
      </c>
      <c r="AU2" s="186" t="s">
        <v>191</v>
      </c>
      <c r="AV2" s="212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199"/>
    </row>
    <row r="3" ht="16.5" spans="1:59">
      <c r="A3" s="180">
        <v>45474</v>
      </c>
      <c r="B3" s="181" t="s">
        <v>262</v>
      </c>
      <c r="C3" s="182" t="s">
        <v>192</v>
      </c>
      <c r="D3" s="182">
        <v>5974</v>
      </c>
      <c r="E3" s="178">
        <v>5277</v>
      </c>
      <c r="F3" s="183">
        <v>0</v>
      </c>
      <c r="G3" s="183">
        <v>0</v>
      </c>
      <c r="H3" s="178">
        <v>697</v>
      </c>
      <c r="I3" s="192">
        <v>730.74</v>
      </c>
      <c r="J3" s="183">
        <v>0.2</v>
      </c>
      <c r="K3" s="193">
        <v>1503.95</v>
      </c>
      <c r="L3" s="194"/>
      <c r="M3" s="195"/>
      <c r="N3" s="182" t="str">
        <f>C3</f>
        <v>大熊游戏</v>
      </c>
      <c r="O3" s="196">
        <v>0.2</v>
      </c>
      <c r="P3" s="197">
        <f>D3</f>
        <v>5974</v>
      </c>
      <c r="Q3" s="197">
        <v>0</v>
      </c>
      <c r="R3" s="197">
        <f>H3</f>
        <v>697</v>
      </c>
      <c r="S3" s="200">
        <v>0</v>
      </c>
      <c r="T3" s="200"/>
      <c r="U3" s="201">
        <f t="shared" ref="U3:U8" si="0">(P3-Q3-R3)*(1-S3)*(1-T3)</f>
        <v>5277</v>
      </c>
      <c r="V3" s="200">
        <f t="shared" ref="V3:V8" si="1">BG3-O3</f>
        <v>0.8</v>
      </c>
      <c r="W3" s="201">
        <f t="shared" ref="W3:W8" si="2">(P3-Q3-R3)*(1-S3)*V3*(1-T3)</f>
        <v>4221.6</v>
      </c>
      <c r="X3" s="202"/>
      <c r="Y3" s="205">
        <f>H3</f>
        <v>697</v>
      </c>
      <c r="Z3" s="206">
        <f t="shared" ref="Z3:Z8" si="3">Q3</f>
        <v>0</v>
      </c>
      <c r="AA3" s="206">
        <f t="shared" ref="AA3:AA8" si="4">P3-Y3-Z3</f>
        <v>5277</v>
      </c>
      <c r="AB3" s="207">
        <v>0.05</v>
      </c>
      <c r="AC3" s="207">
        <v>0.3</v>
      </c>
      <c r="AD3" s="206">
        <f t="shared" ref="AD3:AD8" si="5">ROUND(AA3*(1-AB3)*AC3,2)</f>
        <v>1503.95</v>
      </c>
      <c r="AE3" s="195"/>
      <c r="AF3" s="208">
        <f t="shared" ref="AF3:AF8" si="6">W3</f>
        <v>4221.6</v>
      </c>
      <c r="AG3" s="208">
        <f t="shared" ref="AG3:AG8" si="7">AD3</f>
        <v>1503.95</v>
      </c>
      <c r="AH3" s="208">
        <v>0</v>
      </c>
      <c r="AI3" s="208"/>
      <c r="AJ3" s="210">
        <f t="shared" ref="AJ3:AJ8" si="8">E3*10%</f>
        <v>527.7</v>
      </c>
      <c r="AK3" s="208">
        <v>0</v>
      </c>
      <c r="AL3" s="208">
        <f t="shared" ref="AL3:AL8" si="9">SUM(AG3:AK3)</f>
        <v>2031.65</v>
      </c>
      <c r="AN3" s="208">
        <f t="shared" ref="AN3:AN8" si="10">AF3-AL3</f>
        <v>2189.95</v>
      </c>
      <c r="AO3" s="214">
        <f t="shared" ref="AO3:AO8" si="11">IFERROR(AN3/AF3,"")</f>
        <v>0.518748815614933</v>
      </c>
      <c r="AP3" s="215">
        <f t="shared" ref="AP3:AP8" si="12">V3-AC3-S3</f>
        <v>0.5</v>
      </c>
      <c r="AQ3" s="195"/>
      <c r="AR3" s="216">
        <f t="shared" ref="AR3:AR8" si="13">K3-AD3</f>
        <v>0</v>
      </c>
      <c r="AS3" s="216">
        <f t="shared" ref="AS3:AS8" si="14">D3-P3</f>
        <v>0</v>
      </c>
      <c r="AT3" s="216">
        <f t="shared" ref="AT3:AT8" si="15">H3-R3</f>
        <v>0</v>
      </c>
      <c r="AU3" s="216">
        <f t="shared" ref="AU3:AU8" si="16">I3-W3</f>
        <v>-3490.86</v>
      </c>
      <c r="AV3" s="195"/>
      <c r="AW3" s="195"/>
      <c r="AX3" s="195"/>
      <c r="AY3" s="195"/>
      <c r="AZ3" s="195"/>
      <c r="BA3" s="195"/>
      <c r="BB3" s="195"/>
      <c r="BC3" s="195"/>
      <c r="BD3" s="195"/>
      <c r="BE3" s="195"/>
      <c r="BF3" s="195"/>
      <c r="BG3" s="196">
        <v>1</v>
      </c>
    </row>
    <row r="4" ht="16.5" spans="1:59">
      <c r="A4" s="180">
        <v>45505</v>
      </c>
      <c r="B4" s="181" t="s">
        <v>262</v>
      </c>
      <c r="C4" s="182" t="s">
        <v>192</v>
      </c>
      <c r="D4" s="182">
        <v>15888</v>
      </c>
      <c r="E4" s="178">
        <v>11199.2</v>
      </c>
      <c r="F4" s="183">
        <v>0</v>
      </c>
      <c r="G4" s="183">
        <v>0.8</v>
      </c>
      <c r="H4" s="178">
        <v>4688.8</v>
      </c>
      <c r="I4" s="192">
        <v>109901.8</v>
      </c>
      <c r="J4" s="183">
        <v>0.2</v>
      </c>
      <c r="K4" s="193">
        <v>3191.77</v>
      </c>
      <c r="L4" s="194"/>
      <c r="M4" s="198"/>
      <c r="N4" s="182" t="s">
        <v>192</v>
      </c>
      <c r="O4" s="196">
        <v>0.2</v>
      </c>
      <c r="P4" s="197">
        <f>D4</f>
        <v>15888</v>
      </c>
      <c r="Q4" s="197">
        <v>0</v>
      </c>
      <c r="R4" s="197">
        <f>H4</f>
        <v>4688.8</v>
      </c>
      <c r="S4" s="200">
        <v>0</v>
      </c>
      <c r="T4" s="200"/>
      <c r="U4" s="201">
        <f t="shared" si="0"/>
        <v>11199.2</v>
      </c>
      <c r="V4" s="200">
        <f t="shared" si="1"/>
        <v>0.8</v>
      </c>
      <c r="W4" s="201">
        <f t="shared" si="2"/>
        <v>8959.36</v>
      </c>
      <c r="X4" s="202"/>
      <c r="Y4" s="205">
        <f>H4</f>
        <v>4688.8</v>
      </c>
      <c r="Z4" s="206">
        <f t="shared" si="3"/>
        <v>0</v>
      </c>
      <c r="AA4" s="206">
        <f t="shared" si="4"/>
        <v>11199.2</v>
      </c>
      <c r="AB4" s="209">
        <v>0.05</v>
      </c>
      <c r="AC4" s="209">
        <v>0.3</v>
      </c>
      <c r="AD4" s="206">
        <f t="shared" si="5"/>
        <v>3191.77</v>
      </c>
      <c r="AE4" s="195"/>
      <c r="AF4" s="208">
        <f t="shared" si="6"/>
        <v>8959.36</v>
      </c>
      <c r="AG4" s="208">
        <f t="shared" si="7"/>
        <v>3191.77</v>
      </c>
      <c r="AH4" s="208">
        <v>0</v>
      </c>
      <c r="AI4" s="208"/>
      <c r="AJ4" s="210">
        <f t="shared" si="8"/>
        <v>1119.92</v>
      </c>
      <c r="AK4" s="208">
        <v>0</v>
      </c>
      <c r="AL4" s="208">
        <f t="shared" si="9"/>
        <v>4311.69</v>
      </c>
      <c r="AM4" s="198"/>
      <c r="AN4" s="208">
        <f t="shared" si="10"/>
        <v>4647.67</v>
      </c>
      <c r="AO4" s="214">
        <f t="shared" si="11"/>
        <v>0.518750223230231</v>
      </c>
      <c r="AP4" s="215">
        <f t="shared" si="12"/>
        <v>0.5</v>
      </c>
      <c r="AQ4" s="198"/>
      <c r="AR4" s="216">
        <f t="shared" si="13"/>
        <v>0</v>
      </c>
      <c r="AS4" s="216">
        <f t="shared" si="14"/>
        <v>0</v>
      </c>
      <c r="AT4" s="216">
        <f t="shared" si="15"/>
        <v>0</v>
      </c>
      <c r="AU4" s="216">
        <f t="shared" si="16"/>
        <v>100942.44</v>
      </c>
      <c r="AV4" s="195"/>
      <c r="AW4" s="198"/>
      <c r="AX4" s="198"/>
      <c r="AY4" s="198"/>
      <c r="AZ4" s="198"/>
      <c r="BA4" s="198"/>
      <c r="BB4" s="198"/>
      <c r="BC4" s="198"/>
      <c r="BD4" s="198"/>
      <c r="BE4" s="198"/>
      <c r="BF4" s="198"/>
      <c r="BG4" s="196">
        <v>1</v>
      </c>
    </row>
    <row r="5" ht="16.5" spans="1:59">
      <c r="A5" s="180">
        <v>45536</v>
      </c>
      <c r="B5" s="181" t="s">
        <v>262</v>
      </c>
      <c r="C5" s="182" t="s">
        <v>192</v>
      </c>
      <c r="D5" s="182">
        <v>18002</v>
      </c>
      <c r="E5" s="184">
        <v>12731.2</v>
      </c>
      <c r="F5" s="183">
        <v>0</v>
      </c>
      <c r="G5" s="183">
        <v>0.8</v>
      </c>
      <c r="H5" s="178">
        <v>5270.8</v>
      </c>
      <c r="I5" s="192">
        <v>109901.8</v>
      </c>
      <c r="J5" s="183">
        <v>0.2</v>
      </c>
      <c r="K5" s="193"/>
      <c r="L5" s="194"/>
      <c r="M5" s="198"/>
      <c r="N5" s="182" t="s">
        <v>192</v>
      </c>
      <c r="O5" s="196">
        <v>0.2</v>
      </c>
      <c r="P5" s="197">
        <f t="shared" ref="P5:P8" si="17">E5</f>
        <v>12731.2</v>
      </c>
      <c r="Q5" s="197">
        <v>0</v>
      </c>
      <c r="R5" s="197">
        <f>H5</f>
        <v>5270.8</v>
      </c>
      <c r="S5" s="200">
        <v>0</v>
      </c>
      <c r="T5" s="200"/>
      <c r="U5" s="201">
        <f t="shared" si="0"/>
        <v>7460.4</v>
      </c>
      <c r="V5" s="200">
        <f t="shared" si="1"/>
        <v>0.8</v>
      </c>
      <c r="W5" s="201">
        <f t="shared" si="2"/>
        <v>5968.32</v>
      </c>
      <c r="X5" s="202"/>
      <c r="Y5" s="205">
        <f>H5</f>
        <v>5270.8</v>
      </c>
      <c r="Z5" s="206">
        <f t="shared" si="3"/>
        <v>0</v>
      </c>
      <c r="AA5" s="206">
        <f t="shared" si="4"/>
        <v>7460.4</v>
      </c>
      <c r="AB5" s="209">
        <v>0.05</v>
      </c>
      <c r="AC5" s="209">
        <v>0.3</v>
      </c>
      <c r="AD5" s="206">
        <f t="shared" si="5"/>
        <v>2126.21</v>
      </c>
      <c r="AE5" s="195"/>
      <c r="AF5" s="208">
        <f t="shared" si="6"/>
        <v>5968.32</v>
      </c>
      <c r="AG5" s="208">
        <f t="shared" si="7"/>
        <v>2126.21</v>
      </c>
      <c r="AH5" s="208">
        <v>0</v>
      </c>
      <c r="AI5" s="208"/>
      <c r="AJ5" s="210">
        <f t="shared" si="8"/>
        <v>1273.12</v>
      </c>
      <c r="AK5" s="208">
        <v>0</v>
      </c>
      <c r="AL5" s="208">
        <f t="shared" si="9"/>
        <v>3399.33</v>
      </c>
      <c r="AM5" s="198"/>
      <c r="AN5" s="208">
        <f t="shared" si="10"/>
        <v>2568.99</v>
      </c>
      <c r="AO5" s="214">
        <f t="shared" si="11"/>
        <v>0.430437711114686</v>
      </c>
      <c r="AP5" s="215">
        <f t="shared" si="12"/>
        <v>0.5</v>
      </c>
      <c r="AQ5" s="198"/>
      <c r="AR5" s="216">
        <f t="shared" si="13"/>
        <v>-2126.21</v>
      </c>
      <c r="AS5" s="216">
        <f t="shared" si="14"/>
        <v>5270.8</v>
      </c>
      <c r="AT5" s="216">
        <f t="shared" si="15"/>
        <v>0</v>
      </c>
      <c r="AU5" s="216">
        <f t="shared" si="16"/>
        <v>103933.48</v>
      </c>
      <c r="AV5" s="195"/>
      <c r="AW5" s="198"/>
      <c r="AX5" s="198"/>
      <c r="AY5" s="198"/>
      <c r="AZ5" s="198"/>
      <c r="BA5" s="198"/>
      <c r="BB5" s="198"/>
      <c r="BC5" s="198"/>
      <c r="BD5" s="198"/>
      <c r="BE5" s="198"/>
      <c r="BF5" s="198"/>
      <c r="BG5" s="196">
        <v>1</v>
      </c>
    </row>
    <row r="6" ht="16.5" spans="1:59">
      <c r="A6" s="180">
        <v>45566</v>
      </c>
      <c r="B6" s="181" t="s">
        <v>262</v>
      </c>
      <c r="C6" s="182" t="s">
        <v>192</v>
      </c>
      <c r="D6" s="182">
        <v>24124</v>
      </c>
      <c r="E6" s="184">
        <v>771.6</v>
      </c>
      <c r="F6" s="183">
        <v>0</v>
      </c>
      <c r="G6" s="183">
        <v>0.8</v>
      </c>
      <c r="H6" s="178">
        <v>5270.8</v>
      </c>
      <c r="I6" s="192">
        <v>109901.8</v>
      </c>
      <c r="J6" s="183">
        <v>0.2</v>
      </c>
      <c r="K6" s="193"/>
      <c r="L6" s="194"/>
      <c r="M6" s="198"/>
      <c r="N6" s="182" t="s">
        <v>192</v>
      </c>
      <c r="O6" s="196">
        <v>0.2</v>
      </c>
      <c r="P6" s="197">
        <f t="shared" si="17"/>
        <v>771.6</v>
      </c>
      <c r="Q6" s="197">
        <v>0</v>
      </c>
      <c r="R6" s="197"/>
      <c r="S6" s="200">
        <v>0</v>
      </c>
      <c r="T6" s="200"/>
      <c r="U6" s="201">
        <f t="shared" si="0"/>
        <v>771.6</v>
      </c>
      <c r="V6" s="200">
        <f t="shared" si="1"/>
        <v>0.8</v>
      </c>
      <c r="W6" s="201">
        <f t="shared" si="2"/>
        <v>617.28</v>
      </c>
      <c r="X6" s="202"/>
      <c r="Y6" s="205"/>
      <c r="Z6" s="206">
        <f t="shared" si="3"/>
        <v>0</v>
      </c>
      <c r="AA6" s="206">
        <f t="shared" si="4"/>
        <v>771.6</v>
      </c>
      <c r="AB6" s="209">
        <v>0.05</v>
      </c>
      <c r="AC6" s="209">
        <v>0.3</v>
      </c>
      <c r="AD6" s="206">
        <f t="shared" si="5"/>
        <v>219.91</v>
      </c>
      <c r="AE6" s="195"/>
      <c r="AF6" s="208">
        <f t="shared" si="6"/>
        <v>617.28</v>
      </c>
      <c r="AG6" s="208">
        <f t="shared" si="7"/>
        <v>219.91</v>
      </c>
      <c r="AH6" s="208">
        <v>0</v>
      </c>
      <c r="AI6" s="208"/>
      <c r="AJ6" s="210">
        <f t="shared" si="8"/>
        <v>77.16</v>
      </c>
      <c r="AK6" s="208">
        <v>0</v>
      </c>
      <c r="AL6" s="208">
        <f t="shared" si="9"/>
        <v>297.07</v>
      </c>
      <c r="AM6" s="198"/>
      <c r="AN6" s="208">
        <f t="shared" si="10"/>
        <v>320.21</v>
      </c>
      <c r="AO6" s="214">
        <f t="shared" si="11"/>
        <v>0.518743519958528</v>
      </c>
      <c r="AP6" s="215">
        <f t="shared" si="12"/>
        <v>0.5</v>
      </c>
      <c r="AQ6" s="198"/>
      <c r="AR6" s="216">
        <f t="shared" si="13"/>
        <v>-219.91</v>
      </c>
      <c r="AS6" s="216">
        <f t="shared" si="14"/>
        <v>23352.4</v>
      </c>
      <c r="AT6" s="216">
        <f t="shared" si="15"/>
        <v>5270.8</v>
      </c>
      <c r="AU6" s="216">
        <f t="shared" si="16"/>
        <v>109284.52</v>
      </c>
      <c r="AV6" s="195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6">
        <v>1</v>
      </c>
    </row>
    <row r="7" ht="16.5" spans="1:59">
      <c r="A7" s="180">
        <v>45566</v>
      </c>
      <c r="B7" s="181" t="s">
        <v>262</v>
      </c>
      <c r="C7" s="182" t="s">
        <v>192</v>
      </c>
      <c r="D7" s="182">
        <v>2997</v>
      </c>
      <c r="E7" s="184" t="s">
        <v>263</v>
      </c>
      <c r="F7" s="183">
        <v>0</v>
      </c>
      <c r="G7" s="183">
        <v>0.8</v>
      </c>
      <c r="H7" s="178">
        <v>5270.8</v>
      </c>
      <c r="I7" s="192">
        <v>109901.8</v>
      </c>
      <c r="J7" s="183">
        <v>0.2</v>
      </c>
      <c r="K7" s="193"/>
      <c r="L7" s="194"/>
      <c r="M7" s="198"/>
      <c r="N7" s="182" t="s">
        <v>192</v>
      </c>
      <c r="O7" s="196">
        <v>0.2</v>
      </c>
      <c r="P7" s="197" t="str">
        <f t="shared" si="17"/>
        <v>2086.4	</v>
      </c>
      <c r="Q7" s="197">
        <v>0</v>
      </c>
      <c r="R7" s="197"/>
      <c r="S7" s="200">
        <v>0</v>
      </c>
      <c r="T7" s="200"/>
      <c r="U7" s="201" t="e">
        <f t="shared" si="0"/>
        <v>#VALUE!</v>
      </c>
      <c r="V7" s="200">
        <f t="shared" si="1"/>
        <v>0.8</v>
      </c>
      <c r="W7" s="201" t="e">
        <f t="shared" si="2"/>
        <v>#VALUE!</v>
      </c>
      <c r="X7" s="202"/>
      <c r="Y7" s="205"/>
      <c r="Z7" s="206">
        <f t="shared" si="3"/>
        <v>0</v>
      </c>
      <c r="AA7" s="206" t="e">
        <f t="shared" si="4"/>
        <v>#VALUE!</v>
      </c>
      <c r="AB7" s="209">
        <v>0.05</v>
      </c>
      <c r="AC7" s="209">
        <v>0.3</v>
      </c>
      <c r="AD7" s="206" t="e">
        <f t="shared" si="5"/>
        <v>#VALUE!</v>
      </c>
      <c r="AE7" s="195"/>
      <c r="AF7" s="208" t="e">
        <f t="shared" si="6"/>
        <v>#VALUE!</v>
      </c>
      <c r="AG7" s="208" t="e">
        <f t="shared" si="7"/>
        <v>#VALUE!</v>
      </c>
      <c r="AH7" s="208">
        <v>0</v>
      </c>
      <c r="AI7" s="208"/>
      <c r="AJ7" s="210" t="e">
        <f t="shared" si="8"/>
        <v>#VALUE!</v>
      </c>
      <c r="AK7" s="208">
        <v>0</v>
      </c>
      <c r="AL7" s="208" t="e">
        <f t="shared" si="9"/>
        <v>#VALUE!</v>
      </c>
      <c r="AM7" s="198"/>
      <c r="AN7" s="208" t="e">
        <f t="shared" si="10"/>
        <v>#VALUE!</v>
      </c>
      <c r="AO7" s="214" t="str">
        <f t="shared" si="11"/>
        <v/>
      </c>
      <c r="AP7" s="215">
        <f t="shared" si="12"/>
        <v>0.5</v>
      </c>
      <c r="AQ7" s="198"/>
      <c r="AR7" s="216" t="e">
        <f t="shared" si="13"/>
        <v>#VALUE!</v>
      </c>
      <c r="AS7" s="216" t="e">
        <f t="shared" si="14"/>
        <v>#VALUE!</v>
      </c>
      <c r="AT7" s="216">
        <f t="shared" si="15"/>
        <v>5270.8</v>
      </c>
      <c r="AU7" s="216" t="e">
        <f t="shared" si="16"/>
        <v>#VALUE!</v>
      </c>
      <c r="AV7" s="195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6">
        <v>1</v>
      </c>
    </row>
    <row r="8" ht="16.5" spans="1:59">
      <c r="A8" s="180">
        <v>45597</v>
      </c>
      <c r="B8" s="181" t="s">
        <v>262</v>
      </c>
      <c r="C8" s="182" t="s">
        <v>192</v>
      </c>
      <c r="D8" s="185">
        <v>678022</v>
      </c>
      <c r="E8" s="184">
        <v>12543.11</v>
      </c>
      <c r="F8" s="183">
        <v>0</v>
      </c>
      <c r="G8" s="183">
        <v>0.8</v>
      </c>
      <c r="H8" s="178">
        <v>5270.8</v>
      </c>
      <c r="I8" s="192">
        <v>109901.8</v>
      </c>
      <c r="J8" s="183">
        <v>0.2</v>
      </c>
      <c r="K8" s="193"/>
      <c r="L8" s="194"/>
      <c r="M8" s="198"/>
      <c r="N8" s="182" t="s">
        <v>192</v>
      </c>
      <c r="O8" s="196">
        <v>0.2</v>
      </c>
      <c r="P8" s="197">
        <f t="shared" si="17"/>
        <v>12543.11</v>
      </c>
      <c r="Q8" s="197">
        <v>0</v>
      </c>
      <c r="R8" s="197"/>
      <c r="S8" s="200">
        <v>0</v>
      </c>
      <c r="T8" s="200"/>
      <c r="U8" s="201">
        <f t="shared" si="0"/>
        <v>12543.11</v>
      </c>
      <c r="V8" s="200">
        <f t="shared" si="1"/>
        <v>0.8</v>
      </c>
      <c r="W8" s="201">
        <f t="shared" si="2"/>
        <v>10034.488</v>
      </c>
      <c r="X8" s="202"/>
      <c r="Y8" s="205"/>
      <c r="Z8" s="206">
        <f t="shared" si="3"/>
        <v>0</v>
      </c>
      <c r="AA8" s="206">
        <f t="shared" si="4"/>
        <v>12543.11</v>
      </c>
      <c r="AB8" s="209">
        <v>0.05</v>
      </c>
      <c r="AC8" s="209">
        <v>0.3</v>
      </c>
      <c r="AD8" s="206">
        <f t="shared" si="5"/>
        <v>3574.79</v>
      </c>
      <c r="AE8" s="195"/>
      <c r="AF8" s="208">
        <f t="shared" si="6"/>
        <v>10034.488</v>
      </c>
      <c r="AG8" s="208">
        <f t="shared" si="7"/>
        <v>3574.79</v>
      </c>
      <c r="AH8" s="208">
        <v>0</v>
      </c>
      <c r="AI8" s="208"/>
      <c r="AJ8" s="210">
        <f t="shared" si="8"/>
        <v>1254.311</v>
      </c>
      <c r="AK8" s="208">
        <v>0</v>
      </c>
      <c r="AL8" s="208">
        <f t="shared" si="9"/>
        <v>4829.101</v>
      </c>
      <c r="AM8" s="198"/>
      <c r="AN8" s="208">
        <f t="shared" si="10"/>
        <v>5205.387</v>
      </c>
      <c r="AO8" s="214">
        <f t="shared" si="11"/>
        <v>0.518749636254486</v>
      </c>
      <c r="AP8" s="215">
        <f t="shared" si="12"/>
        <v>0.5</v>
      </c>
      <c r="AQ8" s="198"/>
      <c r="AR8" s="216">
        <f t="shared" si="13"/>
        <v>-3574.79</v>
      </c>
      <c r="AS8" s="216">
        <f t="shared" si="14"/>
        <v>665478.89</v>
      </c>
      <c r="AT8" s="216">
        <f t="shared" si="15"/>
        <v>5270.8</v>
      </c>
      <c r="AU8" s="216">
        <f t="shared" si="16"/>
        <v>99867.312</v>
      </c>
      <c r="AV8" s="195"/>
      <c r="AW8" s="198"/>
      <c r="AX8" s="198"/>
      <c r="AY8" s="198"/>
      <c r="AZ8" s="198"/>
      <c r="BA8" s="198"/>
      <c r="BB8" s="198"/>
      <c r="BC8" s="198"/>
      <c r="BD8" s="198"/>
      <c r="BE8" s="198"/>
      <c r="BF8" s="198"/>
      <c r="BG8" s="196">
        <v>1</v>
      </c>
    </row>
    <row r="9" ht="14.25" spans="23:23">
      <c r="W9" s="201"/>
    </row>
    <row r="10" ht="14.25" spans="23:23">
      <c r="W10" s="201"/>
    </row>
    <row r="11" ht="14.25" spans="23:23">
      <c r="W11" s="201"/>
    </row>
    <row r="12" ht="14.25" spans="23:23">
      <c r="W12" s="201"/>
    </row>
    <row r="13" ht="14.25" spans="23:23">
      <c r="W13" s="201"/>
    </row>
    <row r="14" ht="14.25" spans="23:23">
      <c r="W14" s="201"/>
    </row>
    <row r="15" ht="14.25" spans="23:23">
      <c r="W15" s="201"/>
    </row>
    <row r="16" ht="14.25" spans="23:23">
      <c r="W16" s="201"/>
    </row>
    <row r="17" ht="14.25" spans="23:23">
      <c r="W17" s="201"/>
    </row>
    <row r="18" ht="14.25" spans="23:23">
      <c r="W18" s="201"/>
    </row>
    <row r="19" ht="14.25" spans="23:23">
      <c r="W19" s="201"/>
    </row>
    <row r="20" ht="14.25" spans="23:23">
      <c r="W20" s="201"/>
    </row>
  </sheetData>
  <sheetProtection formatCells="0" formatColumns="0" formatRows="0" insertRows="0" insertColumns="0" insertHyperlinks="0" deleteColumns="0" deleteRows="0" sort="0" autoFilter="0" pivotTables="0"/>
  <mergeCells count="4">
    <mergeCell ref="O1:W1"/>
    <mergeCell ref="Y1:AD1"/>
    <mergeCell ref="AF1:AL1"/>
    <mergeCell ref="AN1:AP1"/>
  </mergeCells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35"/>
  <sheetViews>
    <sheetView zoomScale="80" zoomScaleNormal="80" topLeftCell="K1" workbookViewId="0">
      <pane ySplit="2" topLeftCell="A30" activePane="bottomLeft" state="frozen"/>
      <selection/>
      <selection pane="bottomLeft" activeCell="K30" sqref="K30"/>
    </sheetView>
  </sheetViews>
  <sheetFormatPr defaultColWidth="11.3333333333333" defaultRowHeight="13.5"/>
  <cols>
    <col min="1" max="1" width="8.51851851851852" style="54" customWidth="1"/>
    <col min="2" max="2" width="18.5555555555556" style="54" customWidth="1"/>
    <col min="3" max="3" width="15.1111111111111" style="54" customWidth="1"/>
    <col min="4" max="4" width="8.44444444444444" style="54" customWidth="1"/>
    <col min="5" max="5" width="9.44444444444444" style="54" customWidth="1"/>
    <col min="6" max="6" width="8" style="54" customWidth="1"/>
    <col min="7" max="7" width="6.55555555555556" style="54" customWidth="1"/>
    <col min="8" max="8" width="6.88888888888889" style="54" customWidth="1"/>
    <col min="9" max="9" width="10.2222222222222" style="54" customWidth="1"/>
    <col min="10" max="10" width="6.55555555555556" style="54" customWidth="1"/>
    <col min="11" max="11" width="11.2222222222222" style="54" customWidth="1"/>
    <col min="12" max="12" width="7.33333333333333" style="54" customWidth="1"/>
    <col min="13" max="13" width="2.33333333333333" style="54" customWidth="1"/>
    <col min="14" max="14" width="16.3333333333333" style="54" customWidth="1"/>
    <col min="15" max="15" width="7.66666666666667" style="54" customWidth="1"/>
    <col min="16" max="16" width="10.3333333333333" style="54" customWidth="1"/>
    <col min="17" max="17" width="6.11111111111111" style="54" customWidth="1"/>
    <col min="18" max="18" width="7.66666666666667" style="54" customWidth="1"/>
    <col min="19" max="19" width="5.66666666666667" style="54" customWidth="1"/>
    <col min="20" max="20" width="7.66666666666667" style="54" customWidth="1"/>
    <col min="21" max="21" width="10.7777777777778" style="54" customWidth="1"/>
    <col min="22" max="22" width="7.66666666666667" style="54" customWidth="1"/>
    <col min="23" max="23" width="10.3333333333333" style="54" customWidth="1"/>
    <col min="24" max="24" width="2.33333333333333" style="54" customWidth="1"/>
    <col min="25" max="25" width="8.11111111111111" style="54" customWidth="1"/>
    <col min="26" max="26" width="6.11111111111111" style="54" customWidth="1"/>
    <col min="27" max="27" width="11.2222222222222" style="54" customWidth="1"/>
    <col min="28" max="28" width="6.11111111111111" style="54" customWidth="1"/>
    <col min="29" max="29" width="7.66666666666667" style="54" customWidth="1"/>
    <col min="30" max="30" width="10.7777777777778" style="54" customWidth="1"/>
    <col min="31" max="31" width="2.33333333333333" style="54" customWidth="1"/>
    <col min="32" max="32" width="12.1111111111111" style="54" customWidth="1"/>
    <col min="33" max="33" width="9.44444444444444" style="54" customWidth="1"/>
    <col min="34" max="34" width="4.55555555555556" style="54" customWidth="1"/>
    <col min="35" max="35" width="6.11111111111111" style="54" customWidth="1"/>
    <col min="36" max="38" width="2.33333333333333" style="54" customWidth="1"/>
    <col min="39" max="39" width="7.66666666666667" style="54" customWidth="1"/>
    <col min="40" max="40" width="9.44444444444444" style="54" customWidth="1"/>
    <col min="41" max="41" width="6.33333333333333" style="54" customWidth="1"/>
    <col min="42" max="42" width="12.5555555555556" style="54" customWidth="1"/>
    <col min="43" max="43" width="11.3333333333333" style="54"/>
    <col min="44" max="44" width="11.2222222222222" style="54" customWidth="1"/>
    <col min="45" max="45" width="8.55555555555556" style="54" customWidth="1"/>
    <col min="46" max="46" width="11.2222222222222" style="54" customWidth="1"/>
    <col min="47" max="47" width="7.66666666666667" style="54" customWidth="1"/>
    <col min="48" max="48" width="11.3333333333333" style="54"/>
    <col min="49" max="49" width="20.7777777777778" style="54"/>
    <col min="50" max="50" width="11.3333333333333" style="54"/>
    <col min="51" max="52" width="5" style="54" customWidth="1"/>
    <col min="53" max="16384" width="11.3333333333333" style="54"/>
  </cols>
  <sheetData>
    <row r="1" s="54" customFormat="1" spans="1:57">
      <c r="A1" s="93" t="s">
        <v>157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113"/>
      <c r="N1" s="93" t="s">
        <v>166</v>
      </c>
      <c r="O1" s="114"/>
      <c r="P1" s="93"/>
      <c r="Q1" s="93"/>
      <c r="R1" s="114"/>
      <c r="S1" s="114"/>
      <c r="T1" s="93"/>
      <c r="U1" s="93"/>
      <c r="V1" s="93"/>
      <c r="W1" s="93"/>
      <c r="X1" s="113"/>
      <c r="Y1" s="129" t="s">
        <v>167</v>
      </c>
      <c r="Z1" s="117"/>
      <c r="AA1" s="117"/>
      <c r="AB1" s="117"/>
      <c r="AC1" s="117"/>
      <c r="AD1" s="117"/>
      <c r="AE1" s="113"/>
      <c r="AF1" s="140" t="s">
        <v>169</v>
      </c>
      <c r="AG1" s="140"/>
      <c r="AH1" s="140"/>
      <c r="AI1" s="140"/>
      <c r="AJ1" s="140"/>
      <c r="AK1" s="140"/>
      <c r="AL1" s="113"/>
      <c r="AM1" s="140" t="s">
        <v>171</v>
      </c>
      <c r="AN1" s="140"/>
      <c r="AO1" s="140"/>
      <c r="AP1" s="140"/>
      <c r="AQ1" s="151"/>
      <c r="AR1" s="151"/>
      <c r="AS1" s="151"/>
      <c r="AT1" s="151"/>
      <c r="AU1" s="113"/>
      <c r="AV1" s="151"/>
      <c r="AW1" s="151"/>
      <c r="AX1" s="151"/>
      <c r="AY1" s="151"/>
      <c r="AZ1" s="151"/>
      <c r="BA1" s="151"/>
      <c r="BB1" s="113"/>
      <c r="BC1" s="113"/>
      <c r="BD1" s="113"/>
      <c r="BE1" s="113"/>
    </row>
    <row r="2" s="54" customFormat="1" ht="27" spans="1:57">
      <c r="A2" s="94" t="s">
        <v>223</v>
      </c>
      <c r="B2" s="95" t="s">
        <v>174</v>
      </c>
      <c r="C2" s="95" t="s">
        <v>158</v>
      </c>
      <c r="D2" s="95" t="s">
        <v>159</v>
      </c>
      <c r="E2" s="95" t="s">
        <v>160</v>
      </c>
      <c r="F2" s="96" t="s">
        <v>161</v>
      </c>
      <c r="G2" s="96" t="s">
        <v>95</v>
      </c>
      <c r="H2" s="97" t="s">
        <v>62</v>
      </c>
      <c r="I2" s="166" t="s">
        <v>175</v>
      </c>
      <c r="J2" s="96" t="s">
        <v>163</v>
      </c>
      <c r="K2" s="115" t="s">
        <v>176</v>
      </c>
      <c r="L2" s="95" t="s">
        <v>165</v>
      </c>
      <c r="M2" s="113">
        <v>5</v>
      </c>
      <c r="N2" s="116" t="s">
        <v>158</v>
      </c>
      <c r="O2" s="117" t="s">
        <v>95</v>
      </c>
      <c r="P2" s="117" t="s">
        <v>177</v>
      </c>
      <c r="Q2" s="117" t="s">
        <v>61</v>
      </c>
      <c r="R2" s="117" t="s">
        <v>62</v>
      </c>
      <c r="S2" s="117" t="s">
        <v>178</v>
      </c>
      <c r="T2" s="117" t="s">
        <v>179</v>
      </c>
      <c r="U2" s="117" t="s">
        <v>180</v>
      </c>
      <c r="V2" s="117" t="s">
        <v>66</v>
      </c>
      <c r="W2" s="117" t="s">
        <v>168</v>
      </c>
      <c r="X2" s="130">
        <v>5</v>
      </c>
      <c r="Y2" s="117" t="s">
        <v>62</v>
      </c>
      <c r="Z2" s="117" t="s">
        <v>61</v>
      </c>
      <c r="AA2" s="117" t="s">
        <v>96</v>
      </c>
      <c r="AB2" s="117" t="s">
        <v>181</v>
      </c>
      <c r="AC2" s="117" t="s">
        <v>182</v>
      </c>
      <c r="AD2" s="117" t="s">
        <v>183</v>
      </c>
      <c r="AE2" s="113">
        <v>5</v>
      </c>
      <c r="AF2" s="117" t="s">
        <v>168</v>
      </c>
      <c r="AG2" s="117" t="s">
        <v>184</v>
      </c>
      <c r="AH2" s="117" t="s">
        <v>185</v>
      </c>
      <c r="AI2" s="117" t="s">
        <v>186</v>
      </c>
      <c r="AJ2" s="117" t="s">
        <v>187</v>
      </c>
      <c r="AK2" s="117" t="s">
        <v>187</v>
      </c>
      <c r="AL2" s="113">
        <v>5</v>
      </c>
      <c r="AM2" s="117" t="s">
        <v>170</v>
      </c>
      <c r="AN2" s="117" t="s">
        <v>171</v>
      </c>
      <c r="AO2" s="148" t="s">
        <v>172</v>
      </c>
      <c r="AP2" s="148" t="s">
        <v>173</v>
      </c>
      <c r="AQ2" s="151"/>
      <c r="AR2" s="113" t="s">
        <v>188</v>
      </c>
      <c r="AS2" s="113" t="s">
        <v>189</v>
      </c>
      <c r="AT2" s="113" t="s">
        <v>190</v>
      </c>
      <c r="AU2" s="113" t="s">
        <v>191</v>
      </c>
      <c r="AV2" s="151" t="s">
        <v>224</v>
      </c>
      <c r="AW2" s="151"/>
      <c r="AX2" s="151"/>
      <c r="AY2" s="151"/>
      <c r="AZ2" s="130"/>
      <c r="BA2" s="151"/>
      <c r="BB2" s="113"/>
      <c r="BC2" s="113"/>
      <c r="BD2" s="113"/>
      <c r="BE2" s="113"/>
    </row>
    <row r="3" s="54" customFormat="1" ht="16.5" spans="1:57">
      <c r="A3" s="102">
        <v>45597</v>
      </c>
      <c r="B3" s="103" t="s">
        <v>264</v>
      </c>
      <c r="C3" s="156" t="s">
        <v>265</v>
      </c>
      <c r="D3" s="109">
        <v>58489.5</v>
      </c>
      <c r="E3" s="105">
        <f t="shared" ref="E3:E35" si="0">D3</f>
        <v>58489.5</v>
      </c>
      <c r="F3" s="106">
        <v>0</v>
      </c>
      <c r="G3" s="157">
        <v>0.7</v>
      </c>
      <c r="H3" s="108"/>
      <c r="I3" s="167">
        <v>2784.91</v>
      </c>
      <c r="J3" s="119">
        <v>0.15</v>
      </c>
      <c r="K3" s="120">
        <v>996.71</v>
      </c>
      <c r="L3" s="121">
        <v>1788.2</v>
      </c>
      <c r="M3" s="122"/>
      <c r="N3" s="168" t="s">
        <v>100</v>
      </c>
      <c r="O3" s="123">
        <f t="shared" ref="O3:O35" si="1">G3</f>
        <v>0.7</v>
      </c>
      <c r="P3" s="124">
        <f t="shared" ref="P3:P35" si="2">E3</f>
        <v>58489.5</v>
      </c>
      <c r="Q3" s="124">
        <v>0</v>
      </c>
      <c r="R3" s="128">
        <f t="shared" ref="R3:R35" si="3">H3</f>
        <v>0</v>
      </c>
      <c r="S3" s="131">
        <f t="shared" ref="S3:S35" si="4">F3</f>
        <v>0</v>
      </c>
      <c r="T3" s="132"/>
      <c r="U3" s="133">
        <f t="shared" ref="U3:U35" si="5">(P3-Q3-R3)*(1-S3)*(1-T3)</f>
        <v>58489.5</v>
      </c>
      <c r="V3" s="131">
        <f t="shared" ref="V3:V35" si="6">AY3-O3</f>
        <v>0.3</v>
      </c>
      <c r="W3" s="133">
        <f t="shared" ref="W3:W35" si="7">(P3-Q3-R3)*(1-S3)*V3*(1-T3)</f>
        <v>17546.85</v>
      </c>
      <c r="X3" s="134"/>
      <c r="Y3" s="135">
        <f t="shared" ref="Y3:Y35" si="8">R3</f>
        <v>0</v>
      </c>
      <c r="Z3" s="135">
        <f t="shared" ref="Z3:Z10" si="9">Q3</f>
        <v>0</v>
      </c>
      <c r="AA3" s="135">
        <f t="shared" ref="AA3:AA35" si="10">P3-Y3-Z3</f>
        <v>58489.5</v>
      </c>
      <c r="AB3" s="142">
        <v>0</v>
      </c>
      <c r="AC3" s="142">
        <v>0.15</v>
      </c>
      <c r="AD3" s="135">
        <f t="shared" ref="AD3:AD35" si="11">ROUND(AA3*(1-AB3)*AC3,2)</f>
        <v>8773.43</v>
      </c>
      <c r="AE3" s="143"/>
      <c r="AF3" s="144">
        <f t="shared" ref="AF3:AF35" si="12">W3</f>
        <v>17546.85</v>
      </c>
      <c r="AG3" s="144">
        <f t="shared" ref="AG3:AG35" si="13">AD3</f>
        <v>8773.43</v>
      </c>
      <c r="AH3" s="144">
        <v>0</v>
      </c>
      <c r="AI3" s="144">
        <v>0</v>
      </c>
      <c r="AJ3" s="144">
        <v>0</v>
      </c>
      <c r="AK3" s="144">
        <v>0</v>
      </c>
      <c r="AL3" s="143"/>
      <c r="AM3" s="144">
        <f t="shared" ref="AM3:AM10" si="14">SUM(AH3:AL3)</f>
        <v>0</v>
      </c>
      <c r="AN3" s="144">
        <f t="shared" ref="AN3:AN35" si="15">AG3-AM3</f>
        <v>8773.43</v>
      </c>
      <c r="AO3" s="149">
        <f t="shared" ref="AO3:AO35" si="16">IFERROR(AN3/AG3,"")</f>
        <v>1</v>
      </c>
      <c r="AP3" s="153">
        <f t="shared" ref="AP3:AP10" si="17">W3-AD3-T3</f>
        <v>8773.42</v>
      </c>
      <c r="AQ3" s="143"/>
      <c r="AR3" s="122">
        <f t="shared" ref="AR3:AR35" si="18">L3-AE3</f>
        <v>1788.2</v>
      </c>
      <c r="AS3" s="122">
        <f t="shared" ref="AS3:AS35" si="19">E3-Q3</f>
        <v>58489.5</v>
      </c>
      <c r="AT3" s="122">
        <f t="shared" ref="AT3:AT35" si="20">I3-S3</f>
        <v>2784.91</v>
      </c>
      <c r="AU3" s="122">
        <f t="shared" ref="AU3:AU35" si="21">J3-X3</f>
        <v>0.15</v>
      </c>
      <c r="AV3" s="143"/>
      <c r="AW3" s="143"/>
      <c r="AX3" s="143"/>
      <c r="AY3" s="155">
        <v>1</v>
      </c>
      <c r="AZ3" s="155">
        <v>1</v>
      </c>
      <c r="BA3" s="143"/>
      <c r="BB3" s="143"/>
      <c r="BC3" s="143"/>
      <c r="BD3" s="143"/>
      <c r="BE3" s="143"/>
    </row>
    <row r="4" s="92" customFormat="1" ht="16.5" spans="1:57">
      <c r="A4" s="158">
        <v>45597</v>
      </c>
      <c r="B4" s="109" t="s">
        <v>266</v>
      </c>
      <c r="C4" s="159" t="s">
        <v>267</v>
      </c>
      <c r="D4" s="109">
        <v>53020.46</v>
      </c>
      <c r="E4" s="105">
        <f t="shared" si="0"/>
        <v>53020.46</v>
      </c>
      <c r="F4" s="110">
        <v>0</v>
      </c>
      <c r="G4" s="160">
        <v>0.7</v>
      </c>
      <c r="H4" s="111"/>
      <c r="I4" s="169">
        <v>952.47</v>
      </c>
      <c r="J4" s="125">
        <v>0.15</v>
      </c>
      <c r="K4" s="126">
        <v>340.884</v>
      </c>
      <c r="L4" s="126">
        <v>611.586</v>
      </c>
      <c r="M4" s="127"/>
      <c r="N4" s="168" t="s">
        <v>247</v>
      </c>
      <c r="O4" s="123">
        <f t="shared" si="1"/>
        <v>0.7</v>
      </c>
      <c r="P4" s="128">
        <f t="shared" si="2"/>
        <v>53020.46</v>
      </c>
      <c r="Q4" s="128">
        <v>0</v>
      </c>
      <c r="R4" s="128">
        <f t="shared" si="3"/>
        <v>0</v>
      </c>
      <c r="S4" s="131">
        <f t="shared" si="4"/>
        <v>0</v>
      </c>
      <c r="T4" s="131"/>
      <c r="U4" s="128">
        <f t="shared" si="5"/>
        <v>53020.46</v>
      </c>
      <c r="V4" s="131">
        <f t="shared" si="6"/>
        <v>0.3</v>
      </c>
      <c r="W4" s="128">
        <f t="shared" si="7"/>
        <v>15906.138</v>
      </c>
      <c r="X4" s="136"/>
      <c r="Y4" s="137">
        <f t="shared" si="8"/>
        <v>0</v>
      </c>
      <c r="Z4" s="137">
        <f t="shared" si="9"/>
        <v>0</v>
      </c>
      <c r="AA4" s="137">
        <f t="shared" si="10"/>
        <v>53020.46</v>
      </c>
      <c r="AB4" s="145">
        <v>0</v>
      </c>
      <c r="AC4" s="145">
        <v>0.15</v>
      </c>
      <c r="AD4" s="137">
        <f t="shared" si="11"/>
        <v>7953.07</v>
      </c>
      <c r="AE4" s="146"/>
      <c r="AF4" s="147">
        <f t="shared" si="12"/>
        <v>15906.138</v>
      </c>
      <c r="AG4" s="147">
        <f t="shared" si="13"/>
        <v>7953.07</v>
      </c>
      <c r="AH4" s="147">
        <v>0</v>
      </c>
      <c r="AI4" s="147">
        <v>0</v>
      </c>
      <c r="AJ4" s="147">
        <v>0</v>
      </c>
      <c r="AK4" s="147">
        <v>0</v>
      </c>
      <c r="AL4" s="146"/>
      <c r="AM4" s="147">
        <f t="shared" si="14"/>
        <v>0</v>
      </c>
      <c r="AN4" s="147">
        <f t="shared" si="15"/>
        <v>7953.07</v>
      </c>
      <c r="AO4" s="150">
        <f t="shared" si="16"/>
        <v>1</v>
      </c>
      <c r="AP4" s="154">
        <f t="shared" si="17"/>
        <v>7953.068</v>
      </c>
      <c r="AQ4" s="146"/>
      <c r="AR4" s="127">
        <f t="shared" si="18"/>
        <v>611.586</v>
      </c>
      <c r="AS4" s="127">
        <f t="shared" si="19"/>
        <v>53020.46</v>
      </c>
      <c r="AT4" s="127">
        <f t="shared" si="20"/>
        <v>952.47</v>
      </c>
      <c r="AU4" s="127">
        <f t="shared" si="21"/>
        <v>0.15</v>
      </c>
      <c r="AV4" s="146"/>
      <c r="AW4" s="146"/>
      <c r="AX4" s="146"/>
      <c r="AY4" s="123">
        <v>1</v>
      </c>
      <c r="AZ4" s="123">
        <v>1</v>
      </c>
      <c r="BA4" s="146"/>
      <c r="BB4" s="146"/>
      <c r="BC4" s="146"/>
      <c r="BD4" s="146"/>
      <c r="BE4" s="146"/>
    </row>
    <row r="5" s="54" customFormat="1" ht="16.5" spans="1:57">
      <c r="A5" s="102">
        <v>45597</v>
      </c>
      <c r="B5" s="109" t="s">
        <v>268</v>
      </c>
      <c r="C5" s="156" t="s">
        <v>269</v>
      </c>
      <c r="D5" s="109">
        <v>26337.08</v>
      </c>
      <c r="E5" s="105">
        <f t="shared" si="0"/>
        <v>26337.08</v>
      </c>
      <c r="F5" s="106">
        <v>0</v>
      </c>
      <c r="G5" s="157">
        <v>0.7</v>
      </c>
      <c r="H5" s="108"/>
      <c r="I5" s="170">
        <v>3532.34</v>
      </c>
      <c r="J5" s="119">
        <v>0.15</v>
      </c>
      <c r="K5" s="120">
        <v>1264.205</v>
      </c>
      <c r="L5" s="121">
        <v>2268.135</v>
      </c>
      <c r="M5" s="122"/>
      <c r="N5" s="168" t="s">
        <v>235</v>
      </c>
      <c r="O5" s="123">
        <f t="shared" si="1"/>
        <v>0.7</v>
      </c>
      <c r="P5" s="124">
        <f t="shared" si="2"/>
        <v>26337.08</v>
      </c>
      <c r="Q5" s="124">
        <v>0</v>
      </c>
      <c r="R5" s="128">
        <f t="shared" si="3"/>
        <v>0</v>
      </c>
      <c r="S5" s="131">
        <f t="shared" si="4"/>
        <v>0</v>
      </c>
      <c r="T5" s="132"/>
      <c r="U5" s="133">
        <f t="shared" si="5"/>
        <v>26337.08</v>
      </c>
      <c r="V5" s="131">
        <f t="shared" si="6"/>
        <v>0.3</v>
      </c>
      <c r="W5" s="133">
        <f t="shared" si="7"/>
        <v>7901.124</v>
      </c>
      <c r="X5" s="138"/>
      <c r="Y5" s="135">
        <f t="shared" si="8"/>
        <v>0</v>
      </c>
      <c r="Z5" s="135">
        <f t="shared" si="9"/>
        <v>0</v>
      </c>
      <c r="AA5" s="135">
        <f t="shared" si="10"/>
        <v>26337.08</v>
      </c>
      <c r="AB5" s="142">
        <v>0</v>
      </c>
      <c r="AC5" s="142">
        <v>0.15</v>
      </c>
      <c r="AD5" s="135">
        <f t="shared" si="11"/>
        <v>3950.56</v>
      </c>
      <c r="AE5" s="143"/>
      <c r="AF5" s="144">
        <f t="shared" si="12"/>
        <v>7901.124</v>
      </c>
      <c r="AG5" s="144">
        <f t="shared" si="13"/>
        <v>3950.56</v>
      </c>
      <c r="AH5" s="144">
        <v>0</v>
      </c>
      <c r="AI5" s="144">
        <v>0</v>
      </c>
      <c r="AJ5" s="144">
        <v>0</v>
      </c>
      <c r="AK5" s="144">
        <v>0</v>
      </c>
      <c r="AL5" s="143"/>
      <c r="AM5" s="144">
        <f t="shared" si="14"/>
        <v>0</v>
      </c>
      <c r="AN5" s="144">
        <f t="shared" si="15"/>
        <v>3950.56</v>
      </c>
      <c r="AO5" s="149">
        <f t="shared" si="16"/>
        <v>1</v>
      </c>
      <c r="AP5" s="153">
        <f t="shared" si="17"/>
        <v>3950.564</v>
      </c>
      <c r="AQ5" s="143"/>
      <c r="AR5" s="122">
        <f t="shared" si="18"/>
        <v>2268.135</v>
      </c>
      <c r="AS5" s="122">
        <f t="shared" si="19"/>
        <v>26337.08</v>
      </c>
      <c r="AT5" s="122">
        <f t="shared" si="20"/>
        <v>3532.34</v>
      </c>
      <c r="AU5" s="122">
        <f t="shared" si="21"/>
        <v>0.15</v>
      </c>
      <c r="AV5" s="143"/>
      <c r="AW5" s="143"/>
      <c r="AX5" s="143"/>
      <c r="AY5" s="155">
        <v>1</v>
      </c>
      <c r="AZ5" s="155">
        <v>1</v>
      </c>
      <c r="BA5" s="143"/>
      <c r="BB5" s="143"/>
      <c r="BC5" s="143"/>
      <c r="BD5" s="143"/>
      <c r="BE5" s="143"/>
    </row>
    <row r="6" s="54" customFormat="1" ht="16.5" spans="1:57">
      <c r="A6" s="102">
        <v>45597</v>
      </c>
      <c r="B6" s="109" t="s">
        <v>264</v>
      </c>
      <c r="C6" s="156" t="s">
        <v>113</v>
      </c>
      <c r="D6" s="109">
        <v>22844.59</v>
      </c>
      <c r="E6" s="105">
        <f t="shared" si="0"/>
        <v>22844.59</v>
      </c>
      <c r="F6" s="106">
        <v>0</v>
      </c>
      <c r="G6" s="157">
        <v>0.7</v>
      </c>
      <c r="H6" s="108"/>
      <c r="I6" s="170">
        <v>10368.89</v>
      </c>
      <c r="J6" s="119">
        <v>0.15</v>
      </c>
      <c r="K6" s="120">
        <v>2882.7852</v>
      </c>
      <c r="L6" s="121">
        <v>7486.1048</v>
      </c>
      <c r="M6" s="122"/>
      <c r="N6" s="109" t="s">
        <v>229</v>
      </c>
      <c r="O6" s="123">
        <f t="shared" si="1"/>
        <v>0.7</v>
      </c>
      <c r="P6" s="124">
        <f t="shared" si="2"/>
        <v>22844.59</v>
      </c>
      <c r="Q6" s="124">
        <v>0</v>
      </c>
      <c r="R6" s="128">
        <f t="shared" si="3"/>
        <v>0</v>
      </c>
      <c r="S6" s="131">
        <f t="shared" si="4"/>
        <v>0</v>
      </c>
      <c r="T6" s="132"/>
      <c r="U6" s="133">
        <f t="shared" si="5"/>
        <v>22844.59</v>
      </c>
      <c r="V6" s="131">
        <f t="shared" si="6"/>
        <v>0.3</v>
      </c>
      <c r="W6" s="133">
        <f t="shared" si="7"/>
        <v>6853.377</v>
      </c>
      <c r="X6" s="138"/>
      <c r="Y6" s="135">
        <f t="shared" si="8"/>
        <v>0</v>
      </c>
      <c r="Z6" s="135">
        <f t="shared" si="9"/>
        <v>0</v>
      </c>
      <c r="AA6" s="135">
        <f t="shared" si="10"/>
        <v>22844.59</v>
      </c>
      <c r="AB6" s="142">
        <v>0</v>
      </c>
      <c r="AC6" s="142">
        <v>0.15</v>
      </c>
      <c r="AD6" s="135">
        <f t="shared" si="11"/>
        <v>3426.69</v>
      </c>
      <c r="AE6" s="143"/>
      <c r="AF6" s="144">
        <f t="shared" si="12"/>
        <v>6853.377</v>
      </c>
      <c r="AG6" s="144">
        <f t="shared" si="13"/>
        <v>3426.69</v>
      </c>
      <c r="AH6" s="144">
        <v>0</v>
      </c>
      <c r="AI6" s="144">
        <v>0</v>
      </c>
      <c r="AJ6" s="144">
        <v>0</v>
      </c>
      <c r="AK6" s="144">
        <v>0</v>
      </c>
      <c r="AL6" s="143"/>
      <c r="AM6" s="144">
        <f t="shared" si="14"/>
        <v>0</v>
      </c>
      <c r="AN6" s="144">
        <f t="shared" si="15"/>
        <v>3426.69</v>
      </c>
      <c r="AO6" s="149">
        <f t="shared" si="16"/>
        <v>1</v>
      </c>
      <c r="AP6" s="153">
        <f t="shared" si="17"/>
        <v>3426.687</v>
      </c>
      <c r="AQ6" s="143"/>
      <c r="AR6" s="122">
        <f t="shared" si="18"/>
        <v>7486.1048</v>
      </c>
      <c r="AS6" s="122">
        <f t="shared" si="19"/>
        <v>22844.59</v>
      </c>
      <c r="AT6" s="122">
        <f t="shared" si="20"/>
        <v>10368.89</v>
      </c>
      <c r="AU6" s="122">
        <f t="shared" si="21"/>
        <v>0.15</v>
      </c>
      <c r="AV6" s="143"/>
      <c r="AW6" s="143"/>
      <c r="AX6" s="143"/>
      <c r="AY6" s="155">
        <v>1</v>
      </c>
      <c r="AZ6" s="155">
        <v>1</v>
      </c>
      <c r="BA6" s="143"/>
      <c r="BB6" s="143"/>
      <c r="BC6" s="143"/>
      <c r="BD6" s="143"/>
      <c r="BE6" s="143"/>
    </row>
    <row r="7" s="54" customFormat="1" ht="16.5" spans="1:57">
      <c r="A7" s="102">
        <v>45597</v>
      </c>
      <c r="B7" s="109" t="s">
        <v>264</v>
      </c>
      <c r="C7" s="156" t="s">
        <v>103</v>
      </c>
      <c r="D7" s="161">
        <v>20544.78</v>
      </c>
      <c r="E7" s="105">
        <f t="shared" si="0"/>
        <v>20544.78</v>
      </c>
      <c r="F7" s="106">
        <v>0</v>
      </c>
      <c r="G7" s="157">
        <v>0.7</v>
      </c>
      <c r="H7" s="108"/>
      <c r="I7" s="167">
        <v>567.15</v>
      </c>
      <c r="J7" s="119">
        <v>0.15</v>
      </c>
      <c r="K7" s="120">
        <v>202.98</v>
      </c>
      <c r="L7" s="121">
        <v>364.17</v>
      </c>
      <c r="M7" s="122"/>
      <c r="N7" s="168" t="s">
        <v>270</v>
      </c>
      <c r="O7" s="123">
        <f t="shared" si="1"/>
        <v>0.7</v>
      </c>
      <c r="P7" s="124">
        <f t="shared" si="2"/>
        <v>20544.78</v>
      </c>
      <c r="Q7" s="124">
        <v>0</v>
      </c>
      <c r="R7" s="128">
        <f t="shared" si="3"/>
        <v>0</v>
      </c>
      <c r="S7" s="131">
        <f t="shared" si="4"/>
        <v>0</v>
      </c>
      <c r="T7" s="132"/>
      <c r="U7" s="133">
        <f t="shared" si="5"/>
        <v>20544.78</v>
      </c>
      <c r="V7" s="131">
        <f t="shared" si="6"/>
        <v>0.3</v>
      </c>
      <c r="W7" s="133">
        <f t="shared" si="7"/>
        <v>6163.434</v>
      </c>
      <c r="X7" s="138"/>
      <c r="Y7" s="135">
        <f t="shared" si="8"/>
        <v>0</v>
      </c>
      <c r="Z7" s="135">
        <f t="shared" si="9"/>
        <v>0</v>
      </c>
      <c r="AA7" s="135">
        <f t="shared" si="10"/>
        <v>20544.78</v>
      </c>
      <c r="AB7" s="142">
        <v>0</v>
      </c>
      <c r="AC7" s="142">
        <v>0.15</v>
      </c>
      <c r="AD7" s="135">
        <f t="shared" si="11"/>
        <v>3081.72</v>
      </c>
      <c r="AE7" s="143"/>
      <c r="AF7" s="144">
        <f t="shared" si="12"/>
        <v>6163.434</v>
      </c>
      <c r="AG7" s="144">
        <f t="shared" si="13"/>
        <v>3081.72</v>
      </c>
      <c r="AH7" s="144">
        <v>0</v>
      </c>
      <c r="AI7" s="144">
        <v>0</v>
      </c>
      <c r="AJ7" s="144">
        <v>0</v>
      </c>
      <c r="AK7" s="144">
        <v>0</v>
      </c>
      <c r="AL7" s="143"/>
      <c r="AM7" s="144">
        <f t="shared" si="14"/>
        <v>0</v>
      </c>
      <c r="AN7" s="144">
        <f t="shared" si="15"/>
        <v>3081.72</v>
      </c>
      <c r="AO7" s="149">
        <f t="shared" si="16"/>
        <v>1</v>
      </c>
      <c r="AP7" s="153">
        <f t="shared" si="17"/>
        <v>3081.714</v>
      </c>
      <c r="AQ7" s="143"/>
      <c r="AR7" s="122">
        <f t="shared" si="18"/>
        <v>364.17</v>
      </c>
      <c r="AS7" s="122">
        <f t="shared" si="19"/>
        <v>20544.78</v>
      </c>
      <c r="AT7" s="122">
        <f t="shared" si="20"/>
        <v>567.15</v>
      </c>
      <c r="AU7" s="122">
        <f t="shared" si="21"/>
        <v>0.15</v>
      </c>
      <c r="AV7" s="143"/>
      <c r="AW7" s="143"/>
      <c r="AX7" s="143"/>
      <c r="AY7" s="155">
        <v>1</v>
      </c>
      <c r="AZ7" s="155">
        <v>1</v>
      </c>
      <c r="BA7" s="143"/>
      <c r="BB7" s="143"/>
      <c r="BC7" s="143"/>
      <c r="BD7" s="143"/>
      <c r="BE7" s="143"/>
    </row>
    <row r="8" s="54" customFormat="1" ht="16.5" spans="1:57">
      <c r="A8" s="102">
        <v>45597</v>
      </c>
      <c r="B8" s="112" t="s">
        <v>268</v>
      </c>
      <c r="C8" s="156" t="s">
        <v>271</v>
      </c>
      <c r="D8" s="112">
        <v>19941.96</v>
      </c>
      <c r="E8" s="105">
        <f t="shared" si="0"/>
        <v>19941.96</v>
      </c>
      <c r="F8" s="106">
        <v>0</v>
      </c>
      <c r="G8" s="157">
        <v>0.7</v>
      </c>
      <c r="H8" s="108"/>
      <c r="I8" s="170">
        <v>4392.4437</v>
      </c>
      <c r="J8" s="119">
        <v>0.15</v>
      </c>
      <c r="K8" s="120">
        <v>932.229</v>
      </c>
      <c r="L8" s="121">
        <v>3460.2147</v>
      </c>
      <c r="M8" s="122"/>
      <c r="N8" s="112" t="s">
        <v>238</v>
      </c>
      <c r="O8" s="123">
        <f t="shared" si="1"/>
        <v>0.7</v>
      </c>
      <c r="P8" s="124">
        <f t="shared" si="2"/>
        <v>19941.96</v>
      </c>
      <c r="Q8" s="124">
        <v>0</v>
      </c>
      <c r="R8" s="128">
        <f t="shared" si="3"/>
        <v>0</v>
      </c>
      <c r="S8" s="131">
        <f t="shared" si="4"/>
        <v>0</v>
      </c>
      <c r="T8" s="132"/>
      <c r="U8" s="133">
        <f t="shared" si="5"/>
        <v>19941.96</v>
      </c>
      <c r="V8" s="131">
        <f t="shared" si="6"/>
        <v>0.3</v>
      </c>
      <c r="W8" s="133">
        <f t="shared" si="7"/>
        <v>5982.588</v>
      </c>
      <c r="X8" s="138"/>
      <c r="Y8" s="135">
        <f t="shared" si="8"/>
        <v>0</v>
      </c>
      <c r="Z8" s="135">
        <f t="shared" si="9"/>
        <v>0</v>
      </c>
      <c r="AA8" s="135">
        <f t="shared" si="10"/>
        <v>19941.96</v>
      </c>
      <c r="AB8" s="142">
        <v>0</v>
      </c>
      <c r="AC8" s="142">
        <v>0.15</v>
      </c>
      <c r="AD8" s="135">
        <f t="shared" si="11"/>
        <v>2991.29</v>
      </c>
      <c r="AE8" s="143"/>
      <c r="AF8" s="144">
        <f t="shared" si="12"/>
        <v>5982.588</v>
      </c>
      <c r="AG8" s="144">
        <f t="shared" si="13"/>
        <v>2991.29</v>
      </c>
      <c r="AH8" s="144">
        <v>0</v>
      </c>
      <c r="AI8" s="144">
        <v>0</v>
      </c>
      <c r="AJ8" s="144">
        <v>0</v>
      </c>
      <c r="AK8" s="144">
        <v>0</v>
      </c>
      <c r="AL8" s="143"/>
      <c r="AM8" s="144">
        <f t="shared" si="14"/>
        <v>0</v>
      </c>
      <c r="AN8" s="144">
        <f t="shared" si="15"/>
        <v>2991.29</v>
      </c>
      <c r="AO8" s="149">
        <f t="shared" si="16"/>
        <v>1</v>
      </c>
      <c r="AP8" s="153">
        <f t="shared" si="17"/>
        <v>2991.298</v>
      </c>
      <c r="AQ8" s="143"/>
      <c r="AR8" s="122">
        <f t="shared" si="18"/>
        <v>3460.2147</v>
      </c>
      <c r="AS8" s="122">
        <f t="shared" si="19"/>
        <v>19941.96</v>
      </c>
      <c r="AT8" s="122">
        <f t="shared" si="20"/>
        <v>4392.4437</v>
      </c>
      <c r="AU8" s="122">
        <f t="shared" si="21"/>
        <v>0.15</v>
      </c>
      <c r="AV8" s="143"/>
      <c r="AW8" s="143"/>
      <c r="AX8" s="143"/>
      <c r="AY8" s="155">
        <v>1</v>
      </c>
      <c r="AZ8" s="155">
        <v>1</v>
      </c>
      <c r="BA8" s="143"/>
      <c r="BB8" s="143"/>
      <c r="BC8" s="143"/>
      <c r="BD8" s="143"/>
      <c r="BE8" s="143"/>
    </row>
    <row r="9" s="54" customFormat="1" ht="16.5" spans="1:57">
      <c r="A9" s="102">
        <v>45597</v>
      </c>
      <c r="B9" s="109" t="s">
        <v>264</v>
      </c>
      <c r="C9" s="156" t="s">
        <v>272</v>
      </c>
      <c r="D9" s="161">
        <v>17583.12</v>
      </c>
      <c r="E9" s="105">
        <f t="shared" si="0"/>
        <v>17583.12</v>
      </c>
      <c r="F9" s="106">
        <v>0.05</v>
      </c>
      <c r="G9" s="157">
        <v>0.7</v>
      </c>
      <c r="H9" s="108"/>
      <c r="I9" s="170">
        <v>2.94</v>
      </c>
      <c r="J9" s="119">
        <v>0.15</v>
      </c>
      <c r="K9" s="120">
        <v>0</v>
      </c>
      <c r="L9" s="121">
        <v>2.94</v>
      </c>
      <c r="M9" s="122"/>
      <c r="N9" s="168" t="s">
        <v>273</v>
      </c>
      <c r="O9" s="123">
        <f t="shared" si="1"/>
        <v>0.7</v>
      </c>
      <c r="P9" s="124">
        <f t="shared" si="2"/>
        <v>17583.12</v>
      </c>
      <c r="Q9" s="124">
        <v>0</v>
      </c>
      <c r="R9" s="128">
        <f t="shared" si="3"/>
        <v>0</v>
      </c>
      <c r="S9" s="131">
        <f t="shared" si="4"/>
        <v>0.05</v>
      </c>
      <c r="T9" s="132"/>
      <c r="U9" s="133">
        <f t="shared" si="5"/>
        <v>16703.964</v>
      </c>
      <c r="V9" s="131">
        <f t="shared" si="6"/>
        <v>0.3</v>
      </c>
      <c r="W9" s="133">
        <f t="shared" si="7"/>
        <v>5011.1892</v>
      </c>
      <c r="X9" s="138"/>
      <c r="Y9" s="135">
        <f t="shared" si="8"/>
        <v>0</v>
      </c>
      <c r="Z9" s="135">
        <f t="shared" si="9"/>
        <v>0</v>
      </c>
      <c r="AA9" s="135">
        <f t="shared" si="10"/>
        <v>17583.12</v>
      </c>
      <c r="AB9" s="142">
        <v>0</v>
      </c>
      <c r="AC9" s="142">
        <v>0.15</v>
      </c>
      <c r="AD9" s="135">
        <f t="shared" si="11"/>
        <v>2637.47</v>
      </c>
      <c r="AE9" s="143"/>
      <c r="AF9" s="144">
        <f t="shared" si="12"/>
        <v>5011.1892</v>
      </c>
      <c r="AG9" s="144">
        <f t="shared" si="13"/>
        <v>2637.47</v>
      </c>
      <c r="AH9" s="144">
        <v>0</v>
      </c>
      <c r="AI9" s="144">
        <v>0</v>
      </c>
      <c r="AJ9" s="144">
        <v>0</v>
      </c>
      <c r="AK9" s="144">
        <v>0</v>
      </c>
      <c r="AL9" s="143"/>
      <c r="AM9" s="144">
        <f t="shared" si="14"/>
        <v>0</v>
      </c>
      <c r="AN9" s="144">
        <f t="shared" si="15"/>
        <v>2637.47</v>
      </c>
      <c r="AO9" s="149">
        <f t="shared" si="16"/>
        <v>1</v>
      </c>
      <c r="AP9" s="153">
        <f t="shared" si="17"/>
        <v>2373.7192</v>
      </c>
      <c r="AQ9" s="143"/>
      <c r="AR9" s="122">
        <f t="shared" si="18"/>
        <v>2.94</v>
      </c>
      <c r="AS9" s="122">
        <f t="shared" si="19"/>
        <v>17583.12</v>
      </c>
      <c r="AT9" s="122">
        <f t="shared" si="20"/>
        <v>2.89</v>
      </c>
      <c r="AU9" s="122">
        <f t="shared" si="21"/>
        <v>0.15</v>
      </c>
      <c r="AV9" s="143"/>
      <c r="AW9" s="143"/>
      <c r="AX9" s="143"/>
      <c r="AY9" s="155">
        <v>1</v>
      </c>
      <c r="AZ9" s="155">
        <v>1</v>
      </c>
      <c r="BA9" s="143"/>
      <c r="BB9" s="143"/>
      <c r="BC9" s="143"/>
      <c r="BD9" s="143"/>
      <c r="BE9" s="143"/>
    </row>
    <row r="10" s="54" customFormat="1" ht="16.5" spans="1:57">
      <c r="A10" s="102">
        <v>45597</v>
      </c>
      <c r="B10" s="109" t="s">
        <v>264</v>
      </c>
      <c r="C10" s="156" t="s">
        <v>274</v>
      </c>
      <c r="D10" s="161">
        <v>16721.87</v>
      </c>
      <c r="E10" s="105">
        <f t="shared" si="0"/>
        <v>16721.87</v>
      </c>
      <c r="F10" s="106">
        <v>0</v>
      </c>
      <c r="G10" s="157">
        <v>0.7</v>
      </c>
      <c r="H10" s="108"/>
      <c r="I10" s="170">
        <v>734.4</v>
      </c>
      <c r="J10" s="119">
        <v>0.15</v>
      </c>
      <c r="K10" s="120">
        <v>156.06</v>
      </c>
      <c r="L10" s="121">
        <v>578.34</v>
      </c>
      <c r="M10" s="122"/>
      <c r="N10" s="109" t="s">
        <v>275</v>
      </c>
      <c r="O10" s="123">
        <f t="shared" si="1"/>
        <v>0.7</v>
      </c>
      <c r="P10" s="124">
        <f t="shared" si="2"/>
        <v>16721.87</v>
      </c>
      <c r="Q10" s="124">
        <v>0</v>
      </c>
      <c r="R10" s="128">
        <f t="shared" si="3"/>
        <v>0</v>
      </c>
      <c r="S10" s="131">
        <f t="shared" si="4"/>
        <v>0</v>
      </c>
      <c r="T10" s="132"/>
      <c r="U10" s="133">
        <f t="shared" si="5"/>
        <v>16721.87</v>
      </c>
      <c r="V10" s="131">
        <f t="shared" si="6"/>
        <v>0.3</v>
      </c>
      <c r="W10" s="133">
        <f t="shared" si="7"/>
        <v>5016.561</v>
      </c>
      <c r="X10" s="138"/>
      <c r="Y10" s="135">
        <f t="shared" si="8"/>
        <v>0</v>
      </c>
      <c r="Z10" s="135">
        <f t="shared" si="9"/>
        <v>0</v>
      </c>
      <c r="AA10" s="135">
        <f t="shared" si="10"/>
        <v>16721.87</v>
      </c>
      <c r="AB10" s="142">
        <v>0</v>
      </c>
      <c r="AC10" s="142">
        <v>0.15</v>
      </c>
      <c r="AD10" s="135">
        <f t="shared" si="11"/>
        <v>2508.28</v>
      </c>
      <c r="AE10" s="143"/>
      <c r="AF10" s="144">
        <f t="shared" si="12"/>
        <v>5016.561</v>
      </c>
      <c r="AG10" s="144">
        <f t="shared" si="13"/>
        <v>2508.28</v>
      </c>
      <c r="AH10" s="144">
        <v>0</v>
      </c>
      <c r="AI10" s="144">
        <v>0</v>
      </c>
      <c r="AJ10" s="144">
        <v>0</v>
      </c>
      <c r="AK10" s="144">
        <v>0</v>
      </c>
      <c r="AL10" s="143"/>
      <c r="AM10" s="144">
        <f t="shared" si="14"/>
        <v>0</v>
      </c>
      <c r="AN10" s="144">
        <f t="shared" si="15"/>
        <v>2508.28</v>
      </c>
      <c r="AO10" s="149">
        <f t="shared" si="16"/>
        <v>1</v>
      </c>
      <c r="AP10" s="153">
        <f t="shared" si="17"/>
        <v>2508.281</v>
      </c>
      <c r="AQ10" s="143"/>
      <c r="AR10" s="122">
        <f t="shared" si="18"/>
        <v>578.34</v>
      </c>
      <c r="AS10" s="122">
        <f t="shared" si="19"/>
        <v>16721.87</v>
      </c>
      <c r="AT10" s="122">
        <f t="shared" si="20"/>
        <v>734.4</v>
      </c>
      <c r="AU10" s="122">
        <f t="shared" si="21"/>
        <v>0.15</v>
      </c>
      <c r="AV10" s="143"/>
      <c r="AW10" s="143"/>
      <c r="AX10" s="143"/>
      <c r="AY10" s="155">
        <v>1</v>
      </c>
      <c r="AZ10" s="155">
        <v>1</v>
      </c>
      <c r="BA10" s="143"/>
      <c r="BB10" s="143"/>
      <c r="BC10" s="143"/>
      <c r="BD10" s="143"/>
      <c r="BE10" s="143"/>
    </row>
    <row r="11" s="54" customFormat="1" ht="16.5" spans="1:57">
      <c r="A11" s="102">
        <v>45597</v>
      </c>
      <c r="B11" s="109" t="s">
        <v>264</v>
      </c>
      <c r="C11" s="156" t="s">
        <v>276</v>
      </c>
      <c r="D11" s="161">
        <v>13272.16</v>
      </c>
      <c r="E11" s="105">
        <f t="shared" si="0"/>
        <v>13272.16</v>
      </c>
      <c r="F11" s="106">
        <v>0</v>
      </c>
      <c r="G11" s="157">
        <v>0.7</v>
      </c>
      <c r="H11" s="108"/>
      <c r="I11" s="170">
        <v>5584.43</v>
      </c>
      <c r="J11" s="119">
        <v>0.15</v>
      </c>
      <c r="K11" s="120">
        <v>1998.639</v>
      </c>
      <c r="L11" s="121">
        <v>3585.791</v>
      </c>
      <c r="M11" s="171"/>
      <c r="N11" s="109" t="s">
        <v>277</v>
      </c>
      <c r="O11" s="123">
        <f t="shared" si="1"/>
        <v>0.7</v>
      </c>
      <c r="P11" s="124">
        <f t="shared" si="2"/>
        <v>13272.16</v>
      </c>
      <c r="Q11" s="124">
        <v>0</v>
      </c>
      <c r="R11" s="128">
        <f t="shared" si="3"/>
        <v>0</v>
      </c>
      <c r="S11" s="131">
        <f t="shared" si="4"/>
        <v>0</v>
      </c>
      <c r="T11" s="171"/>
      <c r="U11" s="133">
        <f t="shared" si="5"/>
        <v>13272.16</v>
      </c>
      <c r="V11" s="131">
        <f t="shared" si="6"/>
        <v>0.3</v>
      </c>
      <c r="W11" s="133">
        <f t="shared" si="7"/>
        <v>3981.648</v>
      </c>
      <c r="X11" s="171"/>
      <c r="Y11" s="135">
        <f t="shared" si="8"/>
        <v>0</v>
      </c>
      <c r="Z11" s="171"/>
      <c r="AA11" s="135">
        <f t="shared" si="10"/>
        <v>13272.16</v>
      </c>
      <c r="AB11" s="142">
        <v>0</v>
      </c>
      <c r="AC11" s="142">
        <v>0.15</v>
      </c>
      <c r="AD11" s="135">
        <f t="shared" si="11"/>
        <v>1990.82</v>
      </c>
      <c r="AE11" s="171"/>
      <c r="AF11" s="144">
        <f t="shared" si="12"/>
        <v>3981.648</v>
      </c>
      <c r="AG11" s="144">
        <f t="shared" si="13"/>
        <v>1990.82</v>
      </c>
      <c r="AH11" s="171"/>
      <c r="AI11" s="144">
        <v>0</v>
      </c>
      <c r="AJ11" s="171"/>
      <c r="AK11" s="171"/>
      <c r="AL11" s="171"/>
      <c r="AM11" s="171"/>
      <c r="AN11" s="144">
        <f t="shared" si="15"/>
        <v>1990.82</v>
      </c>
      <c r="AO11" s="149">
        <f t="shared" si="16"/>
        <v>1</v>
      </c>
      <c r="AP11" s="171"/>
      <c r="AQ11" s="122"/>
      <c r="AR11" s="122">
        <f t="shared" si="18"/>
        <v>3585.791</v>
      </c>
      <c r="AS11" s="122">
        <f t="shared" si="19"/>
        <v>13272.16</v>
      </c>
      <c r="AT11" s="122">
        <f t="shared" si="20"/>
        <v>5584.43</v>
      </c>
      <c r="AU11" s="122">
        <f t="shared" si="21"/>
        <v>0.15</v>
      </c>
      <c r="AV11" s="122"/>
      <c r="AW11" s="122"/>
      <c r="AX11" s="122"/>
      <c r="AY11" s="155">
        <v>1</v>
      </c>
      <c r="AZ11" s="155">
        <v>1</v>
      </c>
      <c r="BA11" s="122"/>
      <c r="BB11" s="122"/>
      <c r="BC11" s="122"/>
      <c r="BD11" s="122"/>
      <c r="BE11" s="122"/>
    </row>
    <row r="12" s="54" customFormat="1" ht="16.5" spans="1:57">
      <c r="A12" s="102">
        <v>45597</v>
      </c>
      <c r="B12" s="109" t="s">
        <v>264</v>
      </c>
      <c r="C12" s="156" t="s">
        <v>278</v>
      </c>
      <c r="D12" s="109">
        <v>13184.8</v>
      </c>
      <c r="E12" s="105">
        <f t="shared" si="0"/>
        <v>13184.8</v>
      </c>
      <c r="F12" s="106">
        <v>0</v>
      </c>
      <c r="G12" s="157">
        <v>0.7</v>
      </c>
      <c r="H12" s="108"/>
      <c r="I12" s="167">
        <v>2784.91</v>
      </c>
      <c r="J12" s="119">
        <v>0.15</v>
      </c>
      <c r="K12" s="120">
        <v>996.71</v>
      </c>
      <c r="L12" s="121">
        <v>1788.2</v>
      </c>
      <c r="M12" s="122"/>
      <c r="N12" s="109" t="s">
        <v>279</v>
      </c>
      <c r="O12" s="123">
        <f t="shared" si="1"/>
        <v>0.7</v>
      </c>
      <c r="P12" s="124">
        <f t="shared" si="2"/>
        <v>13184.8</v>
      </c>
      <c r="Q12" s="124">
        <v>0</v>
      </c>
      <c r="R12" s="128">
        <f t="shared" si="3"/>
        <v>0</v>
      </c>
      <c r="S12" s="131">
        <f t="shared" si="4"/>
        <v>0</v>
      </c>
      <c r="T12" s="132"/>
      <c r="U12" s="133">
        <f t="shared" si="5"/>
        <v>13184.8</v>
      </c>
      <c r="V12" s="131">
        <f t="shared" si="6"/>
        <v>0.3</v>
      </c>
      <c r="W12" s="133">
        <f t="shared" si="7"/>
        <v>3955.44</v>
      </c>
      <c r="X12" s="134"/>
      <c r="Y12" s="135">
        <f t="shared" si="8"/>
        <v>0</v>
      </c>
      <c r="Z12" s="135">
        <f t="shared" ref="Z12:Z19" si="22">Q12</f>
        <v>0</v>
      </c>
      <c r="AA12" s="135">
        <f t="shared" si="10"/>
        <v>13184.8</v>
      </c>
      <c r="AB12" s="142">
        <v>0</v>
      </c>
      <c r="AC12" s="142">
        <v>0.15</v>
      </c>
      <c r="AD12" s="135">
        <f t="shared" si="11"/>
        <v>1977.72</v>
      </c>
      <c r="AE12" s="143"/>
      <c r="AF12" s="144">
        <f t="shared" si="12"/>
        <v>3955.44</v>
      </c>
      <c r="AG12" s="144">
        <f t="shared" si="13"/>
        <v>1977.72</v>
      </c>
      <c r="AH12" s="144">
        <v>0</v>
      </c>
      <c r="AI12" s="144">
        <v>0</v>
      </c>
      <c r="AJ12" s="144">
        <v>0</v>
      </c>
      <c r="AK12" s="144">
        <v>0</v>
      </c>
      <c r="AL12" s="143"/>
      <c r="AM12" s="144">
        <f t="shared" ref="AM12:AM19" si="23">SUM(AH12:AL12)</f>
        <v>0</v>
      </c>
      <c r="AN12" s="144">
        <f t="shared" si="15"/>
        <v>1977.72</v>
      </c>
      <c r="AO12" s="149">
        <f t="shared" si="16"/>
        <v>1</v>
      </c>
      <c r="AP12" s="153">
        <f t="shared" ref="AP12:AP19" si="24">W12-AD12-T12</f>
        <v>1977.72</v>
      </c>
      <c r="AQ12" s="143"/>
      <c r="AR12" s="122">
        <f t="shared" si="18"/>
        <v>1788.2</v>
      </c>
      <c r="AS12" s="122">
        <f t="shared" si="19"/>
        <v>13184.8</v>
      </c>
      <c r="AT12" s="122">
        <f t="shared" si="20"/>
        <v>2784.91</v>
      </c>
      <c r="AU12" s="122">
        <f t="shared" si="21"/>
        <v>0.15</v>
      </c>
      <c r="AV12" s="143"/>
      <c r="AW12" s="143"/>
      <c r="AX12" s="143"/>
      <c r="AY12" s="155">
        <v>1</v>
      </c>
      <c r="AZ12" s="155">
        <v>1</v>
      </c>
      <c r="BA12" s="143"/>
      <c r="BB12" s="143"/>
      <c r="BC12" s="143"/>
      <c r="BD12" s="143"/>
      <c r="BE12" s="143"/>
    </row>
    <row r="13" s="54" customFormat="1" ht="16.5" spans="1:57">
      <c r="A13" s="102">
        <v>45597</v>
      </c>
      <c r="B13" s="109" t="s">
        <v>264</v>
      </c>
      <c r="C13" s="156" t="s">
        <v>101</v>
      </c>
      <c r="D13" s="109">
        <v>5345.46</v>
      </c>
      <c r="E13" s="105">
        <f t="shared" si="0"/>
        <v>5345.46</v>
      </c>
      <c r="F13" s="106">
        <v>0</v>
      </c>
      <c r="G13" s="157">
        <v>0.7</v>
      </c>
      <c r="H13" s="108"/>
      <c r="I13" s="170">
        <v>952.47</v>
      </c>
      <c r="J13" s="119">
        <v>0.15</v>
      </c>
      <c r="K13" s="120">
        <v>340.884</v>
      </c>
      <c r="L13" s="121">
        <v>611.586</v>
      </c>
      <c r="M13" s="122"/>
      <c r="N13" s="168" t="s">
        <v>232</v>
      </c>
      <c r="O13" s="123">
        <f t="shared" si="1"/>
        <v>0.7</v>
      </c>
      <c r="P13" s="124">
        <f t="shared" si="2"/>
        <v>5345.46</v>
      </c>
      <c r="Q13" s="124">
        <v>0</v>
      </c>
      <c r="R13" s="128">
        <f t="shared" si="3"/>
        <v>0</v>
      </c>
      <c r="S13" s="131">
        <f t="shared" si="4"/>
        <v>0</v>
      </c>
      <c r="T13" s="132"/>
      <c r="U13" s="133">
        <f t="shared" si="5"/>
        <v>5345.46</v>
      </c>
      <c r="V13" s="131">
        <f t="shared" si="6"/>
        <v>0.3</v>
      </c>
      <c r="W13" s="133">
        <f t="shared" si="7"/>
        <v>1603.638</v>
      </c>
      <c r="X13" s="134"/>
      <c r="Y13" s="135">
        <f t="shared" si="8"/>
        <v>0</v>
      </c>
      <c r="Z13" s="135">
        <f t="shared" si="22"/>
        <v>0</v>
      </c>
      <c r="AA13" s="135">
        <f t="shared" si="10"/>
        <v>5345.46</v>
      </c>
      <c r="AB13" s="142">
        <v>0</v>
      </c>
      <c r="AC13" s="142">
        <v>0.15</v>
      </c>
      <c r="AD13" s="135">
        <f t="shared" si="11"/>
        <v>801.82</v>
      </c>
      <c r="AE13" s="143"/>
      <c r="AF13" s="144">
        <f t="shared" si="12"/>
        <v>1603.638</v>
      </c>
      <c r="AG13" s="144">
        <f t="shared" si="13"/>
        <v>801.82</v>
      </c>
      <c r="AH13" s="144">
        <v>0</v>
      </c>
      <c r="AI13" s="144">
        <v>0</v>
      </c>
      <c r="AJ13" s="144">
        <v>0</v>
      </c>
      <c r="AK13" s="144">
        <v>0</v>
      </c>
      <c r="AL13" s="143"/>
      <c r="AM13" s="144">
        <f t="shared" si="23"/>
        <v>0</v>
      </c>
      <c r="AN13" s="144">
        <f t="shared" si="15"/>
        <v>801.82</v>
      </c>
      <c r="AO13" s="149">
        <f t="shared" si="16"/>
        <v>1</v>
      </c>
      <c r="AP13" s="153">
        <f t="shared" si="24"/>
        <v>801.818</v>
      </c>
      <c r="AQ13" s="143"/>
      <c r="AR13" s="122">
        <f t="shared" si="18"/>
        <v>611.586</v>
      </c>
      <c r="AS13" s="122">
        <f t="shared" si="19"/>
        <v>5345.46</v>
      </c>
      <c r="AT13" s="122">
        <f t="shared" si="20"/>
        <v>952.47</v>
      </c>
      <c r="AU13" s="122">
        <f t="shared" si="21"/>
        <v>0.15</v>
      </c>
      <c r="AV13" s="143"/>
      <c r="AW13" s="143"/>
      <c r="AX13" s="143"/>
      <c r="AY13" s="155">
        <v>1</v>
      </c>
      <c r="AZ13" s="155">
        <v>1</v>
      </c>
      <c r="BA13" s="143"/>
      <c r="BB13" s="143"/>
      <c r="BC13" s="143"/>
      <c r="BD13" s="143"/>
      <c r="BE13" s="143"/>
    </row>
    <row r="14" s="54" customFormat="1" ht="16.5" spans="1:57">
      <c r="A14" s="102">
        <v>45597</v>
      </c>
      <c r="B14" s="103" t="s">
        <v>264</v>
      </c>
      <c r="C14" s="156" t="s">
        <v>280</v>
      </c>
      <c r="D14" s="161">
        <v>4560.3</v>
      </c>
      <c r="E14" s="105">
        <f t="shared" si="0"/>
        <v>4560.3</v>
      </c>
      <c r="F14" s="106">
        <v>0</v>
      </c>
      <c r="G14" s="157">
        <v>0.75</v>
      </c>
      <c r="H14" s="108"/>
      <c r="I14" s="170">
        <v>3532.34</v>
      </c>
      <c r="J14" s="119">
        <v>0.15</v>
      </c>
      <c r="K14" s="120">
        <v>1264.205</v>
      </c>
      <c r="L14" s="121">
        <v>2268.135</v>
      </c>
      <c r="M14" s="122"/>
      <c r="N14" s="109">
        <v>3733</v>
      </c>
      <c r="O14" s="123">
        <f t="shared" si="1"/>
        <v>0.75</v>
      </c>
      <c r="P14" s="124">
        <f t="shared" si="2"/>
        <v>4560.3</v>
      </c>
      <c r="Q14" s="124">
        <v>0</v>
      </c>
      <c r="R14" s="128">
        <f t="shared" si="3"/>
        <v>0</v>
      </c>
      <c r="S14" s="131">
        <f t="shared" si="4"/>
        <v>0</v>
      </c>
      <c r="T14" s="132"/>
      <c r="U14" s="133">
        <f t="shared" si="5"/>
        <v>4560.3</v>
      </c>
      <c r="V14" s="131">
        <f t="shared" si="6"/>
        <v>0.25</v>
      </c>
      <c r="W14" s="133">
        <f t="shared" si="7"/>
        <v>1140.075</v>
      </c>
      <c r="X14" s="138"/>
      <c r="Y14" s="135">
        <f t="shared" si="8"/>
        <v>0</v>
      </c>
      <c r="Z14" s="135">
        <f t="shared" si="22"/>
        <v>0</v>
      </c>
      <c r="AA14" s="135">
        <f t="shared" si="10"/>
        <v>4560.3</v>
      </c>
      <c r="AB14" s="142">
        <v>0</v>
      </c>
      <c r="AC14" s="142">
        <v>0.15</v>
      </c>
      <c r="AD14" s="135">
        <f t="shared" si="11"/>
        <v>684.05</v>
      </c>
      <c r="AE14" s="143"/>
      <c r="AF14" s="144">
        <f t="shared" si="12"/>
        <v>1140.075</v>
      </c>
      <c r="AG14" s="144">
        <f t="shared" si="13"/>
        <v>684.05</v>
      </c>
      <c r="AH14" s="144">
        <v>0</v>
      </c>
      <c r="AI14" s="144">
        <v>0</v>
      </c>
      <c r="AJ14" s="144">
        <v>0</v>
      </c>
      <c r="AK14" s="144">
        <v>0</v>
      </c>
      <c r="AL14" s="143"/>
      <c r="AM14" s="144">
        <f t="shared" si="23"/>
        <v>0</v>
      </c>
      <c r="AN14" s="144">
        <f t="shared" si="15"/>
        <v>684.05</v>
      </c>
      <c r="AO14" s="149">
        <f t="shared" si="16"/>
        <v>1</v>
      </c>
      <c r="AP14" s="153">
        <f t="shared" si="24"/>
        <v>456.025</v>
      </c>
      <c r="AQ14" s="143"/>
      <c r="AR14" s="122">
        <f t="shared" si="18"/>
        <v>2268.135</v>
      </c>
      <c r="AS14" s="122">
        <f t="shared" si="19"/>
        <v>4560.3</v>
      </c>
      <c r="AT14" s="122">
        <f t="shared" si="20"/>
        <v>3532.34</v>
      </c>
      <c r="AU14" s="122">
        <f t="shared" si="21"/>
        <v>0.15</v>
      </c>
      <c r="AV14" s="143"/>
      <c r="AW14" s="143"/>
      <c r="AX14" s="143"/>
      <c r="AY14" s="155">
        <v>1</v>
      </c>
      <c r="AZ14" s="155">
        <v>1</v>
      </c>
      <c r="BA14" s="143"/>
      <c r="BB14" s="143"/>
      <c r="BC14" s="143"/>
      <c r="BD14" s="143"/>
      <c r="BE14" s="143"/>
    </row>
    <row r="15" s="54" customFormat="1" ht="16.5" spans="1:57">
      <c r="A15" s="102">
        <v>45597</v>
      </c>
      <c r="B15" s="109" t="s">
        <v>264</v>
      </c>
      <c r="C15" s="156" t="s">
        <v>281</v>
      </c>
      <c r="D15" s="109">
        <v>3888.38</v>
      </c>
      <c r="E15" s="105">
        <f t="shared" si="0"/>
        <v>3888.38</v>
      </c>
      <c r="F15" s="106">
        <v>0</v>
      </c>
      <c r="G15" s="157">
        <v>0.75</v>
      </c>
      <c r="H15" s="108"/>
      <c r="I15" s="170">
        <v>10368.89</v>
      </c>
      <c r="J15" s="119">
        <v>0.15</v>
      </c>
      <c r="K15" s="120">
        <v>2882.7852</v>
      </c>
      <c r="L15" s="121">
        <v>7486.1048</v>
      </c>
      <c r="M15" s="122"/>
      <c r="N15" s="168" t="s">
        <v>226</v>
      </c>
      <c r="O15" s="123">
        <f t="shared" si="1"/>
        <v>0.75</v>
      </c>
      <c r="P15" s="124">
        <f t="shared" si="2"/>
        <v>3888.38</v>
      </c>
      <c r="Q15" s="124">
        <v>0</v>
      </c>
      <c r="R15" s="128">
        <f t="shared" si="3"/>
        <v>0</v>
      </c>
      <c r="S15" s="131">
        <f t="shared" si="4"/>
        <v>0</v>
      </c>
      <c r="T15" s="132"/>
      <c r="U15" s="133">
        <f t="shared" si="5"/>
        <v>3888.38</v>
      </c>
      <c r="V15" s="131">
        <f t="shared" si="6"/>
        <v>0.25</v>
      </c>
      <c r="W15" s="133">
        <f t="shared" si="7"/>
        <v>972.095</v>
      </c>
      <c r="X15" s="138"/>
      <c r="Y15" s="135">
        <f t="shared" si="8"/>
        <v>0</v>
      </c>
      <c r="Z15" s="135">
        <f t="shared" si="22"/>
        <v>0</v>
      </c>
      <c r="AA15" s="135">
        <f t="shared" si="10"/>
        <v>3888.38</v>
      </c>
      <c r="AB15" s="142">
        <v>0</v>
      </c>
      <c r="AC15" s="142">
        <v>0.15</v>
      </c>
      <c r="AD15" s="135">
        <f t="shared" si="11"/>
        <v>583.26</v>
      </c>
      <c r="AE15" s="143"/>
      <c r="AF15" s="144">
        <f t="shared" si="12"/>
        <v>972.095</v>
      </c>
      <c r="AG15" s="144">
        <f t="shared" si="13"/>
        <v>583.26</v>
      </c>
      <c r="AH15" s="144">
        <v>0</v>
      </c>
      <c r="AI15" s="144">
        <v>0</v>
      </c>
      <c r="AJ15" s="144">
        <v>0</v>
      </c>
      <c r="AK15" s="144">
        <v>0</v>
      </c>
      <c r="AL15" s="143"/>
      <c r="AM15" s="144">
        <f t="shared" si="23"/>
        <v>0</v>
      </c>
      <c r="AN15" s="144">
        <f t="shared" si="15"/>
        <v>583.26</v>
      </c>
      <c r="AO15" s="149">
        <f t="shared" si="16"/>
        <v>1</v>
      </c>
      <c r="AP15" s="153">
        <f t="shared" si="24"/>
        <v>388.835</v>
      </c>
      <c r="AQ15" s="143"/>
      <c r="AR15" s="122">
        <f t="shared" si="18"/>
        <v>7486.1048</v>
      </c>
      <c r="AS15" s="122">
        <f t="shared" si="19"/>
        <v>3888.38</v>
      </c>
      <c r="AT15" s="122">
        <f t="shared" si="20"/>
        <v>10368.89</v>
      </c>
      <c r="AU15" s="122">
        <f t="shared" si="21"/>
        <v>0.15</v>
      </c>
      <c r="AV15" s="143"/>
      <c r="AW15" s="143"/>
      <c r="AX15" s="143"/>
      <c r="AY15" s="155">
        <v>1</v>
      </c>
      <c r="AZ15" s="155">
        <v>1</v>
      </c>
      <c r="BA15" s="143"/>
      <c r="BB15" s="143"/>
      <c r="BC15" s="143"/>
      <c r="BD15" s="143"/>
      <c r="BE15" s="143"/>
    </row>
    <row r="16" s="54" customFormat="1" ht="16.5" spans="1:57">
      <c r="A16" s="102">
        <v>45597</v>
      </c>
      <c r="B16" s="109" t="s">
        <v>264</v>
      </c>
      <c r="C16" s="156" t="s">
        <v>282</v>
      </c>
      <c r="D16" s="109">
        <v>3000</v>
      </c>
      <c r="E16" s="105">
        <f t="shared" si="0"/>
        <v>3000</v>
      </c>
      <c r="F16" s="106">
        <v>0</v>
      </c>
      <c r="G16" s="157">
        <v>0.73</v>
      </c>
      <c r="H16" s="108"/>
      <c r="I16" s="167">
        <v>567.15</v>
      </c>
      <c r="J16" s="119">
        <v>0.15</v>
      </c>
      <c r="K16" s="120">
        <v>202.98</v>
      </c>
      <c r="L16" s="121">
        <v>364.17</v>
      </c>
      <c r="M16" s="122"/>
      <c r="N16" s="109" t="s">
        <v>228</v>
      </c>
      <c r="O16" s="123">
        <f t="shared" si="1"/>
        <v>0.73</v>
      </c>
      <c r="P16" s="124">
        <f t="shared" si="2"/>
        <v>3000</v>
      </c>
      <c r="Q16" s="124">
        <v>0</v>
      </c>
      <c r="R16" s="128">
        <f t="shared" si="3"/>
        <v>0</v>
      </c>
      <c r="S16" s="131">
        <f t="shared" si="4"/>
        <v>0</v>
      </c>
      <c r="T16" s="132"/>
      <c r="U16" s="133">
        <f t="shared" si="5"/>
        <v>3000</v>
      </c>
      <c r="V16" s="131">
        <f t="shared" si="6"/>
        <v>0.27</v>
      </c>
      <c r="W16" s="133">
        <f t="shared" si="7"/>
        <v>810</v>
      </c>
      <c r="X16" s="138"/>
      <c r="Y16" s="135">
        <f t="shared" si="8"/>
        <v>0</v>
      </c>
      <c r="Z16" s="135">
        <f t="shared" si="22"/>
        <v>0</v>
      </c>
      <c r="AA16" s="135">
        <f t="shared" si="10"/>
        <v>3000</v>
      </c>
      <c r="AB16" s="142">
        <v>0</v>
      </c>
      <c r="AC16" s="142">
        <v>0.15</v>
      </c>
      <c r="AD16" s="135">
        <f t="shared" si="11"/>
        <v>450</v>
      </c>
      <c r="AE16" s="143"/>
      <c r="AF16" s="144">
        <f t="shared" si="12"/>
        <v>810</v>
      </c>
      <c r="AG16" s="144">
        <f t="shared" si="13"/>
        <v>450</v>
      </c>
      <c r="AH16" s="144">
        <v>0</v>
      </c>
      <c r="AI16" s="144">
        <v>0</v>
      </c>
      <c r="AJ16" s="144">
        <v>0</v>
      </c>
      <c r="AK16" s="144">
        <v>0</v>
      </c>
      <c r="AL16" s="143"/>
      <c r="AM16" s="144">
        <f t="shared" si="23"/>
        <v>0</v>
      </c>
      <c r="AN16" s="144">
        <f t="shared" si="15"/>
        <v>450</v>
      </c>
      <c r="AO16" s="149">
        <f t="shared" si="16"/>
        <v>1</v>
      </c>
      <c r="AP16" s="153">
        <f t="shared" si="24"/>
        <v>360</v>
      </c>
      <c r="AQ16" s="143"/>
      <c r="AR16" s="122">
        <f t="shared" si="18"/>
        <v>364.17</v>
      </c>
      <c r="AS16" s="122">
        <f t="shared" si="19"/>
        <v>3000</v>
      </c>
      <c r="AT16" s="122">
        <f t="shared" si="20"/>
        <v>567.15</v>
      </c>
      <c r="AU16" s="122">
        <f t="shared" si="21"/>
        <v>0.15</v>
      </c>
      <c r="AV16" s="143"/>
      <c r="AW16" s="143"/>
      <c r="AX16" s="143"/>
      <c r="AY16" s="155">
        <v>1</v>
      </c>
      <c r="AZ16" s="155">
        <v>1</v>
      </c>
      <c r="BA16" s="143"/>
      <c r="BB16" s="143"/>
      <c r="BC16" s="143"/>
      <c r="BD16" s="143"/>
      <c r="BE16" s="143"/>
    </row>
    <row r="17" s="54" customFormat="1" ht="16.5" spans="1:57">
      <c r="A17" s="102">
        <v>45597</v>
      </c>
      <c r="B17" s="109" t="s">
        <v>264</v>
      </c>
      <c r="C17" s="156" t="s">
        <v>229</v>
      </c>
      <c r="D17" s="161">
        <v>2586.3</v>
      </c>
      <c r="E17" s="105">
        <f t="shared" si="0"/>
        <v>2586.3</v>
      </c>
      <c r="F17" s="106">
        <v>0</v>
      </c>
      <c r="G17" s="157">
        <v>0.73</v>
      </c>
      <c r="H17" s="108"/>
      <c r="I17" s="170">
        <v>4392.4437</v>
      </c>
      <c r="J17" s="119">
        <v>0.15</v>
      </c>
      <c r="K17" s="120">
        <v>932.229</v>
      </c>
      <c r="L17" s="121">
        <v>3460.2147</v>
      </c>
      <c r="M17" s="122"/>
      <c r="N17" s="109" t="s">
        <v>249</v>
      </c>
      <c r="O17" s="123">
        <f t="shared" si="1"/>
        <v>0.73</v>
      </c>
      <c r="P17" s="124">
        <f t="shared" si="2"/>
        <v>2586.3</v>
      </c>
      <c r="Q17" s="124">
        <v>0</v>
      </c>
      <c r="R17" s="128">
        <f t="shared" si="3"/>
        <v>0</v>
      </c>
      <c r="S17" s="131">
        <f t="shared" si="4"/>
        <v>0</v>
      </c>
      <c r="T17" s="132"/>
      <c r="U17" s="133">
        <f t="shared" si="5"/>
        <v>2586.3</v>
      </c>
      <c r="V17" s="131">
        <f t="shared" si="6"/>
        <v>0.27</v>
      </c>
      <c r="W17" s="133">
        <f t="shared" si="7"/>
        <v>698.301</v>
      </c>
      <c r="X17" s="138"/>
      <c r="Y17" s="135">
        <f t="shared" si="8"/>
        <v>0</v>
      </c>
      <c r="Z17" s="135">
        <f t="shared" si="22"/>
        <v>0</v>
      </c>
      <c r="AA17" s="135">
        <f t="shared" si="10"/>
        <v>2586.3</v>
      </c>
      <c r="AB17" s="142">
        <v>0</v>
      </c>
      <c r="AC17" s="142">
        <v>0.15</v>
      </c>
      <c r="AD17" s="135">
        <f t="shared" si="11"/>
        <v>387.95</v>
      </c>
      <c r="AE17" s="143"/>
      <c r="AF17" s="144">
        <f t="shared" si="12"/>
        <v>698.301</v>
      </c>
      <c r="AG17" s="144">
        <f t="shared" si="13"/>
        <v>387.95</v>
      </c>
      <c r="AH17" s="144">
        <v>0</v>
      </c>
      <c r="AI17" s="144">
        <v>0</v>
      </c>
      <c r="AJ17" s="144">
        <v>0</v>
      </c>
      <c r="AK17" s="144">
        <v>0</v>
      </c>
      <c r="AL17" s="143"/>
      <c r="AM17" s="144">
        <f t="shared" si="23"/>
        <v>0</v>
      </c>
      <c r="AN17" s="144">
        <f t="shared" si="15"/>
        <v>387.95</v>
      </c>
      <c r="AO17" s="149">
        <f t="shared" si="16"/>
        <v>1</v>
      </c>
      <c r="AP17" s="153">
        <f t="shared" si="24"/>
        <v>310.351</v>
      </c>
      <c r="AQ17" s="143"/>
      <c r="AR17" s="122">
        <f t="shared" si="18"/>
        <v>3460.2147</v>
      </c>
      <c r="AS17" s="122">
        <f t="shared" si="19"/>
        <v>2586.3</v>
      </c>
      <c r="AT17" s="122">
        <f t="shared" si="20"/>
        <v>4392.4437</v>
      </c>
      <c r="AU17" s="122">
        <f t="shared" si="21"/>
        <v>0.15</v>
      </c>
      <c r="AV17" s="143"/>
      <c r="AW17" s="143"/>
      <c r="AX17" s="143"/>
      <c r="AY17" s="155">
        <v>1</v>
      </c>
      <c r="AZ17" s="155">
        <v>1</v>
      </c>
      <c r="BA17" s="143"/>
      <c r="BB17" s="143"/>
      <c r="BC17" s="143"/>
      <c r="BD17" s="143"/>
      <c r="BE17" s="143"/>
    </row>
    <row r="18" s="54" customFormat="1" ht="16.5" spans="1:57">
      <c r="A18" s="102">
        <v>45597</v>
      </c>
      <c r="B18" s="109" t="s">
        <v>264</v>
      </c>
      <c r="C18" s="156" t="s">
        <v>283</v>
      </c>
      <c r="D18" s="109">
        <v>2432.66</v>
      </c>
      <c r="E18" s="105">
        <f t="shared" si="0"/>
        <v>2432.66</v>
      </c>
      <c r="F18" s="106">
        <v>0</v>
      </c>
      <c r="G18" s="157">
        <v>0.72</v>
      </c>
      <c r="H18" s="108"/>
      <c r="I18" s="170">
        <v>2.94</v>
      </c>
      <c r="J18" s="119">
        <v>0.15</v>
      </c>
      <c r="K18" s="120">
        <v>0</v>
      </c>
      <c r="L18" s="121">
        <v>2.94</v>
      </c>
      <c r="M18" s="122"/>
      <c r="N18" s="109" t="s">
        <v>233</v>
      </c>
      <c r="O18" s="123">
        <f t="shared" si="1"/>
        <v>0.72</v>
      </c>
      <c r="P18" s="124">
        <f t="shared" si="2"/>
        <v>2432.66</v>
      </c>
      <c r="Q18" s="124">
        <v>0</v>
      </c>
      <c r="R18" s="128">
        <f t="shared" si="3"/>
        <v>0</v>
      </c>
      <c r="S18" s="131">
        <f t="shared" si="4"/>
        <v>0</v>
      </c>
      <c r="T18" s="132"/>
      <c r="U18" s="133">
        <f t="shared" si="5"/>
        <v>2432.66</v>
      </c>
      <c r="V18" s="131">
        <f t="shared" si="6"/>
        <v>0.28</v>
      </c>
      <c r="W18" s="133">
        <f t="shared" si="7"/>
        <v>681.1448</v>
      </c>
      <c r="X18" s="138"/>
      <c r="Y18" s="135">
        <f t="shared" si="8"/>
        <v>0</v>
      </c>
      <c r="Z18" s="135">
        <f t="shared" si="22"/>
        <v>0</v>
      </c>
      <c r="AA18" s="135">
        <f t="shared" si="10"/>
        <v>2432.66</v>
      </c>
      <c r="AB18" s="142">
        <v>0</v>
      </c>
      <c r="AC18" s="142">
        <v>0.15</v>
      </c>
      <c r="AD18" s="135">
        <f t="shared" si="11"/>
        <v>364.9</v>
      </c>
      <c r="AE18" s="143"/>
      <c r="AF18" s="144">
        <f t="shared" si="12"/>
        <v>681.1448</v>
      </c>
      <c r="AG18" s="144">
        <f t="shared" si="13"/>
        <v>364.9</v>
      </c>
      <c r="AH18" s="144">
        <v>0</v>
      </c>
      <c r="AI18" s="144">
        <v>0</v>
      </c>
      <c r="AJ18" s="144">
        <v>0</v>
      </c>
      <c r="AK18" s="144">
        <v>0</v>
      </c>
      <c r="AL18" s="143"/>
      <c r="AM18" s="144">
        <f t="shared" si="23"/>
        <v>0</v>
      </c>
      <c r="AN18" s="144">
        <f t="shared" si="15"/>
        <v>364.9</v>
      </c>
      <c r="AO18" s="149">
        <f t="shared" si="16"/>
        <v>1</v>
      </c>
      <c r="AP18" s="153">
        <f t="shared" si="24"/>
        <v>316.2448</v>
      </c>
      <c r="AQ18" s="143"/>
      <c r="AR18" s="122">
        <f t="shared" si="18"/>
        <v>2.94</v>
      </c>
      <c r="AS18" s="122">
        <f t="shared" si="19"/>
        <v>2432.66</v>
      </c>
      <c r="AT18" s="122">
        <f t="shared" si="20"/>
        <v>2.94</v>
      </c>
      <c r="AU18" s="122">
        <f t="shared" si="21"/>
        <v>0.15</v>
      </c>
      <c r="AV18" s="143"/>
      <c r="AW18" s="143"/>
      <c r="AX18" s="143"/>
      <c r="AY18" s="155">
        <v>1</v>
      </c>
      <c r="AZ18" s="155">
        <v>1</v>
      </c>
      <c r="BA18" s="143"/>
      <c r="BB18" s="143"/>
      <c r="BC18" s="143"/>
      <c r="BD18" s="143"/>
      <c r="BE18" s="143"/>
    </row>
    <row r="19" s="54" customFormat="1" ht="16.5" spans="1:57">
      <c r="A19" s="102">
        <v>45597</v>
      </c>
      <c r="B19" s="109" t="s">
        <v>264</v>
      </c>
      <c r="C19" s="156" t="s">
        <v>284</v>
      </c>
      <c r="D19" s="109">
        <v>1862.61</v>
      </c>
      <c r="E19" s="105">
        <f t="shared" si="0"/>
        <v>1862.61</v>
      </c>
      <c r="F19" s="106">
        <v>0</v>
      </c>
      <c r="G19" s="157">
        <v>0.75</v>
      </c>
      <c r="H19" s="108"/>
      <c r="I19" s="170">
        <v>734.4</v>
      </c>
      <c r="J19" s="119">
        <v>0.15</v>
      </c>
      <c r="K19" s="120">
        <v>156.06</v>
      </c>
      <c r="L19" s="121">
        <v>578.34</v>
      </c>
      <c r="M19" s="122"/>
      <c r="N19" s="168" t="s">
        <v>100</v>
      </c>
      <c r="O19" s="123">
        <f t="shared" si="1"/>
        <v>0.75</v>
      </c>
      <c r="P19" s="124">
        <f t="shared" si="2"/>
        <v>1862.61</v>
      </c>
      <c r="Q19" s="124">
        <v>0</v>
      </c>
      <c r="R19" s="128">
        <f t="shared" si="3"/>
        <v>0</v>
      </c>
      <c r="S19" s="131">
        <f t="shared" si="4"/>
        <v>0</v>
      </c>
      <c r="T19" s="132"/>
      <c r="U19" s="133">
        <f t="shared" si="5"/>
        <v>1862.61</v>
      </c>
      <c r="V19" s="131">
        <f t="shared" si="6"/>
        <v>0.25</v>
      </c>
      <c r="W19" s="133">
        <f t="shared" si="7"/>
        <v>465.6525</v>
      </c>
      <c r="X19" s="138"/>
      <c r="Y19" s="135">
        <f t="shared" si="8"/>
        <v>0</v>
      </c>
      <c r="Z19" s="135">
        <f t="shared" si="22"/>
        <v>0</v>
      </c>
      <c r="AA19" s="135">
        <f t="shared" si="10"/>
        <v>1862.61</v>
      </c>
      <c r="AB19" s="142">
        <v>0</v>
      </c>
      <c r="AC19" s="142">
        <v>0.15</v>
      </c>
      <c r="AD19" s="135">
        <f t="shared" si="11"/>
        <v>279.39</v>
      </c>
      <c r="AE19" s="143"/>
      <c r="AF19" s="144">
        <f t="shared" si="12"/>
        <v>465.6525</v>
      </c>
      <c r="AG19" s="144">
        <f t="shared" si="13"/>
        <v>279.39</v>
      </c>
      <c r="AH19" s="144">
        <v>0</v>
      </c>
      <c r="AI19" s="144">
        <v>0</v>
      </c>
      <c r="AJ19" s="144">
        <v>0</v>
      </c>
      <c r="AK19" s="144">
        <v>0</v>
      </c>
      <c r="AL19" s="143"/>
      <c r="AM19" s="144">
        <f t="shared" si="23"/>
        <v>0</v>
      </c>
      <c r="AN19" s="144">
        <f t="shared" si="15"/>
        <v>279.39</v>
      </c>
      <c r="AO19" s="149">
        <f t="shared" si="16"/>
        <v>1</v>
      </c>
      <c r="AP19" s="153">
        <f t="shared" si="24"/>
        <v>186.2625</v>
      </c>
      <c r="AQ19" s="143"/>
      <c r="AR19" s="122">
        <f t="shared" si="18"/>
        <v>578.34</v>
      </c>
      <c r="AS19" s="122">
        <f t="shared" si="19"/>
        <v>1862.61</v>
      </c>
      <c r="AT19" s="122">
        <f t="shared" si="20"/>
        <v>734.4</v>
      </c>
      <c r="AU19" s="122">
        <f t="shared" si="21"/>
        <v>0.15</v>
      </c>
      <c r="AV19" s="143"/>
      <c r="AW19" s="143"/>
      <c r="AX19" s="143"/>
      <c r="AY19" s="155">
        <v>1</v>
      </c>
      <c r="AZ19" s="155">
        <v>1</v>
      </c>
      <c r="BA19" s="143"/>
      <c r="BB19" s="143"/>
      <c r="BC19" s="143"/>
      <c r="BD19" s="143"/>
      <c r="BE19" s="143"/>
    </row>
    <row r="20" s="54" customFormat="1" ht="16.5" spans="1:57">
      <c r="A20" s="102">
        <v>45597</v>
      </c>
      <c r="B20" s="103" t="s">
        <v>264</v>
      </c>
      <c r="C20" s="156" t="s">
        <v>285</v>
      </c>
      <c r="D20" s="109">
        <v>1616.98</v>
      </c>
      <c r="E20" s="105">
        <f t="shared" si="0"/>
        <v>1616.98</v>
      </c>
      <c r="F20" s="106">
        <v>0</v>
      </c>
      <c r="G20" s="157">
        <v>0.75</v>
      </c>
      <c r="H20" s="108"/>
      <c r="I20" s="170">
        <v>5584.43</v>
      </c>
      <c r="J20" s="119">
        <v>0.15</v>
      </c>
      <c r="K20" s="120">
        <v>1998.639</v>
      </c>
      <c r="L20" s="121">
        <v>3585.791</v>
      </c>
      <c r="M20" s="171"/>
      <c r="N20" s="109" t="s">
        <v>118</v>
      </c>
      <c r="O20" s="123">
        <f t="shared" si="1"/>
        <v>0.75</v>
      </c>
      <c r="P20" s="124">
        <f t="shared" si="2"/>
        <v>1616.98</v>
      </c>
      <c r="Q20" s="124">
        <v>0</v>
      </c>
      <c r="R20" s="128">
        <f t="shared" si="3"/>
        <v>0</v>
      </c>
      <c r="S20" s="131">
        <f t="shared" si="4"/>
        <v>0</v>
      </c>
      <c r="T20" s="171"/>
      <c r="U20" s="133">
        <f t="shared" si="5"/>
        <v>1616.98</v>
      </c>
      <c r="V20" s="131">
        <f t="shared" si="6"/>
        <v>0.25</v>
      </c>
      <c r="W20" s="133">
        <f t="shared" si="7"/>
        <v>404.245</v>
      </c>
      <c r="X20" s="171"/>
      <c r="Y20" s="135">
        <f t="shared" si="8"/>
        <v>0</v>
      </c>
      <c r="Z20" s="171"/>
      <c r="AA20" s="135">
        <f t="shared" si="10"/>
        <v>1616.98</v>
      </c>
      <c r="AB20" s="142">
        <v>0</v>
      </c>
      <c r="AC20" s="142">
        <v>0.15</v>
      </c>
      <c r="AD20" s="135">
        <f t="shared" si="11"/>
        <v>242.55</v>
      </c>
      <c r="AE20" s="171"/>
      <c r="AF20" s="144">
        <f t="shared" si="12"/>
        <v>404.245</v>
      </c>
      <c r="AG20" s="144">
        <f t="shared" si="13"/>
        <v>242.55</v>
      </c>
      <c r="AH20" s="171"/>
      <c r="AI20" s="144">
        <v>0</v>
      </c>
      <c r="AJ20" s="171"/>
      <c r="AK20" s="171"/>
      <c r="AL20" s="171"/>
      <c r="AM20" s="171"/>
      <c r="AN20" s="144">
        <f t="shared" si="15"/>
        <v>242.55</v>
      </c>
      <c r="AO20" s="149">
        <f t="shared" si="16"/>
        <v>1</v>
      </c>
      <c r="AP20" s="171"/>
      <c r="AQ20" s="122"/>
      <c r="AR20" s="122">
        <f t="shared" si="18"/>
        <v>3585.791</v>
      </c>
      <c r="AS20" s="122">
        <f t="shared" si="19"/>
        <v>1616.98</v>
      </c>
      <c r="AT20" s="122">
        <f t="shared" si="20"/>
        <v>5584.43</v>
      </c>
      <c r="AU20" s="122">
        <f t="shared" si="21"/>
        <v>0.15</v>
      </c>
      <c r="AV20" s="122"/>
      <c r="AW20" s="122"/>
      <c r="AX20" s="122"/>
      <c r="AY20" s="155">
        <v>1</v>
      </c>
      <c r="AZ20" s="155">
        <v>1</v>
      </c>
      <c r="BA20" s="122"/>
      <c r="BB20" s="122"/>
      <c r="BC20" s="122"/>
      <c r="BD20" s="122"/>
      <c r="BE20" s="122"/>
    </row>
    <row r="21" s="54" customFormat="1" ht="16.5" spans="1:57">
      <c r="A21" s="102">
        <v>45597</v>
      </c>
      <c r="B21" s="109" t="s">
        <v>264</v>
      </c>
      <c r="C21" s="156" t="s">
        <v>243</v>
      </c>
      <c r="D21" s="109">
        <v>1582.5</v>
      </c>
      <c r="E21" s="105">
        <f t="shared" si="0"/>
        <v>1582.5</v>
      </c>
      <c r="F21" s="106">
        <v>0</v>
      </c>
      <c r="G21" s="157">
        <v>0.7</v>
      </c>
      <c r="H21" s="108"/>
      <c r="I21" s="167">
        <v>2784.91</v>
      </c>
      <c r="J21" s="119">
        <v>0.15</v>
      </c>
      <c r="K21" s="120">
        <v>996.71</v>
      </c>
      <c r="L21" s="121">
        <v>1788.2</v>
      </c>
      <c r="M21" s="122"/>
      <c r="N21" s="109" t="s">
        <v>154</v>
      </c>
      <c r="O21" s="123">
        <f t="shared" si="1"/>
        <v>0.7</v>
      </c>
      <c r="P21" s="124">
        <f t="shared" si="2"/>
        <v>1582.5</v>
      </c>
      <c r="Q21" s="124">
        <v>0</v>
      </c>
      <c r="R21" s="128">
        <f t="shared" si="3"/>
        <v>0</v>
      </c>
      <c r="S21" s="131">
        <f t="shared" si="4"/>
        <v>0</v>
      </c>
      <c r="T21" s="132"/>
      <c r="U21" s="133">
        <f t="shared" si="5"/>
        <v>1582.5</v>
      </c>
      <c r="V21" s="131">
        <f t="shared" si="6"/>
        <v>0.3</v>
      </c>
      <c r="W21" s="133">
        <f t="shared" si="7"/>
        <v>474.75</v>
      </c>
      <c r="X21" s="134"/>
      <c r="Y21" s="135">
        <f t="shared" si="8"/>
        <v>0</v>
      </c>
      <c r="Z21" s="135">
        <f t="shared" ref="Z21:Z29" si="25">Q21</f>
        <v>0</v>
      </c>
      <c r="AA21" s="135">
        <f t="shared" si="10"/>
        <v>1582.5</v>
      </c>
      <c r="AB21" s="142">
        <v>0</v>
      </c>
      <c r="AC21" s="142">
        <v>0.15</v>
      </c>
      <c r="AD21" s="135">
        <f t="shared" si="11"/>
        <v>237.38</v>
      </c>
      <c r="AE21" s="143"/>
      <c r="AF21" s="144">
        <f t="shared" si="12"/>
        <v>474.75</v>
      </c>
      <c r="AG21" s="144">
        <f t="shared" si="13"/>
        <v>237.38</v>
      </c>
      <c r="AH21" s="144">
        <v>0</v>
      </c>
      <c r="AI21" s="144">
        <v>0</v>
      </c>
      <c r="AJ21" s="144">
        <v>0</v>
      </c>
      <c r="AK21" s="144">
        <v>0</v>
      </c>
      <c r="AL21" s="143"/>
      <c r="AM21" s="144">
        <f t="shared" ref="AM21:AM29" si="26">SUM(AH21:AL21)</f>
        <v>0</v>
      </c>
      <c r="AN21" s="144">
        <f t="shared" si="15"/>
        <v>237.38</v>
      </c>
      <c r="AO21" s="149">
        <f t="shared" si="16"/>
        <v>1</v>
      </c>
      <c r="AP21" s="153">
        <f t="shared" ref="AP21:AP29" si="27">W21-AD21-T21</f>
        <v>237.37</v>
      </c>
      <c r="AQ21" s="143"/>
      <c r="AR21" s="122">
        <f t="shared" si="18"/>
        <v>1788.2</v>
      </c>
      <c r="AS21" s="122">
        <f t="shared" si="19"/>
        <v>1582.5</v>
      </c>
      <c r="AT21" s="122">
        <f t="shared" si="20"/>
        <v>2784.91</v>
      </c>
      <c r="AU21" s="122">
        <f t="shared" si="21"/>
        <v>0.15</v>
      </c>
      <c r="AV21" s="143"/>
      <c r="AW21" s="143"/>
      <c r="AX21" s="143"/>
      <c r="AY21" s="155">
        <v>1</v>
      </c>
      <c r="AZ21" s="155">
        <v>1</v>
      </c>
      <c r="BA21" s="143"/>
      <c r="BB21" s="143"/>
      <c r="BC21" s="143"/>
      <c r="BD21" s="143"/>
      <c r="BE21" s="143"/>
    </row>
    <row r="22" s="54" customFormat="1" ht="16.5" spans="1:57">
      <c r="A22" s="102">
        <v>45597</v>
      </c>
      <c r="B22" s="109" t="s">
        <v>264</v>
      </c>
      <c r="C22" s="156" t="s">
        <v>286</v>
      </c>
      <c r="D22" s="161">
        <v>1040.9</v>
      </c>
      <c r="E22" s="105">
        <f t="shared" si="0"/>
        <v>1040.9</v>
      </c>
      <c r="F22" s="106">
        <v>0</v>
      </c>
      <c r="G22" s="157">
        <v>0.73</v>
      </c>
      <c r="H22" s="108"/>
      <c r="I22" s="170">
        <v>952.47</v>
      </c>
      <c r="J22" s="119">
        <v>0.15</v>
      </c>
      <c r="K22" s="120">
        <v>340.884</v>
      </c>
      <c r="L22" s="121">
        <v>611.586</v>
      </c>
      <c r="M22" s="122"/>
      <c r="N22" s="109" t="s">
        <v>253</v>
      </c>
      <c r="O22" s="123">
        <f t="shared" si="1"/>
        <v>0.73</v>
      </c>
      <c r="P22" s="124">
        <f t="shared" si="2"/>
        <v>1040.9</v>
      </c>
      <c r="Q22" s="124">
        <v>0</v>
      </c>
      <c r="R22" s="128">
        <f t="shared" si="3"/>
        <v>0</v>
      </c>
      <c r="S22" s="131">
        <f t="shared" si="4"/>
        <v>0</v>
      </c>
      <c r="T22" s="132"/>
      <c r="U22" s="133">
        <f t="shared" si="5"/>
        <v>1040.9</v>
      </c>
      <c r="V22" s="131">
        <f t="shared" si="6"/>
        <v>0.27</v>
      </c>
      <c r="W22" s="133">
        <f t="shared" si="7"/>
        <v>281.043</v>
      </c>
      <c r="X22" s="134"/>
      <c r="Y22" s="135">
        <f t="shared" si="8"/>
        <v>0</v>
      </c>
      <c r="Z22" s="135">
        <f t="shared" si="25"/>
        <v>0</v>
      </c>
      <c r="AA22" s="135">
        <f t="shared" si="10"/>
        <v>1040.9</v>
      </c>
      <c r="AB22" s="142">
        <v>0</v>
      </c>
      <c r="AC22" s="142">
        <v>0.15</v>
      </c>
      <c r="AD22" s="135">
        <f t="shared" si="11"/>
        <v>156.14</v>
      </c>
      <c r="AE22" s="143"/>
      <c r="AF22" s="144">
        <f t="shared" si="12"/>
        <v>281.043</v>
      </c>
      <c r="AG22" s="144">
        <f t="shared" si="13"/>
        <v>156.14</v>
      </c>
      <c r="AH22" s="144">
        <v>0</v>
      </c>
      <c r="AI22" s="144">
        <v>0</v>
      </c>
      <c r="AJ22" s="144">
        <v>0</v>
      </c>
      <c r="AK22" s="144">
        <v>0</v>
      </c>
      <c r="AL22" s="143"/>
      <c r="AM22" s="144">
        <f t="shared" si="26"/>
        <v>0</v>
      </c>
      <c r="AN22" s="144">
        <f t="shared" si="15"/>
        <v>156.14</v>
      </c>
      <c r="AO22" s="149">
        <f t="shared" si="16"/>
        <v>1</v>
      </c>
      <c r="AP22" s="153">
        <f t="shared" si="27"/>
        <v>124.903</v>
      </c>
      <c r="AQ22" s="143"/>
      <c r="AR22" s="122">
        <f t="shared" si="18"/>
        <v>611.586</v>
      </c>
      <c r="AS22" s="122">
        <f t="shared" si="19"/>
        <v>1040.9</v>
      </c>
      <c r="AT22" s="122">
        <f t="shared" si="20"/>
        <v>952.47</v>
      </c>
      <c r="AU22" s="122">
        <f t="shared" si="21"/>
        <v>0.15</v>
      </c>
      <c r="AV22" s="143"/>
      <c r="AW22" s="143"/>
      <c r="AX22" s="143"/>
      <c r="AY22" s="155">
        <v>1</v>
      </c>
      <c r="AZ22" s="155">
        <v>1</v>
      </c>
      <c r="BA22" s="143"/>
      <c r="BB22" s="143"/>
      <c r="BC22" s="143"/>
      <c r="BD22" s="143"/>
      <c r="BE22" s="143"/>
    </row>
    <row r="23" s="54" customFormat="1" ht="16.5" spans="1:57">
      <c r="A23" s="102">
        <v>45597</v>
      </c>
      <c r="B23" s="109" t="s">
        <v>264</v>
      </c>
      <c r="C23" s="156">
        <v>3733</v>
      </c>
      <c r="D23" s="161">
        <v>1021.96</v>
      </c>
      <c r="E23" s="105">
        <f t="shared" si="0"/>
        <v>1021.96</v>
      </c>
      <c r="F23" s="106">
        <v>0</v>
      </c>
      <c r="G23" s="157">
        <v>0.7</v>
      </c>
      <c r="H23" s="108"/>
      <c r="I23" s="170">
        <v>3532.34</v>
      </c>
      <c r="J23" s="119">
        <v>0.15</v>
      </c>
      <c r="K23" s="120">
        <v>1264.205</v>
      </c>
      <c r="L23" s="121">
        <v>2268.135</v>
      </c>
      <c r="M23" s="122"/>
      <c r="N23" s="168" t="s">
        <v>251</v>
      </c>
      <c r="O23" s="123">
        <f t="shared" si="1"/>
        <v>0.7</v>
      </c>
      <c r="P23" s="124">
        <f t="shared" si="2"/>
        <v>1021.96</v>
      </c>
      <c r="Q23" s="124">
        <v>0</v>
      </c>
      <c r="R23" s="128">
        <f t="shared" si="3"/>
        <v>0</v>
      </c>
      <c r="S23" s="131">
        <f t="shared" si="4"/>
        <v>0</v>
      </c>
      <c r="T23" s="132"/>
      <c r="U23" s="133">
        <f t="shared" si="5"/>
        <v>1021.96</v>
      </c>
      <c r="V23" s="131">
        <f t="shared" si="6"/>
        <v>0.3</v>
      </c>
      <c r="W23" s="133">
        <f t="shared" si="7"/>
        <v>306.588</v>
      </c>
      <c r="X23" s="138"/>
      <c r="Y23" s="135">
        <f t="shared" si="8"/>
        <v>0</v>
      </c>
      <c r="Z23" s="135">
        <f t="shared" si="25"/>
        <v>0</v>
      </c>
      <c r="AA23" s="135">
        <f t="shared" si="10"/>
        <v>1021.96</v>
      </c>
      <c r="AB23" s="142">
        <v>0</v>
      </c>
      <c r="AC23" s="142">
        <v>0.15</v>
      </c>
      <c r="AD23" s="135">
        <f t="shared" si="11"/>
        <v>153.29</v>
      </c>
      <c r="AE23" s="143"/>
      <c r="AF23" s="144">
        <f t="shared" si="12"/>
        <v>306.588</v>
      </c>
      <c r="AG23" s="144">
        <f t="shared" si="13"/>
        <v>153.29</v>
      </c>
      <c r="AH23" s="144">
        <v>0</v>
      </c>
      <c r="AI23" s="144">
        <v>0</v>
      </c>
      <c r="AJ23" s="144">
        <v>0</v>
      </c>
      <c r="AK23" s="144">
        <v>0</v>
      </c>
      <c r="AL23" s="143"/>
      <c r="AM23" s="144">
        <f t="shared" si="26"/>
        <v>0</v>
      </c>
      <c r="AN23" s="144">
        <f t="shared" si="15"/>
        <v>153.29</v>
      </c>
      <c r="AO23" s="149">
        <f t="shared" si="16"/>
        <v>1</v>
      </c>
      <c r="AP23" s="153">
        <f t="shared" si="27"/>
        <v>153.298</v>
      </c>
      <c r="AQ23" s="143"/>
      <c r="AR23" s="122">
        <f t="shared" si="18"/>
        <v>2268.135</v>
      </c>
      <c r="AS23" s="122">
        <f t="shared" si="19"/>
        <v>1021.96</v>
      </c>
      <c r="AT23" s="122">
        <f t="shared" si="20"/>
        <v>3532.34</v>
      </c>
      <c r="AU23" s="122">
        <f t="shared" si="21"/>
        <v>0.15</v>
      </c>
      <c r="AV23" s="143"/>
      <c r="AW23" s="143"/>
      <c r="AX23" s="143"/>
      <c r="AY23" s="155">
        <v>1</v>
      </c>
      <c r="AZ23" s="155">
        <v>1</v>
      </c>
      <c r="BA23" s="143"/>
      <c r="BB23" s="143"/>
      <c r="BC23" s="143"/>
      <c r="BD23" s="143"/>
      <c r="BE23" s="143"/>
    </row>
    <row r="24" s="54" customFormat="1" ht="16.5" spans="1:57">
      <c r="A24" s="102">
        <v>45597</v>
      </c>
      <c r="B24" s="109" t="s">
        <v>264</v>
      </c>
      <c r="C24" s="156" t="s">
        <v>287</v>
      </c>
      <c r="D24" s="109">
        <v>926.24</v>
      </c>
      <c r="E24" s="105">
        <f t="shared" si="0"/>
        <v>926.24</v>
      </c>
      <c r="F24" s="106">
        <v>0</v>
      </c>
      <c r="G24" s="157">
        <v>0.73</v>
      </c>
      <c r="H24" s="108"/>
      <c r="I24" s="170">
        <v>10368.89</v>
      </c>
      <c r="J24" s="119">
        <v>0.15</v>
      </c>
      <c r="K24" s="120">
        <v>2882.7852</v>
      </c>
      <c r="L24" s="121">
        <v>7486.1048</v>
      </c>
      <c r="M24" s="122"/>
      <c r="N24" s="168" t="s">
        <v>241</v>
      </c>
      <c r="O24" s="123">
        <f t="shared" si="1"/>
        <v>0.73</v>
      </c>
      <c r="P24" s="124">
        <f t="shared" si="2"/>
        <v>926.24</v>
      </c>
      <c r="Q24" s="124">
        <v>0</v>
      </c>
      <c r="R24" s="128">
        <f t="shared" si="3"/>
        <v>0</v>
      </c>
      <c r="S24" s="131">
        <f t="shared" si="4"/>
        <v>0</v>
      </c>
      <c r="T24" s="132"/>
      <c r="U24" s="133">
        <f t="shared" si="5"/>
        <v>926.24</v>
      </c>
      <c r="V24" s="131">
        <f t="shared" si="6"/>
        <v>0.27</v>
      </c>
      <c r="W24" s="133">
        <f t="shared" si="7"/>
        <v>250.0848</v>
      </c>
      <c r="X24" s="138"/>
      <c r="Y24" s="135">
        <f t="shared" si="8"/>
        <v>0</v>
      </c>
      <c r="Z24" s="135">
        <f t="shared" si="25"/>
        <v>0</v>
      </c>
      <c r="AA24" s="135">
        <f t="shared" si="10"/>
        <v>926.24</v>
      </c>
      <c r="AB24" s="142">
        <v>0</v>
      </c>
      <c r="AC24" s="142">
        <v>0.15</v>
      </c>
      <c r="AD24" s="135">
        <f t="shared" si="11"/>
        <v>138.94</v>
      </c>
      <c r="AE24" s="143"/>
      <c r="AF24" s="144">
        <f t="shared" si="12"/>
        <v>250.0848</v>
      </c>
      <c r="AG24" s="144">
        <f t="shared" si="13"/>
        <v>138.94</v>
      </c>
      <c r="AH24" s="144">
        <v>0</v>
      </c>
      <c r="AI24" s="144">
        <v>0</v>
      </c>
      <c r="AJ24" s="144">
        <v>0</v>
      </c>
      <c r="AK24" s="144">
        <v>0</v>
      </c>
      <c r="AL24" s="143"/>
      <c r="AM24" s="144">
        <f t="shared" si="26"/>
        <v>0</v>
      </c>
      <c r="AN24" s="144">
        <f t="shared" si="15"/>
        <v>138.94</v>
      </c>
      <c r="AO24" s="149">
        <f t="shared" si="16"/>
        <v>1</v>
      </c>
      <c r="AP24" s="153">
        <f t="shared" si="27"/>
        <v>111.1448</v>
      </c>
      <c r="AQ24" s="143"/>
      <c r="AR24" s="122">
        <f t="shared" si="18"/>
        <v>7486.1048</v>
      </c>
      <c r="AS24" s="122">
        <f t="shared" si="19"/>
        <v>926.24</v>
      </c>
      <c r="AT24" s="122">
        <f t="shared" si="20"/>
        <v>10368.89</v>
      </c>
      <c r="AU24" s="122">
        <f t="shared" si="21"/>
        <v>0.15</v>
      </c>
      <c r="AV24" s="143"/>
      <c r="AW24" s="143"/>
      <c r="AX24" s="143"/>
      <c r="AY24" s="155">
        <v>1</v>
      </c>
      <c r="AZ24" s="155">
        <v>1</v>
      </c>
      <c r="BA24" s="143"/>
      <c r="BB24" s="143"/>
      <c r="BC24" s="143"/>
      <c r="BD24" s="143"/>
      <c r="BE24" s="143"/>
    </row>
    <row r="25" s="92" customFormat="1" ht="16.5" spans="1:57">
      <c r="A25" s="158">
        <v>45597</v>
      </c>
      <c r="B25" s="103" t="s">
        <v>264</v>
      </c>
      <c r="C25" s="162" t="s">
        <v>288</v>
      </c>
      <c r="D25" s="109">
        <v>925.92</v>
      </c>
      <c r="E25" s="105">
        <f t="shared" si="0"/>
        <v>925.92</v>
      </c>
      <c r="F25" s="110">
        <v>0</v>
      </c>
      <c r="G25" s="160">
        <v>0.72</v>
      </c>
      <c r="H25" s="111"/>
      <c r="I25" s="172">
        <v>567.15</v>
      </c>
      <c r="J25" s="125">
        <v>0.15</v>
      </c>
      <c r="K25" s="126">
        <v>202.98</v>
      </c>
      <c r="L25" s="126">
        <v>364.17</v>
      </c>
      <c r="M25" s="127"/>
      <c r="N25" s="168" t="s">
        <v>103</v>
      </c>
      <c r="O25" s="123">
        <f t="shared" si="1"/>
        <v>0.72</v>
      </c>
      <c r="P25" s="128">
        <f t="shared" si="2"/>
        <v>925.92</v>
      </c>
      <c r="Q25" s="128">
        <v>0</v>
      </c>
      <c r="R25" s="128">
        <f t="shared" si="3"/>
        <v>0</v>
      </c>
      <c r="S25" s="131">
        <f t="shared" si="4"/>
        <v>0</v>
      </c>
      <c r="T25" s="131"/>
      <c r="U25" s="128">
        <f t="shared" si="5"/>
        <v>925.92</v>
      </c>
      <c r="V25" s="131">
        <f t="shared" si="6"/>
        <v>0.28</v>
      </c>
      <c r="W25" s="128">
        <f t="shared" si="7"/>
        <v>259.2576</v>
      </c>
      <c r="X25" s="173"/>
      <c r="Y25" s="137">
        <f t="shared" si="8"/>
        <v>0</v>
      </c>
      <c r="Z25" s="137">
        <f t="shared" si="25"/>
        <v>0</v>
      </c>
      <c r="AA25" s="137">
        <f t="shared" si="10"/>
        <v>925.92</v>
      </c>
      <c r="AB25" s="145">
        <v>0</v>
      </c>
      <c r="AC25" s="145">
        <v>0.15</v>
      </c>
      <c r="AD25" s="137">
        <f t="shared" si="11"/>
        <v>138.89</v>
      </c>
      <c r="AE25" s="146"/>
      <c r="AF25" s="147">
        <f t="shared" si="12"/>
        <v>259.2576</v>
      </c>
      <c r="AG25" s="147">
        <f t="shared" si="13"/>
        <v>138.89</v>
      </c>
      <c r="AH25" s="147">
        <v>0</v>
      </c>
      <c r="AI25" s="147">
        <v>0</v>
      </c>
      <c r="AJ25" s="147">
        <v>0</v>
      </c>
      <c r="AK25" s="147">
        <v>0</v>
      </c>
      <c r="AL25" s="146"/>
      <c r="AM25" s="147">
        <f t="shared" si="26"/>
        <v>0</v>
      </c>
      <c r="AN25" s="147">
        <f t="shared" si="15"/>
        <v>138.89</v>
      </c>
      <c r="AO25" s="150">
        <f t="shared" si="16"/>
        <v>1</v>
      </c>
      <c r="AP25" s="154">
        <f t="shared" si="27"/>
        <v>120.3676</v>
      </c>
      <c r="AQ25" s="146"/>
      <c r="AR25" s="127">
        <f t="shared" si="18"/>
        <v>364.17</v>
      </c>
      <c r="AS25" s="127">
        <f t="shared" si="19"/>
        <v>925.92</v>
      </c>
      <c r="AT25" s="127">
        <f t="shared" si="20"/>
        <v>567.15</v>
      </c>
      <c r="AU25" s="127">
        <f t="shared" si="21"/>
        <v>0.15</v>
      </c>
      <c r="AV25" s="146"/>
      <c r="AW25" s="146"/>
      <c r="AX25" s="146"/>
      <c r="AY25" s="123">
        <v>1</v>
      </c>
      <c r="AZ25" s="123">
        <v>1</v>
      </c>
      <c r="BA25" s="146"/>
      <c r="BB25" s="146"/>
      <c r="BC25" s="146"/>
      <c r="BD25" s="146"/>
      <c r="BE25" s="146"/>
    </row>
    <row r="26" s="54" customFormat="1" ht="16.5" spans="1:57">
      <c r="A26" s="102">
        <v>45597</v>
      </c>
      <c r="B26" s="109" t="s">
        <v>264</v>
      </c>
      <c r="C26" s="156" t="s">
        <v>289</v>
      </c>
      <c r="D26" s="109">
        <v>710.96</v>
      </c>
      <c r="E26" s="105">
        <f t="shared" si="0"/>
        <v>710.96</v>
      </c>
      <c r="F26" s="106">
        <v>0</v>
      </c>
      <c r="G26" s="157">
        <v>0.72</v>
      </c>
      <c r="H26" s="108"/>
      <c r="I26" s="170">
        <v>4392.4437</v>
      </c>
      <c r="J26" s="119">
        <v>0.15</v>
      </c>
      <c r="K26" s="120">
        <v>932.229</v>
      </c>
      <c r="L26" s="121">
        <v>3460.2147</v>
      </c>
      <c r="M26" s="122"/>
      <c r="N26" s="109" t="s">
        <v>230</v>
      </c>
      <c r="O26" s="123">
        <f t="shared" si="1"/>
        <v>0.72</v>
      </c>
      <c r="P26" s="124">
        <f t="shared" si="2"/>
        <v>710.96</v>
      </c>
      <c r="Q26" s="124">
        <v>0</v>
      </c>
      <c r="R26" s="128">
        <f t="shared" si="3"/>
        <v>0</v>
      </c>
      <c r="S26" s="131">
        <f t="shared" si="4"/>
        <v>0</v>
      </c>
      <c r="T26" s="132"/>
      <c r="U26" s="133">
        <f t="shared" si="5"/>
        <v>710.96</v>
      </c>
      <c r="V26" s="131">
        <f t="shared" si="6"/>
        <v>0.28</v>
      </c>
      <c r="W26" s="133">
        <f t="shared" si="7"/>
        <v>199.0688</v>
      </c>
      <c r="X26" s="138"/>
      <c r="Y26" s="135">
        <f t="shared" si="8"/>
        <v>0</v>
      </c>
      <c r="Z26" s="135">
        <f t="shared" si="25"/>
        <v>0</v>
      </c>
      <c r="AA26" s="135">
        <f t="shared" si="10"/>
        <v>710.96</v>
      </c>
      <c r="AB26" s="142">
        <v>0</v>
      </c>
      <c r="AC26" s="142">
        <v>0.15</v>
      </c>
      <c r="AD26" s="135">
        <f t="shared" si="11"/>
        <v>106.64</v>
      </c>
      <c r="AE26" s="143"/>
      <c r="AF26" s="144">
        <f t="shared" si="12"/>
        <v>199.0688</v>
      </c>
      <c r="AG26" s="144">
        <f t="shared" si="13"/>
        <v>106.64</v>
      </c>
      <c r="AH26" s="144">
        <v>0</v>
      </c>
      <c r="AI26" s="144">
        <v>0</v>
      </c>
      <c r="AJ26" s="144">
        <v>0</v>
      </c>
      <c r="AK26" s="144">
        <v>0</v>
      </c>
      <c r="AL26" s="143"/>
      <c r="AM26" s="144">
        <f t="shared" si="26"/>
        <v>0</v>
      </c>
      <c r="AN26" s="144">
        <f t="shared" si="15"/>
        <v>106.64</v>
      </c>
      <c r="AO26" s="149">
        <f t="shared" si="16"/>
        <v>1</v>
      </c>
      <c r="AP26" s="153">
        <f t="shared" si="27"/>
        <v>92.4288</v>
      </c>
      <c r="AQ26" s="143"/>
      <c r="AR26" s="122">
        <f t="shared" si="18"/>
        <v>3460.2147</v>
      </c>
      <c r="AS26" s="122">
        <f t="shared" si="19"/>
        <v>710.96</v>
      </c>
      <c r="AT26" s="122">
        <f t="shared" si="20"/>
        <v>4392.4437</v>
      </c>
      <c r="AU26" s="122">
        <f t="shared" si="21"/>
        <v>0.15</v>
      </c>
      <c r="AV26" s="143"/>
      <c r="AW26" s="143"/>
      <c r="AX26" s="143"/>
      <c r="AY26" s="155">
        <v>1</v>
      </c>
      <c r="AZ26" s="155">
        <v>1</v>
      </c>
      <c r="BA26" s="143"/>
      <c r="BB26" s="143"/>
      <c r="BC26" s="143"/>
      <c r="BD26" s="143"/>
      <c r="BE26" s="143"/>
    </row>
    <row r="27" s="92" customFormat="1" ht="16.5" spans="1:57">
      <c r="A27" s="158">
        <v>45597</v>
      </c>
      <c r="B27" s="109" t="s">
        <v>264</v>
      </c>
      <c r="C27" s="159" t="s">
        <v>275</v>
      </c>
      <c r="D27" s="163">
        <v>360.68</v>
      </c>
      <c r="E27" s="105">
        <f t="shared" si="0"/>
        <v>360.68</v>
      </c>
      <c r="F27" s="110">
        <v>0.05</v>
      </c>
      <c r="G27" s="160">
        <v>0.7</v>
      </c>
      <c r="H27" s="111"/>
      <c r="I27" s="169">
        <v>2.94</v>
      </c>
      <c r="J27" s="125">
        <v>0.15</v>
      </c>
      <c r="K27" s="126">
        <v>0</v>
      </c>
      <c r="L27" s="126">
        <v>2.94</v>
      </c>
      <c r="M27" s="127"/>
      <c r="N27" s="109">
        <v>3011</v>
      </c>
      <c r="O27" s="123">
        <f t="shared" si="1"/>
        <v>0.7</v>
      </c>
      <c r="P27" s="128">
        <f t="shared" si="2"/>
        <v>360.68</v>
      </c>
      <c r="Q27" s="128">
        <v>0</v>
      </c>
      <c r="R27" s="128">
        <f t="shared" si="3"/>
        <v>0</v>
      </c>
      <c r="S27" s="131">
        <f t="shared" si="4"/>
        <v>0.05</v>
      </c>
      <c r="T27" s="131"/>
      <c r="U27" s="128">
        <f t="shared" si="5"/>
        <v>342.646</v>
      </c>
      <c r="V27" s="131">
        <f t="shared" si="6"/>
        <v>0.3</v>
      </c>
      <c r="W27" s="128">
        <f t="shared" si="7"/>
        <v>102.7938</v>
      </c>
      <c r="X27" s="173"/>
      <c r="Y27" s="137">
        <f t="shared" si="8"/>
        <v>0</v>
      </c>
      <c r="Z27" s="137">
        <f t="shared" si="25"/>
        <v>0</v>
      </c>
      <c r="AA27" s="137">
        <f t="shared" si="10"/>
        <v>360.68</v>
      </c>
      <c r="AB27" s="145">
        <v>0</v>
      </c>
      <c r="AC27" s="145">
        <v>0.15</v>
      </c>
      <c r="AD27" s="137">
        <f t="shared" si="11"/>
        <v>54.1</v>
      </c>
      <c r="AE27" s="146"/>
      <c r="AF27" s="147">
        <f t="shared" si="12"/>
        <v>102.7938</v>
      </c>
      <c r="AG27" s="147">
        <f t="shared" si="13"/>
        <v>54.1</v>
      </c>
      <c r="AH27" s="147">
        <v>0</v>
      </c>
      <c r="AI27" s="147">
        <v>0</v>
      </c>
      <c r="AJ27" s="147">
        <v>0</v>
      </c>
      <c r="AK27" s="147">
        <v>0</v>
      </c>
      <c r="AL27" s="146"/>
      <c r="AM27" s="147">
        <f t="shared" si="26"/>
        <v>0</v>
      </c>
      <c r="AN27" s="147">
        <f t="shared" si="15"/>
        <v>54.1</v>
      </c>
      <c r="AO27" s="150">
        <f t="shared" si="16"/>
        <v>1</v>
      </c>
      <c r="AP27" s="154">
        <f t="shared" si="27"/>
        <v>48.6938</v>
      </c>
      <c r="AQ27" s="146"/>
      <c r="AR27" s="127">
        <f t="shared" si="18"/>
        <v>2.94</v>
      </c>
      <c r="AS27" s="127">
        <f t="shared" si="19"/>
        <v>360.68</v>
      </c>
      <c r="AT27" s="127">
        <f t="shared" si="20"/>
        <v>2.89</v>
      </c>
      <c r="AU27" s="127">
        <f t="shared" si="21"/>
        <v>0.15</v>
      </c>
      <c r="AV27" s="146"/>
      <c r="AW27" s="146"/>
      <c r="AX27" s="146"/>
      <c r="AY27" s="123">
        <v>1</v>
      </c>
      <c r="AZ27" s="123">
        <v>1</v>
      </c>
      <c r="BA27" s="146"/>
      <c r="BB27" s="146"/>
      <c r="BC27" s="146"/>
      <c r="BD27" s="146"/>
      <c r="BE27" s="146"/>
    </row>
    <row r="28" s="54" customFormat="1" ht="16.5" spans="1:57">
      <c r="A28" s="102">
        <v>45597</v>
      </c>
      <c r="B28" s="109" t="s">
        <v>264</v>
      </c>
      <c r="C28" s="156" t="s">
        <v>214</v>
      </c>
      <c r="D28" s="163">
        <v>306.46</v>
      </c>
      <c r="E28" s="105">
        <f t="shared" si="0"/>
        <v>306.46</v>
      </c>
      <c r="F28" s="106">
        <v>0</v>
      </c>
      <c r="G28" s="164">
        <v>0.73</v>
      </c>
      <c r="H28" s="108"/>
      <c r="I28" s="170">
        <v>734.4</v>
      </c>
      <c r="J28" s="119">
        <v>0.15</v>
      </c>
      <c r="K28" s="120">
        <v>156.06</v>
      </c>
      <c r="L28" s="121">
        <v>578.34</v>
      </c>
      <c r="M28" s="122"/>
      <c r="N28" s="109" t="s">
        <v>245</v>
      </c>
      <c r="O28" s="123">
        <f t="shared" si="1"/>
        <v>0.73</v>
      </c>
      <c r="P28" s="124">
        <f t="shared" si="2"/>
        <v>306.46</v>
      </c>
      <c r="Q28" s="124">
        <v>0</v>
      </c>
      <c r="R28" s="128">
        <f t="shared" si="3"/>
        <v>0</v>
      </c>
      <c r="S28" s="131">
        <f t="shared" si="4"/>
        <v>0</v>
      </c>
      <c r="T28" s="132"/>
      <c r="U28" s="133">
        <f t="shared" si="5"/>
        <v>306.46</v>
      </c>
      <c r="V28" s="131">
        <f t="shared" si="6"/>
        <v>0.27</v>
      </c>
      <c r="W28" s="133">
        <f t="shared" si="7"/>
        <v>82.7442</v>
      </c>
      <c r="X28" s="138"/>
      <c r="Y28" s="135">
        <f t="shared" si="8"/>
        <v>0</v>
      </c>
      <c r="Z28" s="135">
        <f t="shared" si="25"/>
        <v>0</v>
      </c>
      <c r="AA28" s="135">
        <f t="shared" si="10"/>
        <v>306.46</v>
      </c>
      <c r="AB28" s="142">
        <v>0</v>
      </c>
      <c r="AC28" s="142">
        <v>0.15</v>
      </c>
      <c r="AD28" s="135">
        <f t="shared" si="11"/>
        <v>45.97</v>
      </c>
      <c r="AE28" s="143"/>
      <c r="AF28" s="144">
        <f t="shared" si="12"/>
        <v>82.7442</v>
      </c>
      <c r="AG28" s="144">
        <f t="shared" si="13"/>
        <v>45.97</v>
      </c>
      <c r="AH28" s="144">
        <v>0</v>
      </c>
      <c r="AI28" s="144">
        <v>0</v>
      </c>
      <c r="AJ28" s="144">
        <v>0</v>
      </c>
      <c r="AK28" s="144">
        <v>0</v>
      </c>
      <c r="AL28" s="143"/>
      <c r="AM28" s="144">
        <f t="shared" si="26"/>
        <v>0</v>
      </c>
      <c r="AN28" s="144">
        <f t="shared" si="15"/>
        <v>45.97</v>
      </c>
      <c r="AO28" s="149">
        <f t="shared" si="16"/>
        <v>1</v>
      </c>
      <c r="AP28" s="153">
        <f t="shared" si="27"/>
        <v>36.7742</v>
      </c>
      <c r="AQ28" s="143"/>
      <c r="AR28" s="122">
        <f t="shared" si="18"/>
        <v>578.34</v>
      </c>
      <c r="AS28" s="122">
        <f t="shared" si="19"/>
        <v>306.46</v>
      </c>
      <c r="AT28" s="122">
        <f t="shared" si="20"/>
        <v>734.4</v>
      </c>
      <c r="AU28" s="122">
        <f t="shared" si="21"/>
        <v>0.15</v>
      </c>
      <c r="AV28" s="143"/>
      <c r="AW28" s="143"/>
      <c r="AX28" s="143"/>
      <c r="AY28" s="155">
        <v>1</v>
      </c>
      <c r="AZ28" s="155">
        <v>1</v>
      </c>
      <c r="BA28" s="143"/>
      <c r="BB28" s="143"/>
      <c r="BC28" s="143"/>
      <c r="BD28" s="143"/>
      <c r="BE28" s="143"/>
    </row>
    <row r="29" s="54" customFormat="1" ht="16.5" spans="1:57">
      <c r="A29" s="102">
        <v>45597</v>
      </c>
      <c r="B29" s="109" t="s">
        <v>264</v>
      </c>
      <c r="C29" s="156" t="s">
        <v>290</v>
      </c>
      <c r="D29" s="163">
        <v>217.06</v>
      </c>
      <c r="E29" s="105">
        <f t="shared" si="0"/>
        <v>217.06</v>
      </c>
      <c r="F29" s="106">
        <v>0.05</v>
      </c>
      <c r="G29" s="157">
        <v>0.75</v>
      </c>
      <c r="H29" s="108"/>
      <c r="I29" s="170">
        <v>2027.68</v>
      </c>
      <c r="J29" s="119">
        <v>0.15</v>
      </c>
      <c r="K29" s="120">
        <v>907.12</v>
      </c>
      <c r="L29" s="121">
        <v>1120.56</v>
      </c>
      <c r="M29" s="122"/>
      <c r="N29" s="109" t="s">
        <v>243</v>
      </c>
      <c r="O29" s="123">
        <f t="shared" si="1"/>
        <v>0.75</v>
      </c>
      <c r="P29" s="124">
        <f t="shared" si="2"/>
        <v>217.06</v>
      </c>
      <c r="Q29" s="124">
        <v>0</v>
      </c>
      <c r="R29" s="128">
        <f t="shared" si="3"/>
        <v>0</v>
      </c>
      <c r="S29" s="131">
        <f t="shared" si="4"/>
        <v>0.05</v>
      </c>
      <c r="T29" s="132"/>
      <c r="U29" s="133">
        <f t="shared" si="5"/>
        <v>206.207</v>
      </c>
      <c r="V29" s="131">
        <f t="shared" si="6"/>
        <v>0.25</v>
      </c>
      <c r="W29" s="133">
        <f t="shared" si="7"/>
        <v>51.55175</v>
      </c>
      <c r="X29" s="138"/>
      <c r="Y29" s="135">
        <f t="shared" si="8"/>
        <v>0</v>
      </c>
      <c r="Z29" s="135">
        <f t="shared" si="25"/>
        <v>0</v>
      </c>
      <c r="AA29" s="135">
        <f t="shared" si="10"/>
        <v>217.06</v>
      </c>
      <c r="AB29" s="142">
        <v>0</v>
      </c>
      <c r="AC29" s="142">
        <v>0.15</v>
      </c>
      <c r="AD29" s="135">
        <f t="shared" si="11"/>
        <v>32.56</v>
      </c>
      <c r="AE29" s="143"/>
      <c r="AF29" s="144">
        <f t="shared" si="12"/>
        <v>51.55175</v>
      </c>
      <c r="AG29" s="144">
        <f t="shared" si="13"/>
        <v>32.56</v>
      </c>
      <c r="AH29" s="144">
        <v>0</v>
      </c>
      <c r="AI29" s="144">
        <v>0</v>
      </c>
      <c r="AJ29" s="144">
        <v>0</v>
      </c>
      <c r="AK29" s="144">
        <v>0</v>
      </c>
      <c r="AL29" s="143"/>
      <c r="AM29" s="144">
        <f t="shared" si="26"/>
        <v>0</v>
      </c>
      <c r="AN29" s="144">
        <f t="shared" si="15"/>
        <v>32.56</v>
      </c>
      <c r="AO29" s="149">
        <f t="shared" si="16"/>
        <v>1</v>
      </c>
      <c r="AP29" s="153">
        <f t="shared" si="27"/>
        <v>18.99175</v>
      </c>
      <c r="AQ29" s="143"/>
      <c r="AR29" s="122">
        <f t="shared" si="18"/>
        <v>1120.56</v>
      </c>
      <c r="AS29" s="122">
        <f t="shared" si="19"/>
        <v>217.06</v>
      </c>
      <c r="AT29" s="122">
        <f t="shared" si="20"/>
        <v>2027.63</v>
      </c>
      <c r="AU29" s="122">
        <f t="shared" si="21"/>
        <v>0.15</v>
      </c>
      <c r="AV29" s="143"/>
      <c r="AW29" s="143"/>
      <c r="AX29" s="143"/>
      <c r="AY29" s="155">
        <v>1</v>
      </c>
      <c r="AZ29" s="155">
        <v>1</v>
      </c>
      <c r="BA29" s="143"/>
      <c r="BB29" s="143"/>
      <c r="BC29" s="143"/>
      <c r="BD29" s="143"/>
      <c r="BE29" s="143"/>
    </row>
    <row r="30" s="54" customFormat="1" ht="16.5" spans="1:57">
      <c r="A30" s="102">
        <v>45597</v>
      </c>
      <c r="B30" s="103" t="s">
        <v>264</v>
      </c>
      <c r="C30" s="156" t="s">
        <v>291</v>
      </c>
      <c r="D30" s="163">
        <v>196.92</v>
      </c>
      <c r="E30" s="105">
        <f t="shared" si="0"/>
        <v>196.92</v>
      </c>
      <c r="F30" s="106">
        <v>0</v>
      </c>
      <c r="G30" s="157">
        <v>0.72</v>
      </c>
      <c r="H30" s="108"/>
      <c r="I30" s="170">
        <v>5584.43</v>
      </c>
      <c r="J30" s="119">
        <v>0.15</v>
      </c>
      <c r="K30" s="120">
        <v>1998.639</v>
      </c>
      <c r="L30" s="121">
        <v>3585.791</v>
      </c>
      <c r="M30" s="171"/>
      <c r="N30" s="109" t="s">
        <v>242</v>
      </c>
      <c r="O30" s="123">
        <f t="shared" si="1"/>
        <v>0.72</v>
      </c>
      <c r="P30" s="124">
        <f t="shared" si="2"/>
        <v>196.92</v>
      </c>
      <c r="Q30" s="124">
        <v>0</v>
      </c>
      <c r="R30" s="128">
        <f t="shared" si="3"/>
        <v>0</v>
      </c>
      <c r="S30" s="131">
        <f t="shared" si="4"/>
        <v>0</v>
      </c>
      <c r="T30" s="171"/>
      <c r="U30" s="133">
        <f t="shared" si="5"/>
        <v>196.92</v>
      </c>
      <c r="V30" s="131">
        <f t="shared" si="6"/>
        <v>0.28</v>
      </c>
      <c r="W30" s="133">
        <f t="shared" si="7"/>
        <v>55.1376</v>
      </c>
      <c r="X30" s="171"/>
      <c r="Y30" s="135">
        <f t="shared" si="8"/>
        <v>0</v>
      </c>
      <c r="Z30" s="171"/>
      <c r="AA30" s="135">
        <f t="shared" si="10"/>
        <v>196.92</v>
      </c>
      <c r="AB30" s="142">
        <v>0</v>
      </c>
      <c r="AC30" s="142">
        <v>0.15</v>
      </c>
      <c r="AD30" s="135">
        <f t="shared" si="11"/>
        <v>29.54</v>
      </c>
      <c r="AE30" s="171"/>
      <c r="AF30" s="144">
        <f t="shared" si="12"/>
        <v>55.1376</v>
      </c>
      <c r="AG30" s="144">
        <f t="shared" si="13"/>
        <v>29.54</v>
      </c>
      <c r="AH30" s="171"/>
      <c r="AI30" s="144">
        <v>0</v>
      </c>
      <c r="AJ30" s="171"/>
      <c r="AK30" s="171"/>
      <c r="AL30" s="171"/>
      <c r="AM30" s="171"/>
      <c r="AN30" s="144">
        <f t="shared" si="15"/>
        <v>29.54</v>
      </c>
      <c r="AO30" s="149">
        <f t="shared" si="16"/>
        <v>1</v>
      </c>
      <c r="AP30" s="171"/>
      <c r="AQ30" s="122"/>
      <c r="AR30" s="122">
        <f t="shared" si="18"/>
        <v>3585.791</v>
      </c>
      <c r="AS30" s="122">
        <f t="shared" si="19"/>
        <v>196.92</v>
      </c>
      <c r="AT30" s="122">
        <f t="shared" si="20"/>
        <v>5584.43</v>
      </c>
      <c r="AU30" s="122">
        <f t="shared" si="21"/>
        <v>0.15</v>
      </c>
      <c r="AV30" s="122"/>
      <c r="AW30" s="122"/>
      <c r="AX30" s="122"/>
      <c r="AY30" s="155">
        <v>1</v>
      </c>
      <c r="AZ30" s="155">
        <v>1</v>
      </c>
      <c r="BA30" s="122"/>
      <c r="BB30" s="122"/>
      <c r="BC30" s="122"/>
      <c r="BD30" s="122"/>
      <c r="BE30" s="122"/>
    </row>
    <row r="31" s="54" customFormat="1" ht="16.5" spans="1:57">
      <c r="A31" s="102">
        <v>45597</v>
      </c>
      <c r="B31" s="103" t="s">
        <v>264</v>
      </c>
      <c r="C31" s="156" t="s">
        <v>292</v>
      </c>
      <c r="D31" s="163">
        <v>134.88</v>
      </c>
      <c r="E31" s="105">
        <f t="shared" si="0"/>
        <v>134.88</v>
      </c>
      <c r="F31" s="106">
        <v>0</v>
      </c>
      <c r="G31" s="157">
        <v>0.73</v>
      </c>
      <c r="H31" s="108"/>
      <c r="I31" s="167">
        <v>2784.91</v>
      </c>
      <c r="J31" s="119">
        <v>0.15</v>
      </c>
      <c r="K31" s="120">
        <v>996.71</v>
      </c>
      <c r="L31" s="121">
        <v>1788.2</v>
      </c>
      <c r="M31" s="122"/>
      <c r="N31" s="109" t="s">
        <v>284</v>
      </c>
      <c r="O31" s="123">
        <f t="shared" si="1"/>
        <v>0.73</v>
      </c>
      <c r="P31" s="124">
        <f t="shared" si="2"/>
        <v>134.88</v>
      </c>
      <c r="Q31" s="124">
        <v>0</v>
      </c>
      <c r="R31" s="128">
        <f t="shared" si="3"/>
        <v>0</v>
      </c>
      <c r="S31" s="131">
        <f t="shared" si="4"/>
        <v>0</v>
      </c>
      <c r="T31" s="132"/>
      <c r="U31" s="133">
        <f t="shared" si="5"/>
        <v>134.88</v>
      </c>
      <c r="V31" s="131">
        <f t="shared" si="6"/>
        <v>0.27</v>
      </c>
      <c r="W31" s="133">
        <f t="shared" si="7"/>
        <v>36.4176</v>
      </c>
      <c r="X31" s="134"/>
      <c r="Y31" s="135">
        <f t="shared" si="8"/>
        <v>0</v>
      </c>
      <c r="Z31" s="135">
        <f t="shared" ref="Z31:Z35" si="28">Q31</f>
        <v>0</v>
      </c>
      <c r="AA31" s="135">
        <f t="shared" si="10"/>
        <v>134.88</v>
      </c>
      <c r="AB31" s="142">
        <v>0</v>
      </c>
      <c r="AC31" s="142">
        <v>0.15</v>
      </c>
      <c r="AD31" s="135">
        <f t="shared" si="11"/>
        <v>20.23</v>
      </c>
      <c r="AE31" s="143"/>
      <c r="AF31" s="144">
        <f t="shared" si="12"/>
        <v>36.4176</v>
      </c>
      <c r="AG31" s="144">
        <f t="shared" si="13"/>
        <v>20.23</v>
      </c>
      <c r="AH31" s="144">
        <v>0</v>
      </c>
      <c r="AI31" s="144">
        <v>0</v>
      </c>
      <c r="AJ31" s="144">
        <v>0</v>
      </c>
      <c r="AK31" s="144">
        <v>0</v>
      </c>
      <c r="AL31" s="143"/>
      <c r="AM31" s="144">
        <f t="shared" ref="AM31:AM35" si="29">SUM(AH31:AL31)</f>
        <v>0</v>
      </c>
      <c r="AN31" s="144">
        <f t="shared" si="15"/>
        <v>20.23</v>
      </c>
      <c r="AO31" s="149">
        <f t="shared" si="16"/>
        <v>1</v>
      </c>
      <c r="AP31" s="153">
        <f t="shared" ref="AP31:AP35" si="30">W31-AD31-T31</f>
        <v>16.1876</v>
      </c>
      <c r="AQ31" s="143"/>
      <c r="AR31" s="122">
        <f t="shared" si="18"/>
        <v>1788.2</v>
      </c>
      <c r="AS31" s="122">
        <f t="shared" si="19"/>
        <v>134.88</v>
      </c>
      <c r="AT31" s="122">
        <f t="shared" si="20"/>
        <v>2784.91</v>
      </c>
      <c r="AU31" s="122">
        <f t="shared" si="21"/>
        <v>0.15</v>
      </c>
      <c r="AV31" s="143"/>
      <c r="AW31" s="143"/>
      <c r="AX31" s="143"/>
      <c r="AY31" s="155">
        <v>1</v>
      </c>
      <c r="AZ31" s="155">
        <v>1</v>
      </c>
      <c r="BA31" s="143"/>
      <c r="BB31" s="143"/>
      <c r="BC31" s="143"/>
      <c r="BD31" s="143"/>
      <c r="BE31" s="143"/>
    </row>
    <row r="32" s="54" customFormat="1" ht="16.5" spans="1:57">
      <c r="A32" s="102">
        <v>45597</v>
      </c>
      <c r="B32" s="103" t="s">
        <v>264</v>
      </c>
      <c r="C32" s="156" t="s">
        <v>230</v>
      </c>
      <c r="D32" s="163">
        <v>49.42</v>
      </c>
      <c r="E32" s="105">
        <f t="shared" si="0"/>
        <v>49.42</v>
      </c>
      <c r="F32" s="106">
        <v>0.05</v>
      </c>
      <c r="G32" s="157">
        <v>0.7</v>
      </c>
      <c r="H32" s="108"/>
      <c r="I32" s="170">
        <v>952.47</v>
      </c>
      <c r="J32" s="119">
        <v>0.15</v>
      </c>
      <c r="K32" s="120">
        <v>340.884</v>
      </c>
      <c r="L32" s="121">
        <v>611.586</v>
      </c>
      <c r="M32" s="122"/>
      <c r="N32" s="109" t="s">
        <v>101</v>
      </c>
      <c r="O32" s="123">
        <f t="shared" si="1"/>
        <v>0.7</v>
      </c>
      <c r="P32" s="124">
        <f t="shared" si="2"/>
        <v>49.42</v>
      </c>
      <c r="Q32" s="124">
        <v>0</v>
      </c>
      <c r="R32" s="128">
        <f t="shared" si="3"/>
        <v>0</v>
      </c>
      <c r="S32" s="131">
        <f t="shared" si="4"/>
        <v>0.05</v>
      </c>
      <c r="T32" s="132"/>
      <c r="U32" s="133">
        <f t="shared" si="5"/>
        <v>46.949</v>
      </c>
      <c r="V32" s="131">
        <f t="shared" si="6"/>
        <v>0.3</v>
      </c>
      <c r="W32" s="133">
        <f t="shared" si="7"/>
        <v>14.0847</v>
      </c>
      <c r="X32" s="134"/>
      <c r="Y32" s="135">
        <f t="shared" si="8"/>
        <v>0</v>
      </c>
      <c r="Z32" s="135">
        <f t="shared" si="28"/>
        <v>0</v>
      </c>
      <c r="AA32" s="135">
        <f t="shared" si="10"/>
        <v>49.42</v>
      </c>
      <c r="AB32" s="142">
        <v>0</v>
      </c>
      <c r="AC32" s="142">
        <v>0.15</v>
      </c>
      <c r="AD32" s="135">
        <f t="shared" si="11"/>
        <v>7.41</v>
      </c>
      <c r="AE32" s="143"/>
      <c r="AF32" s="144">
        <f t="shared" si="12"/>
        <v>14.0847</v>
      </c>
      <c r="AG32" s="144">
        <f t="shared" si="13"/>
        <v>7.41</v>
      </c>
      <c r="AH32" s="144">
        <v>0</v>
      </c>
      <c r="AI32" s="144">
        <v>0</v>
      </c>
      <c r="AJ32" s="144">
        <v>0</v>
      </c>
      <c r="AK32" s="144">
        <v>0</v>
      </c>
      <c r="AL32" s="143"/>
      <c r="AM32" s="144">
        <f t="shared" si="29"/>
        <v>0</v>
      </c>
      <c r="AN32" s="144">
        <f t="shared" si="15"/>
        <v>7.41</v>
      </c>
      <c r="AO32" s="149">
        <f t="shared" si="16"/>
        <v>1</v>
      </c>
      <c r="AP32" s="153">
        <f t="shared" si="30"/>
        <v>6.6747</v>
      </c>
      <c r="AQ32" s="143"/>
      <c r="AR32" s="122">
        <f t="shared" si="18"/>
        <v>611.586</v>
      </c>
      <c r="AS32" s="122">
        <f t="shared" si="19"/>
        <v>49.42</v>
      </c>
      <c r="AT32" s="122">
        <f t="shared" si="20"/>
        <v>952.42</v>
      </c>
      <c r="AU32" s="122">
        <f t="shared" si="21"/>
        <v>0.15</v>
      </c>
      <c r="AV32" s="143"/>
      <c r="AW32" s="143"/>
      <c r="AX32" s="143"/>
      <c r="AY32" s="155">
        <v>1</v>
      </c>
      <c r="AZ32" s="155">
        <v>1</v>
      </c>
      <c r="BA32" s="143"/>
      <c r="BB32" s="143"/>
      <c r="BC32" s="143"/>
      <c r="BD32" s="143"/>
      <c r="BE32" s="143"/>
    </row>
    <row r="33" s="54" customFormat="1" ht="16.5" spans="1:57">
      <c r="A33" s="102">
        <v>45597</v>
      </c>
      <c r="B33" s="109" t="s">
        <v>264</v>
      </c>
      <c r="C33" s="156" t="s">
        <v>293</v>
      </c>
      <c r="D33" s="163">
        <v>26.28</v>
      </c>
      <c r="E33" s="105">
        <f t="shared" si="0"/>
        <v>26.28</v>
      </c>
      <c r="F33" s="105">
        <v>0</v>
      </c>
      <c r="G33" s="157">
        <v>0.7</v>
      </c>
      <c r="H33" s="108"/>
      <c r="I33" s="170">
        <v>3532.34</v>
      </c>
      <c r="J33" s="119">
        <v>0.15</v>
      </c>
      <c r="K33" s="120">
        <v>1264.205</v>
      </c>
      <c r="L33" s="121">
        <v>2268.135</v>
      </c>
      <c r="M33" s="122"/>
      <c r="N33" s="109">
        <v>233</v>
      </c>
      <c r="O33" s="123">
        <f t="shared" si="1"/>
        <v>0.7</v>
      </c>
      <c r="P33" s="124">
        <f t="shared" si="2"/>
        <v>26.28</v>
      </c>
      <c r="Q33" s="124">
        <v>0</v>
      </c>
      <c r="R33" s="128">
        <f t="shared" si="3"/>
        <v>0</v>
      </c>
      <c r="S33" s="131">
        <f t="shared" si="4"/>
        <v>0</v>
      </c>
      <c r="T33" s="132"/>
      <c r="U33" s="133">
        <f t="shared" si="5"/>
        <v>26.28</v>
      </c>
      <c r="V33" s="131">
        <f t="shared" si="6"/>
        <v>0.3</v>
      </c>
      <c r="W33" s="133">
        <f t="shared" si="7"/>
        <v>7.884</v>
      </c>
      <c r="X33" s="138"/>
      <c r="Y33" s="135">
        <f t="shared" si="8"/>
        <v>0</v>
      </c>
      <c r="Z33" s="135">
        <f t="shared" si="28"/>
        <v>0</v>
      </c>
      <c r="AA33" s="135">
        <f t="shared" si="10"/>
        <v>26.28</v>
      </c>
      <c r="AB33" s="142">
        <v>0</v>
      </c>
      <c r="AC33" s="142">
        <v>0.15</v>
      </c>
      <c r="AD33" s="135">
        <f t="shared" si="11"/>
        <v>3.94</v>
      </c>
      <c r="AE33" s="143"/>
      <c r="AF33" s="144">
        <f t="shared" si="12"/>
        <v>7.884</v>
      </c>
      <c r="AG33" s="144">
        <f t="shared" si="13"/>
        <v>3.94</v>
      </c>
      <c r="AH33" s="144">
        <v>0</v>
      </c>
      <c r="AI33" s="144">
        <v>0</v>
      </c>
      <c r="AJ33" s="144">
        <v>0</v>
      </c>
      <c r="AK33" s="144">
        <v>0</v>
      </c>
      <c r="AL33" s="143"/>
      <c r="AM33" s="144">
        <f t="shared" si="29"/>
        <v>0</v>
      </c>
      <c r="AN33" s="144">
        <f t="shared" si="15"/>
        <v>3.94</v>
      </c>
      <c r="AO33" s="149">
        <f t="shared" si="16"/>
        <v>1</v>
      </c>
      <c r="AP33" s="153">
        <f t="shared" si="30"/>
        <v>3.944</v>
      </c>
      <c r="AQ33" s="143"/>
      <c r="AR33" s="122">
        <f t="shared" si="18"/>
        <v>2268.135</v>
      </c>
      <c r="AS33" s="122">
        <f t="shared" si="19"/>
        <v>26.28</v>
      </c>
      <c r="AT33" s="122">
        <f t="shared" si="20"/>
        <v>3532.34</v>
      </c>
      <c r="AU33" s="122">
        <f t="shared" si="21"/>
        <v>0.15</v>
      </c>
      <c r="AV33" s="143"/>
      <c r="AW33" s="143"/>
      <c r="AX33" s="143"/>
      <c r="AY33" s="155">
        <v>1</v>
      </c>
      <c r="AZ33" s="155">
        <v>1</v>
      </c>
      <c r="BA33" s="143"/>
      <c r="BB33" s="143"/>
      <c r="BC33" s="143"/>
      <c r="BD33" s="143"/>
      <c r="BE33" s="143"/>
    </row>
    <row r="34" s="54" customFormat="1" ht="16.5" spans="1:57">
      <c r="A34" s="102">
        <v>45597</v>
      </c>
      <c r="B34" s="109" t="s">
        <v>264</v>
      </c>
      <c r="C34" s="156" t="s">
        <v>294</v>
      </c>
      <c r="D34" s="163">
        <v>2.4</v>
      </c>
      <c r="E34" s="105">
        <f t="shared" si="0"/>
        <v>2.4</v>
      </c>
      <c r="F34" s="105">
        <v>0</v>
      </c>
      <c r="G34" s="157">
        <v>0.7</v>
      </c>
      <c r="H34" s="108"/>
      <c r="I34" s="170">
        <v>10368.89</v>
      </c>
      <c r="J34" s="119">
        <v>0.15</v>
      </c>
      <c r="K34" s="120">
        <v>2882.7852</v>
      </c>
      <c r="L34" s="121">
        <v>7486.1048</v>
      </c>
      <c r="M34" s="122"/>
      <c r="N34" s="109" t="s">
        <v>236</v>
      </c>
      <c r="O34" s="123">
        <f t="shared" si="1"/>
        <v>0.7</v>
      </c>
      <c r="P34" s="124">
        <f t="shared" si="2"/>
        <v>2.4</v>
      </c>
      <c r="Q34" s="124">
        <v>0</v>
      </c>
      <c r="R34" s="128">
        <f t="shared" si="3"/>
        <v>0</v>
      </c>
      <c r="S34" s="131">
        <f t="shared" si="4"/>
        <v>0</v>
      </c>
      <c r="T34" s="132"/>
      <c r="U34" s="133">
        <f t="shared" si="5"/>
        <v>2.4</v>
      </c>
      <c r="V34" s="131">
        <f t="shared" si="6"/>
        <v>0.3</v>
      </c>
      <c r="W34" s="133">
        <f t="shared" si="7"/>
        <v>0.72</v>
      </c>
      <c r="X34" s="138"/>
      <c r="Y34" s="135">
        <f t="shared" si="8"/>
        <v>0</v>
      </c>
      <c r="Z34" s="135">
        <f t="shared" si="28"/>
        <v>0</v>
      </c>
      <c r="AA34" s="135">
        <f t="shared" si="10"/>
        <v>2.4</v>
      </c>
      <c r="AB34" s="142">
        <v>0</v>
      </c>
      <c r="AC34" s="142">
        <v>0.15</v>
      </c>
      <c r="AD34" s="135">
        <f t="shared" si="11"/>
        <v>0.36</v>
      </c>
      <c r="AE34" s="143"/>
      <c r="AF34" s="144">
        <f t="shared" si="12"/>
        <v>0.72</v>
      </c>
      <c r="AG34" s="144">
        <f t="shared" si="13"/>
        <v>0.36</v>
      </c>
      <c r="AH34" s="144">
        <v>0</v>
      </c>
      <c r="AI34" s="144">
        <v>0</v>
      </c>
      <c r="AJ34" s="144">
        <v>0</v>
      </c>
      <c r="AK34" s="144">
        <v>0</v>
      </c>
      <c r="AL34" s="143"/>
      <c r="AM34" s="144">
        <f t="shared" si="29"/>
        <v>0</v>
      </c>
      <c r="AN34" s="144">
        <f t="shared" si="15"/>
        <v>0.36</v>
      </c>
      <c r="AO34" s="149">
        <f t="shared" si="16"/>
        <v>1</v>
      </c>
      <c r="AP34" s="153">
        <f t="shared" si="30"/>
        <v>0.36</v>
      </c>
      <c r="AQ34" s="143"/>
      <c r="AR34" s="122">
        <f t="shared" si="18"/>
        <v>7486.1048</v>
      </c>
      <c r="AS34" s="122">
        <f t="shared" si="19"/>
        <v>2.4</v>
      </c>
      <c r="AT34" s="122">
        <f t="shared" si="20"/>
        <v>10368.89</v>
      </c>
      <c r="AU34" s="122">
        <f t="shared" si="21"/>
        <v>0.15</v>
      </c>
      <c r="AV34" s="143"/>
      <c r="AW34" s="143"/>
      <c r="AX34" s="143"/>
      <c r="AY34" s="155">
        <v>1</v>
      </c>
      <c r="AZ34" s="155">
        <v>1</v>
      </c>
      <c r="BA34" s="143"/>
      <c r="BB34" s="143"/>
      <c r="BC34" s="143"/>
      <c r="BD34" s="143"/>
      <c r="BE34" s="143"/>
    </row>
    <row r="35" s="54" customFormat="1" ht="16.5" spans="1:57">
      <c r="A35" s="102">
        <v>45597</v>
      </c>
      <c r="B35" s="109" t="s">
        <v>264</v>
      </c>
      <c r="C35" s="156" t="s">
        <v>295</v>
      </c>
      <c r="D35" s="163">
        <v>0.06</v>
      </c>
      <c r="E35" s="105">
        <f t="shared" si="0"/>
        <v>0.06</v>
      </c>
      <c r="F35" s="165">
        <v>0</v>
      </c>
      <c r="G35" s="157">
        <v>0.7</v>
      </c>
      <c r="H35" s="108"/>
      <c r="I35" s="167">
        <v>567.15</v>
      </c>
      <c r="J35" s="119">
        <v>0.15</v>
      </c>
      <c r="K35" s="120">
        <v>202.98</v>
      </c>
      <c r="L35" s="121">
        <v>364.17</v>
      </c>
      <c r="M35" s="122"/>
      <c r="N35" s="109" t="s">
        <v>192</v>
      </c>
      <c r="O35" s="123">
        <f t="shared" si="1"/>
        <v>0.7</v>
      </c>
      <c r="P35" s="124">
        <f t="shared" si="2"/>
        <v>0.06</v>
      </c>
      <c r="Q35" s="124">
        <v>0</v>
      </c>
      <c r="R35" s="128">
        <f t="shared" si="3"/>
        <v>0</v>
      </c>
      <c r="S35" s="131">
        <f t="shared" si="4"/>
        <v>0</v>
      </c>
      <c r="T35" s="132"/>
      <c r="U35" s="133">
        <f t="shared" si="5"/>
        <v>0.06</v>
      </c>
      <c r="V35" s="131">
        <f t="shared" si="6"/>
        <v>0.3</v>
      </c>
      <c r="W35" s="133">
        <f t="shared" si="7"/>
        <v>0.018</v>
      </c>
      <c r="X35" s="138"/>
      <c r="Y35" s="135">
        <f t="shared" si="8"/>
        <v>0</v>
      </c>
      <c r="Z35" s="135">
        <f t="shared" si="28"/>
        <v>0</v>
      </c>
      <c r="AA35" s="135">
        <f t="shared" si="10"/>
        <v>0.06</v>
      </c>
      <c r="AB35" s="142">
        <v>0</v>
      </c>
      <c r="AC35" s="142">
        <v>0.15</v>
      </c>
      <c r="AD35" s="135">
        <f t="shared" si="11"/>
        <v>0.01</v>
      </c>
      <c r="AE35" s="143"/>
      <c r="AF35" s="144">
        <f t="shared" si="12"/>
        <v>0.018</v>
      </c>
      <c r="AG35" s="144">
        <f t="shared" si="13"/>
        <v>0.01</v>
      </c>
      <c r="AH35" s="144">
        <v>0</v>
      </c>
      <c r="AI35" s="144">
        <v>0</v>
      </c>
      <c r="AJ35" s="144">
        <v>0</v>
      </c>
      <c r="AK35" s="144">
        <v>0</v>
      </c>
      <c r="AL35" s="143"/>
      <c r="AM35" s="144">
        <f t="shared" si="29"/>
        <v>0</v>
      </c>
      <c r="AN35" s="144">
        <f t="shared" si="15"/>
        <v>0.01</v>
      </c>
      <c r="AO35" s="149">
        <f t="shared" si="16"/>
        <v>1</v>
      </c>
      <c r="AP35" s="153">
        <f t="shared" si="30"/>
        <v>0.008</v>
      </c>
      <c r="AQ35" s="143"/>
      <c r="AR35" s="122">
        <f t="shared" si="18"/>
        <v>364.17</v>
      </c>
      <c r="AS35" s="122">
        <f t="shared" si="19"/>
        <v>0.06</v>
      </c>
      <c r="AT35" s="122">
        <f t="shared" si="20"/>
        <v>567.15</v>
      </c>
      <c r="AU35" s="122">
        <f t="shared" si="21"/>
        <v>0.15</v>
      </c>
      <c r="AV35" s="143"/>
      <c r="AW35" s="143"/>
      <c r="AX35" s="143"/>
      <c r="AY35" s="155">
        <v>1</v>
      </c>
      <c r="AZ35" s="155">
        <v>1</v>
      </c>
      <c r="BA35" s="143"/>
      <c r="BB35" s="143"/>
      <c r="BC35" s="143"/>
      <c r="BD35" s="143"/>
      <c r="BE35" s="143"/>
    </row>
  </sheetData>
  <sheetProtection formatCells="0" formatColumns="0" formatRows="0" insertRows="0" insertColumns="0" insertHyperlinks="0" deleteColumns="0" deleteRows="0" sort="0" autoFilter="0" pivotTables="0"/>
  <mergeCells count="5">
    <mergeCell ref="A1:L1"/>
    <mergeCell ref="N1:W1"/>
    <mergeCell ref="Y1:AD1"/>
    <mergeCell ref="AF1:AK1"/>
    <mergeCell ref="AM1:AP1"/>
  </mergeCells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17"/>
  <sheetViews>
    <sheetView zoomScale="175" zoomScaleNormal="175" workbookViewId="0">
      <pane ySplit="3" topLeftCell="A4" activePane="bottomLeft" state="frozen"/>
      <selection/>
      <selection pane="bottomLeft" activeCell="A1" sqref="$A1:$XFD1048576"/>
    </sheetView>
  </sheetViews>
  <sheetFormatPr defaultColWidth="11.3333333333333" defaultRowHeight="13.5"/>
  <cols>
    <col min="1" max="1" width="8.51851851851852" style="54" customWidth="1"/>
    <col min="2" max="2" width="18.5555555555556" style="54" customWidth="1"/>
    <col min="3" max="3" width="6.44444444444444" style="54" customWidth="1"/>
    <col min="4" max="4" width="8.44444444444444" style="54" customWidth="1"/>
    <col min="5" max="5" width="9.44444444444444" style="54" customWidth="1"/>
    <col min="6" max="6" width="8" style="54" customWidth="1"/>
    <col min="7" max="7" width="6.55555555555556" style="54" customWidth="1"/>
    <col min="8" max="8" width="6.88888888888889" style="54" customWidth="1"/>
    <col min="9" max="9" width="6.55555555555556" style="54" customWidth="1"/>
    <col min="10" max="10" width="11.2222222222222" style="54" customWidth="1"/>
    <col min="11" max="11" width="7.33333333333333" style="54" customWidth="1"/>
    <col min="12" max="12" width="2.33333333333333" style="54" customWidth="1"/>
    <col min="13" max="13" width="6.44444444444444" style="54" customWidth="1"/>
    <col min="14" max="14" width="7.66666666666667" style="54" customWidth="1"/>
    <col min="15" max="15" width="10.3333333333333" style="54" customWidth="1"/>
    <col min="16" max="16" width="6.11111111111111" style="54" customWidth="1"/>
    <col min="17" max="17" width="7.66666666666667" style="54" customWidth="1"/>
    <col min="18" max="18" width="5.66666666666667" style="54" customWidth="1"/>
    <col min="19" max="19" width="7.66666666666667" style="54" customWidth="1"/>
    <col min="20" max="20" width="10.7777777777778" style="54" customWidth="1"/>
    <col min="21" max="21" width="7.66666666666667" style="54" customWidth="1"/>
    <col min="22" max="22" width="10.3333333333333" style="54" customWidth="1"/>
    <col min="23" max="23" width="2.33333333333333" style="54" customWidth="1"/>
    <col min="24" max="24" width="8.11111111111111" style="54" customWidth="1"/>
    <col min="25" max="25" width="6.11111111111111" style="54" customWidth="1"/>
    <col min="26" max="26" width="11.2222222222222" style="54" customWidth="1"/>
    <col min="27" max="27" width="6.11111111111111" style="54" customWidth="1"/>
    <col min="28" max="28" width="7.66666666666667" style="54" customWidth="1"/>
    <col min="29" max="29" width="10.7777777777778" style="54" customWidth="1"/>
    <col min="30" max="30" width="2.33333333333333" style="54" customWidth="1"/>
    <col min="31" max="31" width="12.1111111111111" style="54" customWidth="1"/>
    <col min="32" max="32" width="9.44444444444444" style="54" customWidth="1"/>
    <col min="33" max="33" width="4.55555555555556" style="54" customWidth="1"/>
    <col min="34" max="34" width="6.11111111111111" style="54" customWidth="1"/>
    <col min="35" max="37" width="2.33333333333333" style="54" customWidth="1"/>
    <col min="38" max="38" width="7.66666666666667" style="54" customWidth="1"/>
    <col min="39" max="39" width="9.44444444444444" style="54" customWidth="1"/>
    <col min="40" max="40" width="6.33333333333333" style="54" customWidth="1"/>
    <col min="41" max="41" width="12.5555555555556" style="54" customWidth="1"/>
    <col min="42" max="42" width="11.3333333333333" style="54"/>
    <col min="43" max="43" width="11.2222222222222" style="54" customWidth="1"/>
    <col min="44" max="44" width="8.55555555555556" style="54" customWidth="1"/>
    <col min="45" max="45" width="11.2222222222222" style="54" customWidth="1"/>
    <col min="46" max="46" width="7.66666666666667" style="54" customWidth="1"/>
    <col min="47" max="47" width="11.3333333333333" style="54"/>
    <col min="48" max="48" width="20.7777777777778" style="54"/>
    <col min="49" max="49" width="11.3333333333333" style="54"/>
    <col min="50" max="51" width="5" style="54" customWidth="1"/>
    <col min="52" max="16384" width="11.3333333333333" style="54"/>
  </cols>
  <sheetData>
    <row r="1" s="54" customFormat="1" spans="1:56">
      <c r="A1" s="93" t="s">
        <v>157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113"/>
      <c r="M1" s="93" t="s">
        <v>166</v>
      </c>
      <c r="N1" s="114"/>
      <c r="O1" s="93"/>
      <c r="P1" s="93"/>
      <c r="Q1" s="114"/>
      <c r="R1" s="114"/>
      <c r="S1" s="93"/>
      <c r="T1" s="93"/>
      <c r="U1" s="93"/>
      <c r="V1" s="93"/>
      <c r="W1" s="113"/>
      <c r="X1" s="129" t="s">
        <v>167</v>
      </c>
      <c r="Y1" s="117"/>
      <c r="Z1" s="117"/>
      <c r="AA1" s="117"/>
      <c r="AB1" s="117"/>
      <c r="AC1" s="117"/>
      <c r="AD1" s="113"/>
      <c r="AE1" s="140" t="s">
        <v>169</v>
      </c>
      <c r="AF1" s="140"/>
      <c r="AG1" s="140"/>
      <c r="AH1" s="140"/>
      <c r="AI1" s="140"/>
      <c r="AJ1" s="140"/>
      <c r="AK1" s="113"/>
      <c r="AL1" s="140" t="s">
        <v>171</v>
      </c>
      <c r="AM1" s="140"/>
      <c r="AN1" s="140"/>
      <c r="AO1" s="140"/>
      <c r="AP1" s="151"/>
      <c r="AQ1" s="151"/>
      <c r="AR1" s="151"/>
      <c r="AS1" s="151"/>
      <c r="AT1" s="113"/>
      <c r="AU1" s="151"/>
      <c r="AV1" s="151"/>
      <c r="AW1" s="151"/>
      <c r="AX1" s="151"/>
      <c r="AY1" s="151"/>
      <c r="AZ1" s="151"/>
      <c r="BA1" s="113"/>
      <c r="BB1" s="113"/>
      <c r="BC1" s="113"/>
      <c r="BD1" s="113"/>
    </row>
    <row r="2" s="54" customFormat="1" ht="27" spans="1:56">
      <c r="A2" s="94" t="s">
        <v>223</v>
      </c>
      <c r="B2" s="95" t="s">
        <v>174</v>
      </c>
      <c r="C2" s="95" t="s">
        <v>158</v>
      </c>
      <c r="D2" s="95" t="s">
        <v>159</v>
      </c>
      <c r="E2" s="95" t="s">
        <v>160</v>
      </c>
      <c r="F2" s="96" t="s">
        <v>161</v>
      </c>
      <c r="G2" s="96" t="s">
        <v>95</v>
      </c>
      <c r="H2" s="97" t="s">
        <v>62</v>
      </c>
      <c r="I2" s="96" t="s">
        <v>163</v>
      </c>
      <c r="J2" s="115" t="s">
        <v>176</v>
      </c>
      <c r="K2" s="95" t="s">
        <v>165</v>
      </c>
      <c r="L2" s="113">
        <v>5</v>
      </c>
      <c r="M2" s="116" t="s">
        <v>158</v>
      </c>
      <c r="N2" s="117" t="s">
        <v>95</v>
      </c>
      <c r="O2" s="117" t="s">
        <v>177</v>
      </c>
      <c r="P2" s="117" t="s">
        <v>61</v>
      </c>
      <c r="Q2" s="117" t="s">
        <v>62</v>
      </c>
      <c r="R2" s="117" t="s">
        <v>178</v>
      </c>
      <c r="S2" s="117" t="s">
        <v>179</v>
      </c>
      <c r="T2" s="117" t="s">
        <v>180</v>
      </c>
      <c r="U2" s="117" t="s">
        <v>66</v>
      </c>
      <c r="V2" s="117" t="s">
        <v>168</v>
      </c>
      <c r="W2" s="130">
        <v>5</v>
      </c>
      <c r="X2" s="117" t="s">
        <v>62</v>
      </c>
      <c r="Y2" s="117" t="s">
        <v>61</v>
      </c>
      <c r="Z2" s="117" t="s">
        <v>96</v>
      </c>
      <c r="AA2" s="117" t="s">
        <v>181</v>
      </c>
      <c r="AB2" s="117" t="s">
        <v>182</v>
      </c>
      <c r="AC2" s="117" t="s">
        <v>183</v>
      </c>
      <c r="AD2" s="113">
        <v>5</v>
      </c>
      <c r="AE2" s="117" t="s">
        <v>168</v>
      </c>
      <c r="AF2" s="117" t="s">
        <v>184</v>
      </c>
      <c r="AG2" s="117" t="s">
        <v>185</v>
      </c>
      <c r="AH2" s="117" t="s">
        <v>186</v>
      </c>
      <c r="AI2" s="117" t="s">
        <v>187</v>
      </c>
      <c r="AJ2" s="117" t="s">
        <v>187</v>
      </c>
      <c r="AK2" s="113">
        <v>5</v>
      </c>
      <c r="AL2" s="117" t="s">
        <v>170</v>
      </c>
      <c r="AM2" s="117" t="s">
        <v>171</v>
      </c>
      <c r="AN2" s="148" t="s">
        <v>172</v>
      </c>
      <c r="AO2" s="148" t="s">
        <v>173</v>
      </c>
      <c r="AP2" s="151"/>
      <c r="AQ2" s="113" t="s">
        <v>188</v>
      </c>
      <c r="AR2" s="113" t="s">
        <v>189</v>
      </c>
      <c r="AS2" s="113" t="s">
        <v>190</v>
      </c>
      <c r="AT2" s="113" t="s">
        <v>191</v>
      </c>
      <c r="AU2" s="151" t="s">
        <v>224</v>
      </c>
      <c r="AV2" s="151"/>
      <c r="AW2" s="151"/>
      <c r="AX2" s="151"/>
      <c r="AY2" s="130"/>
      <c r="AZ2" s="151"/>
      <c r="BA2" s="113"/>
      <c r="BB2" s="113"/>
      <c r="BC2" s="113"/>
      <c r="BD2" s="113"/>
    </row>
    <row r="3" s="54" customFormat="1" spans="1:56">
      <c r="A3" s="94"/>
      <c r="B3" s="98"/>
      <c r="C3" s="98"/>
      <c r="D3" s="99"/>
      <c r="E3" s="95"/>
      <c r="F3" s="96"/>
      <c r="G3" s="100"/>
      <c r="H3" s="101"/>
      <c r="I3" s="96"/>
      <c r="J3" s="115"/>
      <c r="K3" s="95"/>
      <c r="L3" s="113"/>
      <c r="M3" s="118"/>
      <c r="N3" s="117"/>
      <c r="O3" s="117"/>
      <c r="P3" s="117"/>
      <c r="Q3" s="117"/>
      <c r="R3" s="117"/>
      <c r="S3" s="117"/>
      <c r="T3" s="117"/>
      <c r="U3" s="117"/>
      <c r="V3" s="117"/>
      <c r="W3" s="130"/>
      <c r="X3" s="117"/>
      <c r="Y3" s="117"/>
      <c r="Z3" s="117"/>
      <c r="AA3" s="117"/>
      <c r="AB3" s="117"/>
      <c r="AC3" s="117"/>
      <c r="AD3" s="141"/>
      <c r="AE3" s="117"/>
      <c r="AF3" s="117"/>
      <c r="AG3" s="117"/>
      <c r="AH3" s="117"/>
      <c r="AI3" s="117"/>
      <c r="AJ3" s="117"/>
      <c r="AK3" s="141"/>
      <c r="AL3" s="117"/>
      <c r="AM3" s="117"/>
      <c r="AN3" s="148"/>
      <c r="AO3" s="148"/>
      <c r="AP3" s="152"/>
      <c r="AQ3" s="113"/>
      <c r="AR3" s="113"/>
      <c r="AS3" s="113"/>
      <c r="AT3" s="113"/>
      <c r="AU3" s="152"/>
      <c r="AV3" s="152"/>
      <c r="AW3" s="152"/>
      <c r="AX3" s="151"/>
      <c r="AY3" s="130"/>
      <c r="AZ3" s="152"/>
      <c r="BA3" s="141"/>
      <c r="BB3" s="141"/>
      <c r="BC3" s="141"/>
      <c r="BD3" s="141"/>
    </row>
    <row r="4" s="54" customFormat="1" ht="16.5" spans="1:56">
      <c r="A4" s="102">
        <v>45413</v>
      </c>
      <c r="B4" s="103" t="s">
        <v>264</v>
      </c>
      <c r="C4" s="104" t="s">
        <v>296</v>
      </c>
      <c r="D4" s="104">
        <v>66</v>
      </c>
      <c r="E4" s="105">
        <f t="shared" ref="E4:E9" si="0">D4</f>
        <v>66</v>
      </c>
      <c r="F4" s="106">
        <v>0</v>
      </c>
      <c r="G4" s="107">
        <v>0.7</v>
      </c>
      <c r="H4" s="108"/>
      <c r="I4" s="119">
        <v>0.15</v>
      </c>
      <c r="J4" s="120">
        <v>996.71</v>
      </c>
      <c r="K4" s="121">
        <v>1788.2</v>
      </c>
      <c r="L4" s="122"/>
      <c r="M4" s="104" t="s">
        <v>296</v>
      </c>
      <c r="N4" s="123">
        <v>0.3</v>
      </c>
      <c r="O4" s="124">
        <f t="shared" ref="O4:O9" si="1">E4</f>
        <v>66</v>
      </c>
      <c r="P4" s="124">
        <v>0</v>
      </c>
      <c r="Q4" s="128">
        <f t="shared" ref="Q4:Q9" si="2">H4</f>
        <v>0</v>
      </c>
      <c r="R4" s="131">
        <f t="shared" ref="R4:R9" si="3">F4</f>
        <v>0</v>
      </c>
      <c r="S4" s="132"/>
      <c r="T4" s="133">
        <f t="shared" ref="T4:T9" si="4">(O4-P4-Q4)*(1-R4)*(1-S4)</f>
        <v>66</v>
      </c>
      <c r="U4" s="131">
        <f t="shared" ref="U4:U9" si="5">AX4-N4</f>
        <v>0.7</v>
      </c>
      <c r="V4" s="133">
        <f t="shared" ref="V4:V9" si="6">(O4-P4-Q4)*(1-R4)*U4*(1-S4)</f>
        <v>46.2</v>
      </c>
      <c r="W4" s="134"/>
      <c r="X4" s="135">
        <f t="shared" ref="X4:X9" si="7">Q4</f>
        <v>0</v>
      </c>
      <c r="Y4" s="135">
        <f t="shared" ref="Y4:Y9" si="8">P4</f>
        <v>0</v>
      </c>
      <c r="Z4" s="135">
        <f t="shared" ref="Z4:Z9" si="9">O4-X4-Y4</f>
        <v>66</v>
      </c>
      <c r="AA4" s="142">
        <v>0</v>
      </c>
      <c r="AB4" s="107">
        <v>0.3</v>
      </c>
      <c r="AC4" s="135">
        <f t="shared" ref="AC4:AC9" si="10">ROUND(Z4*(1-AA4)*AB4,2)</f>
        <v>19.8</v>
      </c>
      <c r="AD4" s="143"/>
      <c r="AE4" s="144">
        <f t="shared" ref="AE4:AE9" si="11">V4</f>
        <v>46.2</v>
      </c>
      <c r="AF4" s="144">
        <f t="shared" ref="AF4:AF9" si="12">AC4</f>
        <v>19.8</v>
      </c>
      <c r="AG4" s="144">
        <v>0</v>
      </c>
      <c r="AH4" s="144">
        <v>0</v>
      </c>
      <c r="AI4" s="144">
        <v>0</v>
      </c>
      <c r="AJ4" s="144">
        <v>0</v>
      </c>
      <c r="AK4" s="143"/>
      <c r="AL4" s="144">
        <f t="shared" ref="AL4:AL9" si="13">SUM(AG4:AK4)</f>
        <v>0</v>
      </c>
      <c r="AM4" s="144">
        <f t="shared" ref="AM4:AM9" si="14">AF4-AL4</f>
        <v>19.8</v>
      </c>
      <c r="AN4" s="149">
        <f t="shared" ref="AN4:AN9" si="15">IFERROR(AM4/AF4,"")</f>
        <v>1</v>
      </c>
      <c r="AO4" s="153">
        <f t="shared" ref="AO4:AO9" si="16">V4-AC4-S4</f>
        <v>26.4</v>
      </c>
      <c r="AP4" s="143"/>
      <c r="AQ4" s="122">
        <f t="shared" ref="AQ4:AQ9" si="17">K4-AD4</f>
        <v>1788.2</v>
      </c>
      <c r="AR4" s="122">
        <f t="shared" ref="AR4:AR9" si="18">E4-P4</f>
        <v>66</v>
      </c>
      <c r="AS4" s="122" t="e">
        <f>#REF!-R4</f>
        <v>#REF!</v>
      </c>
      <c r="AT4" s="122">
        <f t="shared" ref="AT4:AT9" si="19">I4-W4</f>
        <v>0.15</v>
      </c>
      <c r="AU4" s="143"/>
      <c r="AV4" s="143"/>
      <c r="AW4" s="143"/>
      <c r="AX4" s="155">
        <v>1</v>
      </c>
      <c r="AY4" s="155">
        <v>1</v>
      </c>
      <c r="AZ4" s="143"/>
      <c r="BA4" s="143"/>
      <c r="BB4" s="143"/>
      <c r="BC4" s="143"/>
      <c r="BD4" s="143"/>
    </row>
    <row r="5" s="92" customFormat="1" ht="16.5" spans="1:56">
      <c r="A5" s="102">
        <v>45413</v>
      </c>
      <c r="B5" s="109" t="s">
        <v>266</v>
      </c>
      <c r="C5" s="104" t="s">
        <v>297</v>
      </c>
      <c r="D5" s="104">
        <v>22611.03</v>
      </c>
      <c r="E5" s="105">
        <f t="shared" si="0"/>
        <v>22611.03</v>
      </c>
      <c r="F5" s="110">
        <v>0</v>
      </c>
      <c r="G5" s="107">
        <v>0.05</v>
      </c>
      <c r="H5" s="111"/>
      <c r="I5" s="125">
        <v>0.15</v>
      </c>
      <c r="J5" s="126">
        <v>340.884</v>
      </c>
      <c r="K5" s="126">
        <v>611.586</v>
      </c>
      <c r="L5" s="127"/>
      <c r="M5" s="104" t="s">
        <v>297</v>
      </c>
      <c r="N5" s="123">
        <v>0.95</v>
      </c>
      <c r="O5" s="128">
        <f t="shared" si="1"/>
        <v>22611.03</v>
      </c>
      <c r="P5" s="128">
        <v>0</v>
      </c>
      <c r="Q5" s="128">
        <f t="shared" si="2"/>
        <v>0</v>
      </c>
      <c r="R5" s="131">
        <f t="shared" si="3"/>
        <v>0</v>
      </c>
      <c r="S5" s="131"/>
      <c r="T5" s="128">
        <f t="shared" si="4"/>
        <v>22611.03</v>
      </c>
      <c r="U5" s="131">
        <f t="shared" si="5"/>
        <v>0.05</v>
      </c>
      <c r="V5" s="128">
        <f t="shared" si="6"/>
        <v>1130.5515</v>
      </c>
      <c r="W5" s="136"/>
      <c r="X5" s="137">
        <f t="shared" si="7"/>
        <v>0</v>
      </c>
      <c r="Y5" s="137">
        <f t="shared" si="8"/>
        <v>0</v>
      </c>
      <c r="Z5" s="137">
        <f t="shared" si="9"/>
        <v>22611.03</v>
      </c>
      <c r="AA5" s="145">
        <v>0</v>
      </c>
      <c r="AB5" s="107">
        <v>0</v>
      </c>
      <c r="AC5" s="137">
        <f t="shared" si="10"/>
        <v>0</v>
      </c>
      <c r="AD5" s="146"/>
      <c r="AE5" s="147">
        <f t="shared" si="11"/>
        <v>1130.5515</v>
      </c>
      <c r="AF5" s="147">
        <f t="shared" si="12"/>
        <v>0</v>
      </c>
      <c r="AG5" s="147">
        <v>0</v>
      </c>
      <c r="AH5" s="147">
        <v>0</v>
      </c>
      <c r="AI5" s="147">
        <v>0</v>
      </c>
      <c r="AJ5" s="147">
        <v>0</v>
      </c>
      <c r="AK5" s="146"/>
      <c r="AL5" s="147">
        <f t="shared" si="13"/>
        <v>0</v>
      </c>
      <c r="AM5" s="147">
        <f t="shared" si="14"/>
        <v>0</v>
      </c>
      <c r="AN5" s="150" t="str">
        <f t="shared" si="15"/>
        <v/>
      </c>
      <c r="AO5" s="154">
        <f t="shared" si="16"/>
        <v>1130.5515</v>
      </c>
      <c r="AP5" s="146"/>
      <c r="AQ5" s="127">
        <f t="shared" si="17"/>
        <v>611.586</v>
      </c>
      <c r="AR5" s="127">
        <f t="shared" si="18"/>
        <v>22611.03</v>
      </c>
      <c r="AS5" s="127" t="e">
        <f>#REF!-R5</f>
        <v>#REF!</v>
      </c>
      <c r="AT5" s="127">
        <f t="shared" si="19"/>
        <v>0.15</v>
      </c>
      <c r="AU5" s="146"/>
      <c r="AV5" s="146"/>
      <c r="AW5" s="146"/>
      <c r="AX5" s="123">
        <v>1</v>
      </c>
      <c r="AY5" s="123">
        <v>1</v>
      </c>
      <c r="AZ5" s="146"/>
      <c r="BA5" s="146"/>
      <c r="BB5" s="146"/>
      <c r="BC5" s="146"/>
      <c r="BD5" s="146"/>
    </row>
    <row r="6" s="54" customFormat="1" ht="16.5" spans="1:56">
      <c r="A6" s="102">
        <v>45444</v>
      </c>
      <c r="B6" s="109" t="s">
        <v>268</v>
      </c>
      <c r="C6" s="104" t="s">
        <v>296</v>
      </c>
      <c r="D6" s="104">
        <v>16592</v>
      </c>
      <c r="E6" s="105">
        <f t="shared" si="0"/>
        <v>16592</v>
      </c>
      <c r="F6" s="106">
        <v>0</v>
      </c>
      <c r="G6" s="107">
        <v>0.7</v>
      </c>
      <c r="H6" s="108"/>
      <c r="I6" s="119">
        <v>0.15</v>
      </c>
      <c r="J6" s="120">
        <v>1264.205</v>
      </c>
      <c r="K6" s="121">
        <v>2268.135</v>
      </c>
      <c r="L6" s="122"/>
      <c r="M6" s="104" t="s">
        <v>296</v>
      </c>
      <c r="N6" s="123">
        <v>0.3</v>
      </c>
      <c r="O6" s="124">
        <f t="shared" si="1"/>
        <v>16592</v>
      </c>
      <c r="P6" s="124">
        <v>0</v>
      </c>
      <c r="Q6" s="128">
        <f t="shared" si="2"/>
        <v>0</v>
      </c>
      <c r="R6" s="131">
        <f t="shared" si="3"/>
        <v>0</v>
      </c>
      <c r="S6" s="132"/>
      <c r="T6" s="133">
        <f t="shared" si="4"/>
        <v>16592</v>
      </c>
      <c r="U6" s="131">
        <f t="shared" si="5"/>
        <v>0.7</v>
      </c>
      <c r="V6" s="133">
        <f t="shared" si="6"/>
        <v>11614.4</v>
      </c>
      <c r="W6" s="138"/>
      <c r="X6" s="135">
        <f t="shared" si="7"/>
        <v>0</v>
      </c>
      <c r="Y6" s="135">
        <f t="shared" si="8"/>
        <v>0</v>
      </c>
      <c r="Z6" s="135">
        <f t="shared" si="9"/>
        <v>16592</v>
      </c>
      <c r="AA6" s="142">
        <v>0</v>
      </c>
      <c r="AB6" s="107">
        <v>0.3</v>
      </c>
      <c r="AC6" s="135">
        <f t="shared" si="10"/>
        <v>4977.6</v>
      </c>
      <c r="AD6" s="143"/>
      <c r="AE6" s="144">
        <f t="shared" si="11"/>
        <v>11614.4</v>
      </c>
      <c r="AF6" s="144">
        <f t="shared" si="12"/>
        <v>4977.6</v>
      </c>
      <c r="AG6" s="144">
        <v>0</v>
      </c>
      <c r="AH6" s="144">
        <v>0</v>
      </c>
      <c r="AI6" s="144">
        <v>0</v>
      </c>
      <c r="AJ6" s="144">
        <v>0</v>
      </c>
      <c r="AK6" s="143"/>
      <c r="AL6" s="144">
        <f t="shared" si="13"/>
        <v>0</v>
      </c>
      <c r="AM6" s="144">
        <f t="shared" si="14"/>
        <v>4977.6</v>
      </c>
      <c r="AN6" s="149">
        <f t="shared" si="15"/>
        <v>1</v>
      </c>
      <c r="AO6" s="153">
        <f t="shared" si="16"/>
        <v>6636.8</v>
      </c>
      <c r="AP6" s="143"/>
      <c r="AQ6" s="122">
        <f t="shared" si="17"/>
        <v>2268.135</v>
      </c>
      <c r="AR6" s="122">
        <f t="shared" si="18"/>
        <v>16592</v>
      </c>
      <c r="AS6" s="122" t="e">
        <f>#REF!-R6</f>
        <v>#REF!</v>
      </c>
      <c r="AT6" s="122">
        <f t="shared" si="19"/>
        <v>0.15</v>
      </c>
      <c r="AU6" s="143"/>
      <c r="AV6" s="143"/>
      <c r="AW6" s="143"/>
      <c r="AX6" s="155">
        <v>1</v>
      </c>
      <c r="AY6" s="155">
        <v>1</v>
      </c>
      <c r="AZ6" s="143"/>
      <c r="BA6" s="143"/>
      <c r="BB6" s="143"/>
      <c r="BC6" s="143"/>
      <c r="BD6" s="143"/>
    </row>
    <row r="7" s="54" customFormat="1" ht="16.5" spans="1:56">
      <c r="A7" s="102">
        <v>45444</v>
      </c>
      <c r="B7" s="109" t="s">
        <v>264</v>
      </c>
      <c r="C7" s="104" t="s">
        <v>297</v>
      </c>
      <c r="D7" s="104">
        <v>167136.7</v>
      </c>
      <c r="E7" s="105">
        <f t="shared" si="0"/>
        <v>167136.7</v>
      </c>
      <c r="F7" s="106">
        <v>0</v>
      </c>
      <c r="G7" s="107">
        <v>0.05</v>
      </c>
      <c r="H7" s="108"/>
      <c r="I7" s="119">
        <v>0.15</v>
      </c>
      <c r="J7" s="120">
        <v>2882.7852</v>
      </c>
      <c r="K7" s="121">
        <v>7486.1048</v>
      </c>
      <c r="L7" s="122"/>
      <c r="M7" s="104" t="s">
        <v>297</v>
      </c>
      <c r="N7" s="123">
        <v>0.95</v>
      </c>
      <c r="O7" s="124">
        <f t="shared" si="1"/>
        <v>167136.7</v>
      </c>
      <c r="P7" s="124">
        <v>0</v>
      </c>
      <c r="Q7" s="128">
        <f t="shared" si="2"/>
        <v>0</v>
      </c>
      <c r="R7" s="131">
        <f t="shared" si="3"/>
        <v>0</v>
      </c>
      <c r="S7" s="132"/>
      <c r="T7" s="133">
        <f t="shared" si="4"/>
        <v>167136.7</v>
      </c>
      <c r="U7" s="131">
        <f t="shared" si="5"/>
        <v>0.05</v>
      </c>
      <c r="V7" s="133">
        <f t="shared" si="6"/>
        <v>8356.83500000001</v>
      </c>
      <c r="W7" s="138"/>
      <c r="X7" s="135">
        <f t="shared" si="7"/>
        <v>0</v>
      </c>
      <c r="Y7" s="135">
        <f t="shared" si="8"/>
        <v>0</v>
      </c>
      <c r="Z7" s="135">
        <f t="shared" si="9"/>
        <v>167136.7</v>
      </c>
      <c r="AA7" s="142">
        <v>0</v>
      </c>
      <c r="AB7" s="107">
        <v>0</v>
      </c>
      <c r="AC7" s="135">
        <f t="shared" si="10"/>
        <v>0</v>
      </c>
      <c r="AD7" s="143"/>
      <c r="AE7" s="144">
        <f t="shared" si="11"/>
        <v>8356.83500000001</v>
      </c>
      <c r="AF7" s="144">
        <f t="shared" si="12"/>
        <v>0</v>
      </c>
      <c r="AG7" s="144">
        <v>0</v>
      </c>
      <c r="AH7" s="144">
        <v>0</v>
      </c>
      <c r="AI7" s="144">
        <v>0</v>
      </c>
      <c r="AJ7" s="144">
        <v>0</v>
      </c>
      <c r="AK7" s="143"/>
      <c r="AL7" s="144">
        <f t="shared" si="13"/>
        <v>0</v>
      </c>
      <c r="AM7" s="144">
        <f t="shared" si="14"/>
        <v>0</v>
      </c>
      <c r="AN7" s="149" t="str">
        <f t="shared" si="15"/>
        <v/>
      </c>
      <c r="AO7" s="153">
        <f t="shared" si="16"/>
        <v>8356.83500000001</v>
      </c>
      <c r="AP7" s="143"/>
      <c r="AQ7" s="122">
        <f t="shared" si="17"/>
        <v>7486.1048</v>
      </c>
      <c r="AR7" s="122">
        <f t="shared" si="18"/>
        <v>167136.7</v>
      </c>
      <c r="AS7" s="122" t="e">
        <f>#REF!-R7</f>
        <v>#REF!</v>
      </c>
      <c r="AT7" s="122">
        <f t="shared" si="19"/>
        <v>0.15</v>
      </c>
      <c r="AU7" s="143"/>
      <c r="AV7" s="143"/>
      <c r="AW7" s="143"/>
      <c r="AX7" s="155">
        <v>1</v>
      </c>
      <c r="AY7" s="155">
        <v>1</v>
      </c>
      <c r="AZ7" s="143"/>
      <c r="BA7" s="143"/>
      <c r="BB7" s="143"/>
      <c r="BC7" s="143"/>
      <c r="BD7" s="143"/>
    </row>
    <row r="8" s="54" customFormat="1" ht="16.5" spans="1:56">
      <c r="A8" s="102">
        <v>45474</v>
      </c>
      <c r="B8" s="109" t="s">
        <v>264</v>
      </c>
      <c r="C8" s="104" t="s">
        <v>296</v>
      </c>
      <c r="D8" s="104">
        <v>6294</v>
      </c>
      <c r="E8" s="105">
        <f t="shared" si="0"/>
        <v>6294</v>
      </c>
      <c r="F8" s="106">
        <v>0</v>
      </c>
      <c r="G8" s="107">
        <v>0.7</v>
      </c>
      <c r="H8" s="108"/>
      <c r="I8" s="119">
        <v>0.15</v>
      </c>
      <c r="J8" s="120">
        <v>202.98</v>
      </c>
      <c r="K8" s="121">
        <v>364.17</v>
      </c>
      <c r="L8" s="122"/>
      <c r="M8" s="104" t="s">
        <v>296</v>
      </c>
      <c r="N8" s="123">
        <v>0.3</v>
      </c>
      <c r="O8" s="124">
        <f t="shared" si="1"/>
        <v>6294</v>
      </c>
      <c r="P8" s="124">
        <v>0</v>
      </c>
      <c r="Q8" s="128">
        <f t="shared" si="2"/>
        <v>0</v>
      </c>
      <c r="R8" s="131">
        <f t="shared" si="3"/>
        <v>0</v>
      </c>
      <c r="S8" s="132"/>
      <c r="T8" s="133">
        <f t="shared" si="4"/>
        <v>6294</v>
      </c>
      <c r="U8" s="131">
        <f t="shared" si="5"/>
        <v>0.7</v>
      </c>
      <c r="V8" s="133">
        <f t="shared" si="6"/>
        <v>4405.8</v>
      </c>
      <c r="W8" s="138"/>
      <c r="X8" s="135">
        <f t="shared" si="7"/>
        <v>0</v>
      </c>
      <c r="Y8" s="135">
        <f t="shared" si="8"/>
        <v>0</v>
      </c>
      <c r="Z8" s="135">
        <f t="shared" si="9"/>
        <v>6294</v>
      </c>
      <c r="AA8" s="142">
        <v>0</v>
      </c>
      <c r="AB8" s="107">
        <v>0.3</v>
      </c>
      <c r="AC8" s="135">
        <f t="shared" si="10"/>
        <v>1888.2</v>
      </c>
      <c r="AD8" s="143"/>
      <c r="AE8" s="144">
        <f t="shared" si="11"/>
        <v>4405.8</v>
      </c>
      <c r="AF8" s="144">
        <f t="shared" si="12"/>
        <v>1888.2</v>
      </c>
      <c r="AG8" s="144">
        <v>0</v>
      </c>
      <c r="AH8" s="144">
        <v>0</v>
      </c>
      <c r="AI8" s="144">
        <v>0</v>
      </c>
      <c r="AJ8" s="144">
        <v>0</v>
      </c>
      <c r="AK8" s="143"/>
      <c r="AL8" s="144">
        <f t="shared" si="13"/>
        <v>0</v>
      </c>
      <c r="AM8" s="144">
        <f t="shared" si="14"/>
        <v>1888.2</v>
      </c>
      <c r="AN8" s="149">
        <f t="shared" si="15"/>
        <v>1</v>
      </c>
      <c r="AO8" s="153">
        <f t="shared" si="16"/>
        <v>2517.6</v>
      </c>
      <c r="AP8" s="143"/>
      <c r="AQ8" s="122">
        <f t="shared" si="17"/>
        <v>364.17</v>
      </c>
      <c r="AR8" s="122">
        <f t="shared" si="18"/>
        <v>6294</v>
      </c>
      <c r="AS8" s="122" t="e">
        <f>#REF!-R8</f>
        <v>#REF!</v>
      </c>
      <c r="AT8" s="122">
        <f t="shared" si="19"/>
        <v>0.15</v>
      </c>
      <c r="AU8" s="143"/>
      <c r="AV8" s="143"/>
      <c r="AW8" s="143"/>
      <c r="AX8" s="155">
        <v>1</v>
      </c>
      <c r="AY8" s="155">
        <v>1</v>
      </c>
      <c r="AZ8" s="143"/>
      <c r="BA8" s="143"/>
      <c r="BB8" s="143"/>
      <c r="BC8" s="143"/>
      <c r="BD8" s="143"/>
    </row>
    <row r="9" s="54" customFormat="1" ht="16.5" spans="1:56">
      <c r="A9" s="102">
        <v>45474</v>
      </c>
      <c r="B9" s="112" t="s">
        <v>268</v>
      </c>
      <c r="C9" s="104" t="s">
        <v>297</v>
      </c>
      <c r="D9" s="104">
        <v>241492.82</v>
      </c>
      <c r="E9" s="105">
        <f t="shared" si="0"/>
        <v>241492.82</v>
      </c>
      <c r="F9" s="106">
        <v>0</v>
      </c>
      <c r="G9" s="107">
        <v>0.05</v>
      </c>
      <c r="H9" s="108"/>
      <c r="I9" s="119">
        <v>0.15</v>
      </c>
      <c r="J9" s="120">
        <v>932.229</v>
      </c>
      <c r="K9" s="121">
        <v>3460.2147</v>
      </c>
      <c r="L9" s="122"/>
      <c r="M9" s="104" t="s">
        <v>297</v>
      </c>
      <c r="N9" s="123">
        <v>0.95</v>
      </c>
      <c r="O9" s="124">
        <f t="shared" si="1"/>
        <v>241492.82</v>
      </c>
      <c r="P9" s="124">
        <v>0</v>
      </c>
      <c r="Q9" s="128">
        <f t="shared" si="2"/>
        <v>0</v>
      </c>
      <c r="R9" s="131">
        <f t="shared" si="3"/>
        <v>0</v>
      </c>
      <c r="S9" s="132"/>
      <c r="T9" s="133">
        <f t="shared" si="4"/>
        <v>241492.82</v>
      </c>
      <c r="U9" s="131">
        <f t="shared" si="5"/>
        <v>0.05</v>
      </c>
      <c r="V9" s="139">
        <f t="shared" si="6"/>
        <v>12074.641</v>
      </c>
      <c r="W9" s="138"/>
      <c r="X9" s="135">
        <f t="shared" si="7"/>
        <v>0</v>
      </c>
      <c r="Y9" s="135">
        <f t="shared" si="8"/>
        <v>0</v>
      </c>
      <c r="Z9" s="135">
        <f t="shared" si="9"/>
        <v>241492.82</v>
      </c>
      <c r="AA9" s="142">
        <v>0</v>
      </c>
      <c r="AB9" s="107">
        <v>0</v>
      </c>
      <c r="AC9" s="135">
        <f t="shared" si="10"/>
        <v>0</v>
      </c>
      <c r="AD9" s="143"/>
      <c r="AE9" s="144">
        <f t="shared" si="11"/>
        <v>12074.641</v>
      </c>
      <c r="AF9" s="144">
        <f t="shared" si="12"/>
        <v>0</v>
      </c>
      <c r="AG9" s="144">
        <v>0</v>
      </c>
      <c r="AH9" s="144">
        <v>0</v>
      </c>
      <c r="AI9" s="144">
        <v>0</v>
      </c>
      <c r="AJ9" s="144">
        <v>0</v>
      </c>
      <c r="AK9" s="143"/>
      <c r="AL9" s="144">
        <f t="shared" si="13"/>
        <v>0</v>
      </c>
      <c r="AM9" s="144">
        <f t="shared" si="14"/>
        <v>0</v>
      </c>
      <c r="AN9" s="149" t="str">
        <f t="shared" si="15"/>
        <v/>
      </c>
      <c r="AO9" s="153">
        <f t="shared" si="16"/>
        <v>12074.641</v>
      </c>
      <c r="AP9" s="143"/>
      <c r="AQ9" s="122">
        <f t="shared" si="17"/>
        <v>3460.2147</v>
      </c>
      <c r="AR9" s="122">
        <f t="shared" si="18"/>
        <v>241492.82</v>
      </c>
      <c r="AS9" s="122" t="e">
        <f>#REF!-R9</f>
        <v>#REF!</v>
      </c>
      <c r="AT9" s="122">
        <f t="shared" si="19"/>
        <v>0.15</v>
      </c>
      <c r="AU9" s="143"/>
      <c r="AV9" s="143"/>
      <c r="AW9" s="143"/>
      <c r="AX9" s="155">
        <v>1</v>
      </c>
      <c r="AY9" s="155">
        <v>1</v>
      </c>
      <c r="AZ9" s="143"/>
      <c r="BA9" s="143"/>
      <c r="BB9" s="143"/>
      <c r="BC9" s="143"/>
      <c r="BD9" s="143"/>
    </row>
    <row r="10" spans="1:1">
      <c r="A10" s="102">
        <v>45505</v>
      </c>
    </row>
    <row r="11" spans="1:1">
      <c r="A11" s="102">
        <v>45537</v>
      </c>
    </row>
    <row r="12" spans="1:1">
      <c r="A12" s="102"/>
    </row>
    <row r="13" spans="1:1">
      <c r="A13" s="102"/>
    </row>
    <row r="14" spans="1:1">
      <c r="A14" s="102"/>
    </row>
    <row r="15" spans="1:1">
      <c r="A15" s="102"/>
    </row>
    <row r="16" spans="1:1">
      <c r="A16" s="102"/>
    </row>
    <row r="17" spans="1:1">
      <c r="A17" s="102"/>
    </row>
  </sheetData>
  <sheetProtection formatCells="0" formatColumns="0" formatRows="0" insertRows="0" insertColumns="0" insertHyperlinks="0" deleteColumns="0" deleteRows="0" sort="0" autoFilter="0" pivotTables="0"/>
  <mergeCells count="5">
    <mergeCell ref="A1:K1"/>
    <mergeCell ref="M1:V1"/>
    <mergeCell ref="X1:AC1"/>
    <mergeCell ref="AE1:AJ1"/>
    <mergeCell ref="AL1:AO1"/>
  </mergeCells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pane ySplit="1" topLeftCell="A2" activePane="bottomLeft" state="frozen"/>
      <selection/>
      <selection pane="bottomLeft" activeCell="I23" sqref="I23"/>
    </sheetView>
  </sheetViews>
  <sheetFormatPr defaultColWidth="11.3333333333333" defaultRowHeight="16.5"/>
  <cols>
    <col min="1" max="2" width="9.77777777777778" style="79" customWidth="1"/>
    <col min="3" max="3" width="10.7777777777778" style="79" customWidth="1"/>
    <col min="4" max="5" width="8.77777777777778" style="79" customWidth="1"/>
    <col min="6" max="6" width="10.7777777777778" style="79" customWidth="1"/>
    <col min="7" max="7" width="6.44444444444444" style="79" customWidth="1"/>
    <col min="8" max="8" width="8.11111111111111" style="79" customWidth="1"/>
    <col min="9" max="9" width="9.77777777777778" style="79" customWidth="1"/>
    <col min="10" max="10" width="11.3333333333333" style="79"/>
    <col min="11" max="12" width="11.2222222222222" style="79"/>
    <col min="13" max="13" width="8.33333333333333" style="79"/>
    <col min="14" max="16384" width="11.3333333333333" style="79"/>
  </cols>
  <sheetData>
    <row r="1" s="77" customFormat="1" spans="1:9">
      <c r="A1" s="80" t="s">
        <v>298</v>
      </c>
      <c r="B1" s="80" t="s">
        <v>59</v>
      </c>
      <c r="C1" s="80" t="s">
        <v>60</v>
      </c>
      <c r="D1" s="80" t="s">
        <v>62</v>
      </c>
      <c r="E1" s="80" t="s">
        <v>61</v>
      </c>
      <c r="F1" s="80" t="s">
        <v>96</v>
      </c>
      <c r="G1" s="80" t="s">
        <v>181</v>
      </c>
      <c r="H1" s="80" t="s">
        <v>182</v>
      </c>
      <c r="I1" s="89" t="s">
        <v>96</v>
      </c>
    </row>
    <row r="2" s="78" customFormat="1" spans="1:9">
      <c r="A2" s="81">
        <v>45292</v>
      </c>
      <c r="B2" s="82" t="s">
        <v>30</v>
      </c>
      <c r="C2" s="83">
        <v>494079.17</v>
      </c>
      <c r="D2" s="83">
        <v>14889.79</v>
      </c>
      <c r="E2" s="83">
        <v>6084.59</v>
      </c>
      <c r="F2" s="83">
        <f t="shared" ref="F2:F14" si="0">C2-D2-E2</f>
        <v>473104.79</v>
      </c>
      <c r="G2" s="84">
        <v>0</v>
      </c>
      <c r="H2" s="84">
        <v>0.15</v>
      </c>
      <c r="I2" s="90">
        <f t="shared" ref="I2:I14" si="1">ROUND(F2*(1-G2)*H2,2)</f>
        <v>70965.72</v>
      </c>
    </row>
    <row r="3" s="78" customFormat="1" spans="1:9">
      <c r="A3" s="81">
        <v>45323</v>
      </c>
      <c r="B3" s="82" t="s">
        <v>30</v>
      </c>
      <c r="C3" s="83">
        <v>791028.19</v>
      </c>
      <c r="D3" s="83">
        <v>2804.48</v>
      </c>
      <c r="E3" s="83">
        <v>0.06</v>
      </c>
      <c r="F3" s="83">
        <f t="shared" si="0"/>
        <v>788223.65</v>
      </c>
      <c r="G3" s="84">
        <v>0</v>
      </c>
      <c r="H3" s="84">
        <v>0.15</v>
      </c>
      <c r="I3" s="90">
        <f t="shared" si="1"/>
        <v>118233.55</v>
      </c>
    </row>
    <row r="4" s="78" customFormat="1" spans="1:9">
      <c r="A4" s="81">
        <v>45352</v>
      </c>
      <c r="B4" s="82" t="s">
        <v>30</v>
      </c>
      <c r="C4" s="83">
        <v>422208.72</v>
      </c>
      <c r="D4" s="83">
        <v>4332.65</v>
      </c>
      <c r="E4" s="83">
        <v>0.48</v>
      </c>
      <c r="F4" s="83">
        <f t="shared" si="0"/>
        <v>417875.59</v>
      </c>
      <c r="G4" s="84">
        <v>0</v>
      </c>
      <c r="H4" s="84">
        <v>0.15</v>
      </c>
      <c r="I4" s="90">
        <f t="shared" si="1"/>
        <v>62681.34</v>
      </c>
    </row>
    <row r="5" s="77" customFormat="1" spans="1:9">
      <c r="A5" s="81">
        <v>45383</v>
      </c>
      <c r="B5" s="82" t="s">
        <v>30</v>
      </c>
      <c r="C5" s="83">
        <v>219220.29</v>
      </c>
      <c r="D5" s="83">
        <v>28636.31</v>
      </c>
      <c r="E5" s="83">
        <v>0.06</v>
      </c>
      <c r="F5" s="83">
        <f t="shared" si="0"/>
        <v>190583.92</v>
      </c>
      <c r="G5" s="84">
        <v>0</v>
      </c>
      <c r="H5" s="84">
        <v>0.15</v>
      </c>
      <c r="I5" s="90">
        <f t="shared" si="1"/>
        <v>28587.59</v>
      </c>
    </row>
    <row r="6" s="77" customFormat="1" spans="1:9">
      <c r="A6" s="81">
        <v>45413</v>
      </c>
      <c r="B6" s="82" t="s">
        <v>30</v>
      </c>
      <c r="C6" s="83">
        <v>181040.8</v>
      </c>
      <c r="D6" s="83">
        <v>1562.22</v>
      </c>
      <c r="E6" s="83">
        <v>0.36</v>
      </c>
      <c r="F6" s="83">
        <f t="shared" si="0"/>
        <v>179478.22</v>
      </c>
      <c r="G6" s="84">
        <v>0</v>
      </c>
      <c r="H6" s="84">
        <v>0.15</v>
      </c>
      <c r="I6" s="90">
        <f t="shared" si="1"/>
        <v>26921.73</v>
      </c>
    </row>
    <row r="7" s="78" customFormat="1" spans="1:9">
      <c r="A7" s="81">
        <v>45444</v>
      </c>
      <c r="B7" s="82" t="s">
        <v>30</v>
      </c>
      <c r="C7" s="83">
        <v>101164.27</v>
      </c>
      <c r="D7" s="83">
        <v>205.18</v>
      </c>
      <c r="E7" s="83">
        <v>0.34</v>
      </c>
      <c r="F7" s="83">
        <f t="shared" si="0"/>
        <v>100958.75</v>
      </c>
      <c r="G7" s="84">
        <v>0</v>
      </c>
      <c r="H7" s="84">
        <v>0.15</v>
      </c>
      <c r="I7" s="90">
        <f t="shared" si="1"/>
        <v>15143.81</v>
      </c>
    </row>
    <row r="8" s="78" customFormat="1" spans="1:9">
      <c r="A8" s="81">
        <v>45444</v>
      </c>
      <c r="B8" s="80" t="s">
        <v>299</v>
      </c>
      <c r="C8" s="83">
        <v>52278</v>
      </c>
      <c r="D8" s="83">
        <v>5955.49</v>
      </c>
      <c r="E8" s="83">
        <v>12</v>
      </c>
      <c r="F8" s="83">
        <f t="shared" si="0"/>
        <v>46310.51</v>
      </c>
      <c r="G8" s="84">
        <v>0</v>
      </c>
      <c r="H8" s="84">
        <v>0.2</v>
      </c>
      <c r="I8" s="90">
        <f t="shared" si="1"/>
        <v>9262.1</v>
      </c>
    </row>
    <row r="9" s="77" customFormat="1" spans="1:9">
      <c r="A9" s="81">
        <v>45474</v>
      </c>
      <c r="B9" s="82" t="s">
        <v>30</v>
      </c>
      <c r="C9" s="83">
        <v>124166.75</v>
      </c>
      <c r="D9" s="83">
        <v>21.94</v>
      </c>
      <c r="E9" s="83">
        <v>0.12</v>
      </c>
      <c r="F9" s="83">
        <f t="shared" si="0"/>
        <v>124144.69</v>
      </c>
      <c r="G9" s="84">
        <v>0</v>
      </c>
      <c r="H9" s="84">
        <v>0.15</v>
      </c>
      <c r="I9" s="90">
        <f t="shared" si="1"/>
        <v>18621.7</v>
      </c>
    </row>
    <row r="10" s="77" customFormat="1" spans="1:9">
      <c r="A10" s="81">
        <v>45474</v>
      </c>
      <c r="B10" s="80" t="s">
        <v>299</v>
      </c>
      <c r="C10" s="83">
        <v>4078</v>
      </c>
      <c r="D10" s="83">
        <v>323.79</v>
      </c>
      <c r="E10" s="85"/>
      <c r="F10" s="83">
        <f t="shared" si="0"/>
        <v>3754.21</v>
      </c>
      <c r="G10" s="84">
        <v>0</v>
      </c>
      <c r="H10" s="84">
        <v>0.2</v>
      </c>
      <c r="I10" s="90">
        <f t="shared" si="1"/>
        <v>750.84</v>
      </c>
    </row>
    <row r="11" s="77" customFormat="1" spans="1:9">
      <c r="A11" s="81">
        <v>45505</v>
      </c>
      <c r="B11" s="82" t="s">
        <v>30</v>
      </c>
      <c r="C11" s="83">
        <v>103681</v>
      </c>
      <c r="D11" s="83">
        <v>97.43</v>
      </c>
      <c r="E11" s="83">
        <v>0.06</v>
      </c>
      <c r="F11" s="83">
        <f t="shared" si="0"/>
        <v>103583.51</v>
      </c>
      <c r="G11" s="84">
        <v>0</v>
      </c>
      <c r="H11" s="84">
        <v>0.15</v>
      </c>
      <c r="I11" s="90">
        <f t="shared" si="1"/>
        <v>15537.53</v>
      </c>
    </row>
    <row r="12" s="77" customFormat="1" spans="1:9">
      <c r="A12" s="81">
        <v>45505</v>
      </c>
      <c r="B12" s="80" t="s">
        <v>299</v>
      </c>
      <c r="C12" s="80">
        <v>3824</v>
      </c>
      <c r="D12" s="83">
        <v>212.04</v>
      </c>
      <c r="E12" s="83"/>
      <c r="F12" s="83">
        <f t="shared" si="0"/>
        <v>3611.96</v>
      </c>
      <c r="G12" s="84">
        <v>0</v>
      </c>
      <c r="H12" s="84">
        <v>0.2</v>
      </c>
      <c r="I12" s="90">
        <f t="shared" si="1"/>
        <v>722.39</v>
      </c>
    </row>
    <row r="13" s="77" customFormat="1" spans="1:9">
      <c r="A13" s="81">
        <v>45536</v>
      </c>
      <c r="B13" s="82" t="s">
        <v>30</v>
      </c>
      <c r="C13" s="83">
        <v>81650.75</v>
      </c>
      <c r="D13" s="83">
        <v>966.65</v>
      </c>
      <c r="E13" s="83"/>
      <c r="F13" s="83">
        <f t="shared" si="0"/>
        <v>80684.1</v>
      </c>
      <c r="G13" s="84">
        <v>0</v>
      </c>
      <c r="H13" s="84">
        <v>0.15</v>
      </c>
      <c r="I13" s="90">
        <f t="shared" si="1"/>
        <v>12102.62</v>
      </c>
    </row>
    <row r="14" s="77" customFormat="1" spans="1:9">
      <c r="A14" s="86">
        <v>45536</v>
      </c>
      <c r="B14" s="80" t="s">
        <v>299</v>
      </c>
      <c r="C14" s="80">
        <v>3967</v>
      </c>
      <c r="D14" s="87">
        <v>219.4</v>
      </c>
      <c r="E14" s="87"/>
      <c r="F14" s="87">
        <f t="shared" si="0"/>
        <v>3747.6</v>
      </c>
      <c r="G14" s="88">
        <v>0</v>
      </c>
      <c r="H14" s="88">
        <v>0.2</v>
      </c>
      <c r="I14" s="91">
        <f t="shared" si="1"/>
        <v>749.52</v>
      </c>
    </row>
    <row r="19" spans="9:9">
      <c r="I19" s="79">
        <f>SUM(I2:I18)</f>
        <v>380280.44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J13:J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AD47"/>
  </sheetPr>
  <dimension ref="A1:U45"/>
  <sheetViews>
    <sheetView showGridLines="0" workbookViewId="0">
      <pane xSplit="1" ySplit="10" topLeftCell="B9" activePane="bottomRight" state="frozen"/>
      <selection/>
      <selection pane="topRight"/>
      <selection pane="bottomLeft"/>
      <selection pane="bottomRight" activeCell="B9" sqref="B9"/>
    </sheetView>
  </sheetViews>
  <sheetFormatPr defaultColWidth="8" defaultRowHeight="16.5"/>
  <cols>
    <col min="1" max="2" width="2.44444444444444" style="55" customWidth="1"/>
    <col min="3" max="3" width="15.8888888888889" style="55" customWidth="1"/>
    <col min="4" max="11" width="8.33333333333333" style="55"/>
    <col min="12" max="15" width="8" style="55"/>
    <col min="16" max="16" width="12.3333333333333" style="55" customWidth="1"/>
    <col min="17" max="19" width="2.11111111111111" style="55" customWidth="1"/>
    <col min="20" max="21" width="11.5555555555556" style="56" customWidth="1"/>
    <col min="22" max="22" width="8" style="56"/>
    <col min="23" max="16384" width="8" style="55"/>
  </cols>
  <sheetData>
    <row r="1" ht="17.25" spans="1:21">
      <c r="A1" s="57"/>
      <c r="B1" s="57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69" t="s">
        <v>300</v>
      </c>
      <c r="O1" s="69"/>
      <c r="P1" s="70">
        <f ca="1">TODAY()</f>
        <v>45756</v>
      </c>
      <c r="Q1" s="74"/>
      <c r="R1" s="57"/>
      <c r="T1" s="59" t="s">
        <v>301</v>
      </c>
      <c r="U1" s="71" t="s">
        <v>302</v>
      </c>
    </row>
    <row r="2" ht="17.25" spans="1:21">
      <c r="A2" s="57"/>
      <c r="R2" s="57"/>
      <c r="T2" s="75" t="s">
        <v>303</v>
      </c>
      <c r="U2" s="76">
        <f>SUM(D43:F43)</f>
        <v>141814.57</v>
      </c>
    </row>
    <row r="3" ht="17.25" spans="1:21">
      <c r="A3" s="57"/>
      <c r="R3" s="57"/>
      <c r="T3" s="75" t="s">
        <v>304</v>
      </c>
      <c r="U3" s="76">
        <f>SUM(G43:I43)</f>
        <v>162159.12</v>
      </c>
    </row>
    <row r="4" ht="17.25" spans="1:21">
      <c r="A4" s="57"/>
      <c r="R4" s="57"/>
      <c r="T4" s="75" t="s">
        <v>305</v>
      </c>
      <c r="U4" s="76">
        <f>SUM(J43:L43)</f>
        <v>254922.74</v>
      </c>
    </row>
    <row r="5" ht="17.25" spans="1:21">
      <c r="A5" s="57"/>
      <c r="R5" s="57"/>
      <c r="T5" s="75" t="s">
        <v>306</v>
      </c>
      <c r="U5" s="76">
        <f>SUM(M43:O43)</f>
        <v>61975.72</v>
      </c>
    </row>
    <row r="6" ht="17.25" spans="1:21">
      <c r="A6" s="57"/>
      <c r="R6" s="57"/>
      <c r="T6" s="75" t="s">
        <v>307</v>
      </c>
      <c r="U6" s="76">
        <f>SUM(U2:U5)</f>
        <v>620872.15</v>
      </c>
    </row>
    <row r="7" spans="1:18">
      <c r="A7" s="57"/>
      <c r="R7" s="57"/>
    </row>
    <row r="8" spans="1:18">
      <c r="A8" s="57"/>
      <c r="R8" s="57"/>
    </row>
    <row r="9" spans="1:18">
      <c r="A9" s="57"/>
      <c r="R9" s="57"/>
    </row>
    <row r="10" ht="17.25" spans="1:18">
      <c r="A10" s="57"/>
      <c r="C10" s="59" t="s">
        <v>17</v>
      </c>
      <c r="D10" s="60" t="s">
        <v>18</v>
      </c>
      <c r="E10" s="60" t="s">
        <v>19</v>
      </c>
      <c r="F10" s="60" t="s">
        <v>20</v>
      </c>
      <c r="G10" s="60" t="s">
        <v>21</v>
      </c>
      <c r="H10" s="60" t="s">
        <v>22</v>
      </c>
      <c r="I10" s="60" t="s">
        <v>23</v>
      </c>
      <c r="J10" s="60" t="s">
        <v>24</v>
      </c>
      <c r="K10" s="60" t="s">
        <v>25</v>
      </c>
      <c r="L10" s="60" t="s">
        <v>26</v>
      </c>
      <c r="M10" s="60" t="s">
        <v>27</v>
      </c>
      <c r="N10" s="60" t="s">
        <v>28</v>
      </c>
      <c r="O10" s="60" t="s">
        <v>29</v>
      </c>
      <c r="P10" s="71" t="s">
        <v>308</v>
      </c>
      <c r="R10" s="57"/>
    </row>
    <row r="11" spans="1:18">
      <c r="A11" s="57"/>
      <c r="C11" s="61" t="s">
        <v>309</v>
      </c>
      <c r="D11" s="62">
        <v>13005.18</v>
      </c>
      <c r="E11" s="62">
        <v>13005.18</v>
      </c>
      <c r="F11" s="62"/>
      <c r="G11" s="62">
        <v>13005.17</v>
      </c>
      <c r="H11" s="62">
        <v>12548.57</v>
      </c>
      <c r="I11" s="62">
        <v>12427.48</v>
      </c>
      <c r="J11" s="62">
        <v>12427.49</v>
      </c>
      <c r="K11" s="62">
        <v>12427.48</v>
      </c>
      <c r="L11" s="62">
        <v>12427.49</v>
      </c>
      <c r="M11" s="72">
        <v>12427.48</v>
      </c>
      <c r="N11" s="61"/>
      <c r="O11" s="61"/>
      <c r="P11" s="63">
        <f t="shared" ref="P11:P42" si="0">SUM(D11:O11)</f>
        <v>113701.52</v>
      </c>
      <c r="R11" s="57"/>
    </row>
    <row r="12" spans="1:18">
      <c r="A12" s="57"/>
      <c r="C12" s="61" t="s">
        <v>310</v>
      </c>
      <c r="D12" s="62">
        <v>4202.76</v>
      </c>
      <c r="E12" s="62">
        <v>4202.76</v>
      </c>
      <c r="F12" s="62">
        <v>3943.17</v>
      </c>
      <c r="G12" s="62">
        <v>4702.76</v>
      </c>
      <c r="H12" s="62">
        <v>4537.39</v>
      </c>
      <c r="I12" s="62">
        <v>4452.76</v>
      </c>
      <c r="J12" s="62">
        <v>4702.76</v>
      </c>
      <c r="K12" s="62">
        <v>5502.76</v>
      </c>
      <c r="L12" s="62">
        <v>4541.93</v>
      </c>
      <c r="M12" s="72">
        <v>4702.76</v>
      </c>
      <c r="N12" s="61"/>
      <c r="O12" s="61"/>
      <c r="P12" s="63">
        <f t="shared" si="0"/>
        <v>45491.81</v>
      </c>
      <c r="R12" s="57"/>
    </row>
    <row r="13" spans="1:18">
      <c r="A13" s="57"/>
      <c r="C13" s="61" t="s">
        <v>311</v>
      </c>
      <c r="D13" s="62">
        <v>1170</v>
      </c>
      <c r="E13" s="62"/>
      <c r="F13" s="62">
        <v>990</v>
      </c>
      <c r="G13" s="62"/>
      <c r="H13" s="62"/>
      <c r="I13" s="62"/>
      <c r="J13" s="62"/>
      <c r="K13" s="62">
        <v>5502.76</v>
      </c>
      <c r="L13" s="62"/>
      <c r="M13" s="61"/>
      <c r="N13" s="61"/>
      <c r="O13" s="61"/>
      <c r="P13" s="63">
        <f t="shared" si="0"/>
        <v>7662.76</v>
      </c>
      <c r="R13" s="57"/>
    </row>
    <row r="14" spans="1:18">
      <c r="A14" s="57"/>
      <c r="C14" s="61" t="s">
        <v>312</v>
      </c>
      <c r="D14" s="62">
        <v>6452.76</v>
      </c>
      <c r="E14" s="62">
        <v>6653.09</v>
      </c>
      <c r="F14" s="62">
        <v>6409.18</v>
      </c>
      <c r="G14" s="62">
        <v>6069.68</v>
      </c>
      <c r="H14" s="62">
        <v>6190.14</v>
      </c>
      <c r="I14" s="62">
        <v>6651.68</v>
      </c>
      <c r="J14" s="62">
        <v>6651.67</v>
      </c>
      <c r="K14" s="62">
        <v>6651.68</v>
      </c>
      <c r="L14" s="62">
        <v>6182.2</v>
      </c>
      <c r="M14" s="72">
        <v>6651.68</v>
      </c>
      <c r="N14" s="61"/>
      <c r="O14" s="61"/>
      <c r="P14" s="63">
        <f t="shared" si="0"/>
        <v>64563.76</v>
      </c>
      <c r="R14" s="57"/>
    </row>
    <row r="15" spans="1:18">
      <c r="A15" s="57"/>
      <c r="C15" s="61" t="s">
        <v>313</v>
      </c>
      <c r="D15" s="62">
        <v>0</v>
      </c>
      <c r="E15" s="62"/>
      <c r="F15" s="62"/>
      <c r="G15" s="62"/>
      <c r="H15" s="62">
        <v>2064.55</v>
      </c>
      <c r="I15" s="62">
        <v>3867</v>
      </c>
      <c r="J15" s="62">
        <v>4250</v>
      </c>
      <c r="K15" s="62">
        <v>4702.76</v>
      </c>
      <c r="L15" s="62">
        <v>4452.76</v>
      </c>
      <c r="M15" s="72">
        <v>4702.76</v>
      </c>
      <c r="N15" s="61"/>
      <c r="O15" s="61"/>
      <c r="P15" s="63">
        <f t="shared" si="0"/>
        <v>24039.83</v>
      </c>
      <c r="R15" s="57"/>
    </row>
    <row r="16" spans="1:18">
      <c r="A16" s="57"/>
      <c r="C16" s="61" t="s">
        <v>314</v>
      </c>
      <c r="D16" s="62">
        <v>0</v>
      </c>
      <c r="E16" s="62"/>
      <c r="F16" s="62"/>
      <c r="G16" s="62"/>
      <c r="H16" s="62"/>
      <c r="I16" s="62">
        <v>1680</v>
      </c>
      <c r="J16" s="62">
        <v>3360</v>
      </c>
      <c r="K16" s="62">
        <v>3480</v>
      </c>
      <c r="L16" s="62">
        <v>4602.76</v>
      </c>
      <c r="M16" s="72">
        <v>4602.76</v>
      </c>
      <c r="N16" s="61"/>
      <c r="O16" s="61"/>
      <c r="P16" s="63">
        <f t="shared" si="0"/>
        <v>17725.52</v>
      </c>
      <c r="R16" s="57"/>
    </row>
    <row r="17" spans="1:18">
      <c r="A17" s="57"/>
      <c r="C17" s="61" t="s">
        <v>315</v>
      </c>
      <c r="D17" s="62">
        <v>5750</v>
      </c>
      <c r="E17" s="62">
        <v>5750</v>
      </c>
      <c r="F17" s="62">
        <v>5202.76</v>
      </c>
      <c r="G17" s="62">
        <v>5202.76</v>
      </c>
      <c r="H17" s="62">
        <v>5202.76</v>
      </c>
      <c r="I17" s="62">
        <v>5202.76</v>
      </c>
      <c r="J17" s="62">
        <v>5202.76</v>
      </c>
      <c r="K17" s="62">
        <v>5202.08</v>
      </c>
      <c r="L17" s="62">
        <v>5202.08</v>
      </c>
      <c r="M17" s="73">
        <v>5191.28</v>
      </c>
      <c r="N17" s="65"/>
      <c r="O17" s="61"/>
      <c r="P17" s="63">
        <f t="shared" si="0"/>
        <v>53109.24</v>
      </c>
      <c r="R17" s="57"/>
    </row>
    <row r="18" spans="1:18">
      <c r="A18" s="57"/>
      <c r="C18" s="61" t="s">
        <v>316</v>
      </c>
      <c r="D18" s="62">
        <v>2387.1</v>
      </c>
      <c r="E18" s="62"/>
      <c r="F18" s="62"/>
      <c r="G18" s="62"/>
      <c r="H18" s="62"/>
      <c r="I18" s="62"/>
      <c r="J18" s="62"/>
      <c r="K18" s="62"/>
      <c r="L18" s="62"/>
      <c r="M18" s="61"/>
      <c r="N18" s="61"/>
      <c r="O18" s="61"/>
      <c r="P18" s="63">
        <f t="shared" si="0"/>
        <v>2387.1</v>
      </c>
      <c r="R18" s="57"/>
    </row>
    <row r="19" spans="1:18">
      <c r="A19" s="57"/>
      <c r="C19" s="61" t="s">
        <v>317</v>
      </c>
      <c r="D19" s="62">
        <v>516.16</v>
      </c>
      <c r="E19" s="62"/>
      <c r="F19" s="62"/>
      <c r="G19" s="62"/>
      <c r="H19" s="62"/>
      <c r="I19" s="62"/>
      <c r="J19" s="62"/>
      <c r="K19" s="62"/>
      <c r="L19" s="62"/>
      <c r="M19" s="61"/>
      <c r="N19" s="61"/>
      <c r="O19" s="61"/>
      <c r="P19" s="63">
        <f t="shared" si="0"/>
        <v>516.16</v>
      </c>
      <c r="R19" s="57"/>
    </row>
    <row r="20" spans="1:18">
      <c r="A20" s="57"/>
      <c r="C20" s="61" t="s">
        <v>318</v>
      </c>
      <c r="D20" s="62">
        <v>696.77</v>
      </c>
      <c r="E20" s="62"/>
      <c r="F20" s="62"/>
      <c r="G20" s="62"/>
      <c r="H20" s="62"/>
      <c r="I20" s="62"/>
      <c r="J20" s="62"/>
      <c r="K20" s="62"/>
      <c r="L20" s="62"/>
      <c r="M20" s="61"/>
      <c r="N20" s="61"/>
      <c r="O20" s="61"/>
      <c r="P20" s="63">
        <f t="shared" si="0"/>
        <v>696.77</v>
      </c>
      <c r="R20" s="57"/>
    </row>
    <row r="21" spans="1:18">
      <c r="A21" s="57"/>
      <c r="C21" s="61" t="s">
        <v>319</v>
      </c>
      <c r="D21" s="62"/>
      <c r="E21" s="62"/>
      <c r="F21" s="62"/>
      <c r="G21" s="62"/>
      <c r="H21" s="62">
        <v>2255.48</v>
      </c>
      <c r="I21" s="62">
        <v>2922.32</v>
      </c>
      <c r="J21" s="62"/>
      <c r="K21" s="62"/>
      <c r="L21" s="62"/>
      <c r="M21" s="61"/>
      <c r="N21" s="61"/>
      <c r="O21" s="61"/>
      <c r="P21" s="63">
        <f t="shared" si="0"/>
        <v>5177.8</v>
      </c>
      <c r="R21" s="57"/>
    </row>
    <row r="22" spans="1:18">
      <c r="A22" s="57"/>
      <c r="C22" s="61" t="s">
        <v>320</v>
      </c>
      <c r="D22" s="62">
        <v>4400</v>
      </c>
      <c r="E22" s="62">
        <v>4650</v>
      </c>
      <c r="F22" s="62">
        <v>4900</v>
      </c>
      <c r="G22" s="62"/>
      <c r="H22" s="62">
        <v>5096.76</v>
      </c>
      <c r="I22" s="62">
        <v>4900</v>
      </c>
      <c r="J22" s="62"/>
      <c r="K22" s="62"/>
      <c r="L22" s="62"/>
      <c r="M22" s="61"/>
      <c r="N22" s="61"/>
      <c r="O22" s="61"/>
      <c r="P22" s="63">
        <f t="shared" si="0"/>
        <v>23946.76</v>
      </c>
      <c r="R22" s="57"/>
    </row>
    <row r="23" spans="1:18">
      <c r="A23" s="57"/>
      <c r="C23" s="61" t="s">
        <v>321</v>
      </c>
      <c r="D23" s="62"/>
      <c r="E23" s="62"/>
      <c r="F23" s="62">
        <v>383</v>
      </c>
      <c r="G23" s="62">
        <v>5150</v>
      </c>
      <c r="H23" s="62"/>
      <c r="I23" s="62"/>
      <c r="J23" s="62"/>
      <c r="K23" s="62">
        <v>5502.76</v>
      </c>
      <c r="L23" s="62"/>
      <c r="M23" s="61"/>
      <c r="N23" s="61"/>
      <c r="O23" s="61"/>
      <c r="P23" s="63">
        <f t="shared" si="0"/>
        <v>11035.76</v>
      </c>
      <c r="R23" s="57"/>
    </row>
    <row r="24" spans="1:18">
      <c r="A24" s="57"/>
      <c r="C24" s="61" t="s">
        <v>322</v>
      </c>
      <c r="D24" s="62"/>
      <c r="E24" s="62"/>
      <c r="F24" s="62">
        <v>1620.95</v>
      </c>
      <c r="G24" s="62">
        <v>1930.43</v>
      </c>
      <c r="H24" s="62"/>
      <c r="I24" s="62"/>
      <c r="J24" s="62"/>
      <c r="K24" s="62"/>
      <c r="L24" s="62"/>
      <c r="M24" s="61"/>
      <c r="N24" s="61"/>
      <c r="O24" s="61"/>
      <c r="P24" s="63">
        <f t="shared" si="0"/>
        <v>3551.38</v>
      </c>
      <c r="R24" s="57"/>
    </row>
    <row r="25" spans="1:18">
      <c r="A25" s="57"/>
      <c r="C25" s="61" t="s">
        <v>323</v>
      </c>
      <c r="D25" s="62"/>
      <c r="E25" s="62"/>
      <c r="F25" s="62"/>
      <c r="G25" s="62"/>
      <c r="H25" s="62"/>
      <c r="I25" s="62"/>
      <c r="J25" s="62">
        <v>3000</v>
      </c>
      <c r="K25" s="62"/>
      <c r="L25" s="62"/>
      <c r="M25" s="61"/>
      <c r="N25" s="61"/>
      <c r="O25" s="61"/>
      <c r="P25" s="63">
        <f t="shared" si="0"/>
        <v>3000</v>
      </c>
      <c r="R25" s="57"/>
    </row>
    <row r="26" spans="1:18">
      <c r="A26" s="57"/>
      <c r="C26" s="61" t="s">
        <v>324</v>
      </c>
      <c r="D26" s="62">
        <v>1200</v>
      </c>
      <c r="E26" s="62">
        <v>1200</v>
      </c>
      <c r="F26" s="62">
        <v>1200</v>
      </c>
      <c r="G26" s="62">
        <v>1200</v>
      </c>
      <c r="H26" s="62">
        <v>1200</v>
      </c>
      <c r="I26" s="62">
        <v>1200</v>
      </c>
      <c r="J26" s="62">
        <v>1200</v>
      </c>
      <c r="K26" s="62">
        <v>1200</v>
      </c>
      <c r="L26" s="62"/>
      <c r="M26" s="63"/>
      <c r="N26" s="63"/>
      <c r="O26" s="63"/>
      <c r="P26" s="63">
        <f t="shared" si="0"/>
        <v>9600</v>
      </c>
      <c r="R26" s="57"/>
    </row>
    <row r="27" spans="1:18">
      <c r="A27" s="57"/>
      <c r="C27" s="61" t="s">
        <v>325</v>
      </c>
      <c r="D27" s="62">
        <f>1720.73+3441.46</f>
        <v>5162.19</v>
      </c>
      <c r="E27" s="62">
        <v>5162.19</v>
      </c>
      <c r="F27" s="62">
        <v>4892.37</v>
      </c>
      <c r="G27" s="62">
        <v>5050.89</v>
      </c>
      <c r="H27" s="62">
        <v>5050.89</v>
      </c>
      <c r="I27" s="62">
        <v>5050.89</v>
      </c>
      <c r="J27" s="62">
        <v>5050.89</v>
      </c>
      <c r="K27" s="62">
        <v>6734.52</v>
      </c>
      <c r="L27" s="62">
        <v>8418.15</v>
      </c>
      <c r="M27" s="63"/>
      <c r="N27" s="63"/>
      <c r="O27" s="63"/>
      <c r="P27" s="63">
        <f t="shared" si="0"/>
        <v>50572.98</v>
      </c>
      <c r="R27" s="57"/>
    </row>
    <row r="28" spans="1:18">
      <c r="A28" s="57"/>
      <c r="C28" s="61" t="s">
        <v>326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>
        <f t="shared" si="0"/>
        <v>0</v>
      </c>
      <c r="R28" s="57"/>
    </row>
    <row r="29" spans="1:18">
      <c r="A29" s="57"/>
      <c r="C29" s="61" t="s">
        <v>327</v>
      </c>
      <c r="D29" s="63">
        <v>8046</v>
      </c>
      <c r="E29" s="63">
        <v>8396</v>
      </c>
      <c r="F29" s="63">
        <v>8465</v>
      </c>
      <c r="G29" s="63">
        <v>8503</v>
      </c>
      <c r="H29" s="63">
        <v>8503</v>
      </c>
      <c r="I29" s="63">
        <v>8540</v>
      </c>
      <c r="J29" s="63">
        <v>8540</v>
      </c>
      <c r="K29" s="63">
        <v>8460</v>
      </c>
      <c r="L29" s="63">
        <v>8405</v>
      </c>
      <c r="M29" s="63"/>
      <c r="N29" s="63"/>
      <c r="O29" s="63"/>
      <c r="P29" s="63">
        <f t="shared" si="0"/>
        <v>75858</v>
      </c>
      <c r="R29" s="57"/>
    </row>
    <row r="30" spans="1:18">
      <c r="A30" s="57"/>
      <c r="C30" s="61" t="s">
        <v>328</v>
      </c>
      <c r="D30" s="63"/>
      <c r="E30" s="63"/>
      <c r="F30" s="63"/>
      <c r="G30" s="63"/>
      <c r="H30" s="63"/>
      <c r="I30" s="63"/>
      <c r="J30" s="63"/>
      <c r="K30" s="63"/>
      <c r="L30" s="63">
        <v>6900</v>
      </c>
      <c r="M30" s="63">
        <v>6900</v>
      </c>
      <c r="N30" s="63">
        <v>6900</v>
      </c>
      <c r="O30" s="63">
        <v>6900</v>
      </c>
      <c r="P30" s="63">
        <f t="shared" si="0"/>
        <v>27600</v>
      </c>
      <c r="R30" s="57"/>
    </row>
    <row r="31" spans="1:18">
      <c r="A31" s="57"/>
      <c r="C31" s="64" t="s">
        <v>329</v>
      </c>
      <c r="D31" s="63"/>
      <c r="E31" s="63"/>
      <c r="F31" s="63"/>
      <c r="G31" s="63"/>
      <c r="H31" s="63"/>
      <c r="I31" s="63"/>
      <c r="J31" s="63"/>
      <c r="K31" s="63">
        <v>399</v>
      </c>
      <c r="L31" s="63">
        <v>399</v>
      </c>
      <c r="M31" s="63">
        <v>399</v>
      </c>
      <c r="N31" s="63">
        <v>399</v>
      </c>
      <c r="O31" s="63">
        <v>399</v>
      </c>
      <c r="P31" s="63">
        <f t="shared" si="0"/>
        <v>1995</v>
      </c>
      <c r="R31" s="57"/>
    </row>
    <row r="32" spans="1:18">
      <c r="A32" s="57"/>
      <c r="C32" s="64" t="s">
        <v>330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>
        <f t="shared" si="0"/>
        <v>0</v>
      </c>
      <c r="R32" s="57"/>
    </row>
    <row r="33" spans="1:18">
      <c r="A33" s="57"/>
      <c r="C33" s="65" t="s">
        <v>331</v>
      </c>
      <c r="D33" s="63">
        <v>300</v>
      </c>
      <c r="E33" s="63">
        <v>300</v>
      </c>
      <c r="F33" s="63">
        <v>300</v>
      </c>
      <c r="G33" s="63">
        <v>300</v>
      </c>
      <c r="H33" s="63">
        <v>300</v>
      </c>
      <c r="I33" s="63">
        <v>300</v>
      </c>
      <c r="J33" s="63">
        <v>300</v>
      </c>
      <c r="K33" s="63">
        <v>300</v>
      </c>
      <c r="L33" s="63">
        <v>300</v>
      </c>
      <c r="M33" s="63">
        <v>300</v>
      </c>
      <c r="N33" s="63">
        <v>300</v>
      </c>
      <c r="O33" s="63">
        <v>300</v>
      </c>
      <c r="P33" s="63">
        <f t="shared" si="0"/>
        <v>3600</v>
      </c>
      <c r="R33" s="57"/>
    </row>
    <row r="34" spans="1:18">
      <c r="A34" s="57"/>
      <c r="C34" s="65" t="s">
        <v>332</v>
      </c>
      <c r="D34" s="63">
        <v>300</v>
      </c>
      <c r="E34" s="63">
        <v>300</v>
      </c>
      <c r="F34" s="63">
        <v>300</v>
      </c>
      <c r="G34" s="63">
        <v>300</v>
      </c>
      <c r="H34" s="63">
        <v>300</v>
      </c>
      <c r="I34" s="63">
        <v>300</v>
      </c>
      <c r="J34" s="63">
        <v>300</v>
      </c>
      <c r="K34" s="63">
        <v>300</v>
      </c>
      <c r="L34" s="63">
        <v>300</v>
      </c>
      <c r="M34" s="63">
        <v>300</v>
      </c>
      <c r="N34" s="63">
        <v>300</v>
      </c>
      <c r="O34" s="63">
        <v>300</v>
      </c>
      <c r="P34" s="63">
        <f t="shared" si="0"/>
        <v>3600</v>
      </c>
      <c r="R34" s="57"/>
    </row>
    <row r="35" spans="1:18">
      <c r="A35" s="57"/>
      <c r="C35" s="65" t="s">
        <v>331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>
        <f t="shared" si="0"/>
        <v>0</v>
      </c>
      <c r="R35" s="57"/>
    </row>
    <row r="36" spans="1:18">
      <c r="A36" s="57"/>
      <c r="C36" s="61" t="s">
        <v>333</v>
      </c>
      <c r="D36" s="63"/>
      <c r="E36" s="63"/>
      <c r="F36" s="63"/>
      <c r="G36" s="63"/>
      <c r="H36" s="63"/>
      <c r="I36" s="63"/>
      <c r="J36" s="63"/>
      <c r="K36" s="63">
        <v>20000</v>
      </c>
      <c r="L36" s="63"/>
      <c r="M36" s="63"/>
      <c r="N36" s="63"/>
      <c r="O36" s="63"/>
      <c r="P36" s="63">
        <f t="shared" si="0"/>
        <v>20000</v>
      </c>
      <c r="R36" s="57"/>
    </row>
    <row r="37" spans="1:18">
      <c r="A37" s="57"/>
      <c r="C37" s="61" t="s">
        <v>334</v>
      </c>
      <c r="D37" s="63"/>
      <c r="E37" s="63"/>
      <c r="F37" s="63"/>
      <c r="G37" s="63"/>
      <c r="H37" s="63"/>
      <c r="I37" s="63"/>
      <c r="J37" s="63"/>
      <c r="K37" s="63">
        <v>50000</v>
      </c>
      <c r="L37" s="63"/>
      <c r="M37" s="63"/>
      <c r="N37" s="63"/>
      <c r="O37" s="63"/>
      <c r="P37" s="63">
        <f t="shared" si="0"/>
        <v>50000</v>
      </c>
      <c r="R37" s="57"/>
    </row>
    <row r="38" spans="1:18">
      <c r="A38" s="57"/>
      <c r="C38" s="66" t="s">
        <v>335</v>
      </c>
      <c r="D38" s="63"/>
      <c r="E38" s="63"/>
      <c r="F38" s="63"/>
      <c r="G38" s="63"/>
      <c r="H38" s="63"/>
      <c r="I38" s="63"/>
      <c r="J38" s="63"/>
      <c r="K38" s="63">
        <f>60*12</f>
        <v>720</v>
      </c>
      <c r="L38" s="63">
        <f>60*12</f>
        <v>720</v>
      </c>
      <c r="M38" s="63"/>
      <c r="N38" s="63"/>
      <c r="O38" s="63"/>
      <c r="P38" s="63">
        <f t="shared" si="0"/>
        <v>1440</v>
      </c>
      <c r="R38" s="57"/>
    </row>
    <row r="39" spans="1:18">
      <c r="A39" s="57"/>
      <c r="C39" s="61" t="s">
        <v>336</v>
      </c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>
        <f t="shared" si="0"/>
        <v>0</v>
      </c>
      <c r="R39" s="57"/>
    </row>
    <row r="40" spans="1:18">
      <c r="A40" s="57"/>
      <c r="C40" s="61" t="s">
        <v>337</v>
      </c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>
        <f t="shared" si="0"/>
        <v>0</v>
      </c>
      <c r="R40" s="57"/>
    </row>
    <row r="41" spans="1:18">
      <c r="A41" s="57"/>
      <c r="C41" s="67" t="s">
        <v>338</v>
      </c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>
        <f t="shared" si="0"/>
        <v>0</v>
      </c>
      <c r="R41" s="57"/>
    </row>
    <row r="42" spans="1:18">
      <c r="A42" s="57"/>
      <c r="C42" s="67" t="s">
        <v>339</v>
      </c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>
        <f t="shared" si="0"/>
        <v>0</v>
      </c>
      <c r="R42" s="57"/>
    </row>
    <row r="43" spans="1:18">
      <c r="A43" s="57"/>
      <c r="C43" s="61" t="s">
        <v>307</v>
      </c>
      <c r="D43" s="68">
        <f t="shared" ref="D43:P43" si="1">SUM(D11:D42)</f>
        <v>53588.92</v>
      </c>
      <c r="E43" s="68">
        <f t="shared" si="1"/>
        <v>49619.22</v>
      </c>
      <c r="F43" s="68">
        <f t="shared" si="1"/>
        <v>38606.43</v>
      </c>
      <c r="G43" s="68">
        <f t="shared" si="1"/>
        <v>51414.69</v>
      </c>
      <c r="H43" s="68">
        <f t="shared" si="1"/>
        <v>53249.54</v>
      </c>
      <c r="I43" s="68">
        <f t="shared" si="1"/>
        <v>57494.89</v>
      </c>
      <c r="J43" s="68">
        <f t="shared" si="1"/>
        <v>54985.57</v>
      </c>
      <c r="K43" s="68">
        <f t="shared" si="1"/>
        <v>137085.8</v>
      </c>
      <c r="L43" s="68">
        <f t="shared" si="1"/>
        <v>62851.37</v>
      </c>
      <c r="M43" s="68">
        <f t="shared" si="1"/>
        <v>46177.72</v>
      </c>
      <c r="N43" s="68">
        <f t="shared" si="1"/>
        <v>7899</v>
      </c>
      <c r="O43" s="68">
        <f t="shared" si="1"/>
        <v>7899</v>
      </c>
      <c r="P43" s="68">
        <f t="shared" si="1"/>
        <v>620872.15</v>
      </c>
      <c r="R43" s="57"/>
    </row>
    <row r="44" spans="1:18">
      <c r="A44" s="57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7"/>
    </row>
    <row r="45" spans="1:18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</row>
  </sheetData>
  <sheetProtection formatCells="0" formatColumns="0" formatRows="0" insertRows="0" insertColumns="0" insertHyperlinks="0" deleteColumns="0" deleteRows="0" sort="0" autoFilter="0" pivotTables="0"/>
  <mergeCells count="3">
    <mergeCell ref="N1:O1"/>
    <mergeCell ref="P1:Q1"/>
    <mergeCell ref="R2:R44"/>
  </mergeCells>
  <pageMargins left="0.75" right="0.75" top="1" bottom="1" header="0.5" footer="0.5"/>
  <pageSetup paperSize="9" orientation="portrait"/>
  <headerFooter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44" sqref="G44"/>
    </sheetView>
  </sheetViews>
  <sheetFormatPr defaultColWidth="11.3333333333333" defaultRowHeight="13.5"/>
  <cols>
    <col min="1" max="16384" width="11.3333333333333" style="54"/>
  </cols>
  <sheetData/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zoomScale="130" zoomScaleNormal="130" workbookViewId="0">
      <pane xSplit="1" topLeftCell="B1" activePane="topRight" state="frozen"/>
      <selection/>
      <selection pane="topRight" activeCell="G17" sqref="G17"/>
    </sheetView>
  </sheetViews>
  <sheetFormatPr defaultColWidth="11.3333333333333" defaultRowHeight="15" outlineLevelRow="1"/>
  <cols>
    <col min="1" max="1" width="13.1111111111111" style="51" customWidth="1"/>
    <col min="2" max="6" width="9.33333333333333" style="51" customWidth="1"/>
    <col min="7" max="9" width="10.3333333333333" style="51" customWidth="1"/>
    <col min="10" max="16384" width="11.3333333333333" style="51"/>
  </cols>
  <sheetData>
    <row r="1" spans="2:9">
      <c r="B1" s="52">
        <v>45413</v>
      </c>
      <c r="C1" s="52">
        <v>45444</v>
      </c>
      <c r="D1" s="52">
        <v>45474</v>
      </c>
      <c r="E1" s="52">
        <v>45505</v>
      </c>
      <c r="F1" s="52">
        <v>45536</v>
      </c>
      <c r="G1" s="52">
        <v>45566</v>
      </c>
      <c r="H1" s="52">
        <v>45597</v>
      </c>
      <c r="I1" s="52">
        <v>45627</v>
      </c>
    </row>
    <row r="2" spans="1:9">
      <c r="A2" s="51" t="s">
        <v>340</v>
      </c>
      <c r="B2" s="51">
        <v>19.8</v>
      </c>
      <c r="C2" s="53">
        <v>4831.2</v>
      </c>
      <c r="D2" s="53">
        <v>1764</v>
      </c>
      <c r="E2" s="53">
        <v>809.1</v>
      </c>
      <c r="F2" s="53">
        <v>445.8</v>
      </c>
      <c r="G2" s="53">
        <v>520.2</v>
      </c>
      <c r="H2" s="51">
        <v>497.7</v>
      </c>
      <c r="I2" s="51">
        <v>171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"/>
  <sheetViews>
    <sheetView tabSelected="1" zoomScale="85" zoomScaleNormal="85" workbookViewId="0">
      <pane ySplit="2" topLeftCell="A3" activePane="bottomLeft" state="frozen"/>
      <selection/>
      <selection pane="bottomLeft" activeCell="Z15" sqref="Z15"/>
    </sheetView>
  </sheetViews>
  <sheetFormatPr defaultColWidth="5.59259259259259" defaultRowHeight="15" outlineLevelRow="3"/>
  <cols>
    <col min="1" max="1" width="8" style="2" customWidth="1"/>
    <col min="2" max="2" width="4.55555555555556" style="2" customWidth="1"/>
    <col min="3" max="3" width="7" style="2" customWidth="1"/>
    <col min="4" max="4" width="6.33333333333333" style="2" customWidth="1"/>
    <col min="5" max="6" width="4.88888888888889" style="2" customWidth="1"/>
    <col min="7" max="7" width="5.55555555555556" style="2" customWidth="1"/>
    <col min="8" max="8" width="4.88888888888889" style="2" customWidth="1"/>
    <col min="9" max="9" width="6.77777777777778" style="2" customWidth="1"/>
    <col min="10" max="10" width="6.33333333333333" style="2" customWidth="1"/>
    <col min="11" max="11" width="7.44444444444444" style="3" customWidth="1"/>
    <col min="12" max="12" width="7.44444444444444" style="4" customWidth="1"/>
    <col min="13" max="14" width="5.88888888888889" style="4" customWidth="1"/>
    <col min="15" max="15" width="5.44444444444444" style="4" customWidth="1"/>
    <col min="16" max="16" width="7.44444444444444" style="4" customWidth="1"/>
    <col min="17" max="17" width="5.88888888888889" style="4" customWidth="1"/>
    <col min="18" max="18" width="7.44444444444444" style="4" customWidth="1"/>
    <col min="19" max="19" width="7.44444444444444" style="5" customWidth="1"/>
    <col min="20" max="21" width="7.44444444444444" style="6" customWidth="1"/>
    <col min="22" max="22" width="7.44444444444444" style="7" customWidth="1"/>
    <col min="23" max="24" width="7.22222222222222" style="8" customWidth="1"/>
    <col min="25" max="25" width="4.33333333333333" style="8" customWidth="1"/>
    <col min="26" max="26" width="7.22222222222222" style="8" customWidth="1"/>
    <col min="27" max="28" width="2.11111111111111" style="8" customWidth="1"/>
    <col min="29" max="32" width="7.22222222222222" style="8" customWidth="1"/>
    <col min="33" max="16359" width="5.59259259259259" style="1" customWidth="1"/>
    <col min="16360" max="16384" width="5.59259259259259" style="1"/>
  </cols>
  <sheetData>
    <row r="1" s="1" customFormat="1" spans="1:32">
      <c r="A1" s="9" t="s">
        <v>157</v>
      </c>
      <c r="B1" s="9"/>
      <c r="C1" s="9"/>
      <c r="D1" s="9"/>
      <c r="E1" s="9"/>
      <c r="F1" s="9"/>
      <c r="G1" s="9"/>
      <c r="H1" s="9"/>
      <c r="I1" s="9"/>
      <c r="J1" s="19"/>
      <c r="K1" s="20" t="s">
        <v>341</v>
      </c>
      <c r="L1" s="21"/>
      <c r="M1" s="21"/>
      <c r="N1" s="21"/>
      <c r="O1" s="21"/>
      <c r="P1" s="21"/>
      <c r="Q1" s="21"/>
      <c r="R1" s="21"/>
      <c r="S1" s="32"/>
      <c r="T1" s="33"/>
      <c r="U1" s="33"/>
      <c r="V1" s="34"/>
      <c r="W1" s="35" t="s">
        <v>169</v>
      </c>
      <c r="X1" s="36"/>
      <c r="Y1" s="36"/>
      <c r="Z1" s="36"/>
      <c r="AA1" s="36"/>
      <c r="AB1" s="36"/>
      <c r="AC1" s="36" t="s">
        <v>171</v>
      </c>
      <c r="AD1" s="36"/>
      <c r="AE1" s="36"/>
      <c r="AF1" s="36"/>
    </row>
    <row r="2" s="1" customFormat="1" ht="27" spans="1:32">
      <c r="A2" s="10" t="s">
        <v>223</v>
      </c>
      <c r="B2" s="11" t="s">
        <v>158</v>
      </c>
      <c r="C2" s="11" t="s">
        <v>159</v>
      </c>
      <c r="D2" s="12" t="s">
        <v>342</v>
      </c>
      <c r="E2" s="12" t="s">
        <v>161</v>
      </c>
      <c r="F2" s="12" t="s">
        <v>95</v>
      </c>
      <c r="G2" s="11" t="s">
        <v>62</v>
      </c>
      <c r="H2" s="12" t="s">
        <v>163</v>
      </c>
      <c r="I2" s="22" t="s">
        <v>176</v>
      </c>
      <c r="J2" s="23" t="s">
        <v>165</v>
      </c>
      <c r="K2" s="24" t="s">
        <v>95</v>
      </c>
      <c r="L2" s="25" t="s">
        <v>177</v>
      </c>
      <c r="M2" s="25" t="s">
        <v>61</v>
      </c>
      <c r="N2" s="25" t="s">
        <v>62</v>
      </c>
      <c r="O2" s="25" t="s">
        <v>178</v>
      </c>
      <c r="P2" s="25" t="s">
        <v>179</v>
      </c>
      <c r="Q2" s="37" t="s">
        <v>180</v>
      </c>
      <c r="R2" s="25" t="s">
        <v>66</v>
      </c>
      <c r="S2" s="38" t="s">
        <v>191</v>
      </c>
      <c r="T2" s="33" t="s">
        <v>96</v>
      </c>
      <c r="U2" s="33" t="s">
        <v>182</v>
      </c>
      <c r="V2" s="34" t="s">
        <v>164</v>
      </c>
      <c r="W2" s="39" t="s">
        <v>168</v>
      </c>
      <c r="X2" s="40" t="s">
        <v>184</v>
      </c>
      <c r="Y2" s="40" t="s">
        <v>185</v>
      </c>
      <c r="Z2" s="40" t="s">
        <v>186</v>
      </c>
      <c r="AA2" s="40" t="s">
        <v>187</v>
      </c>
      <c r="AB2" s="40" t="s">
        <v>187</v>
      </c>
      <c r="AC2" s="40" t="s">
        <v>170</v>
      </c>
      <c r="AD2" s="40" t="s">
        <v>171</v>
      </c>
      <c r="AE2" s="48" t="s">
        <v>172</v>
      </c>
      <c r="AF2" s="48" t="s">
        <v>173</v>
      </c>
    </row>
    <row r="3" s="1" customFormat="1" spans="1:32">
      <c r="A3" s="13">
        <v>45413</v>
      </c>
      <c r="B3" s="14" t="s">
        <v>296</v>
      </c>
      <c r="C3" s="14">
        <v>0</v>
      </c>
      <c r="D3" s="15">
        <f>C3</f>
        <v>0</v>
      </c>
      <c r="E3" s="16">
        <v>0</v>
      </c>
      <c r="F3" s="16">
        <v>0.7</v>
      </c>
      <c r="G3" s="17"/>
      <c r="H3" s="18">
        <v>0.15</v>
      </c>
      <c r="I3" s="26">
        <v>996.71</v>
      </c>
      <c r="J3" s="27">
        <v>1788.2</v>
      </c>
      <c r="K3" s="28">
        <v>0.3</v>
      </c>
      <c r="L3" s="29">
        <f>D3</f>
        <v>0</v>
      </c>
      <c r="M3" s="29">
        <v>0</v>
      </c>
      <c r="N3" s="29">
        <f>G3</f>
        <v>0</v>
      </c>
      <c r="O3" s="30">
        <f>E3</f>
        <v>0</v>
      </c>
      <c r="P3" s="31">
        <v>0</v>
      </c>
      <c r="Q3" s="41">
        <f>(L3-M3-N3)*(1-O3)*(1-P3)</f>
        <v>0</v>
      </c>
      <c r="R3" s="30">
        <f>F3</f>
        <v>0.7</v>
      </c>
      <c r="S3" s="42">
        <f>(L3-M3-N3)*(1-O3)*R3*(1-P3)</f>
        <v>0</v>
      </c>
      <c r="T3" s="43">
        <f>L3-N3-L3</f>
        <v>0</v>
      </c>
      <c r="U3" s="44">
        <v>0.3</v>
      </c>
      <c r="V3" s="45">
        <f>ROUND(T3*(1-O3)*U3,2)</f>
        <v>0</v>
      </c>
      <c r="W3" s="46">
        <f>S3</f>
        <v>0</v>
      </c>
      <c r="X3" s="47">
        <f>V3</f>
        <v>0</v>
      </c>
      <c r="Y3" s="47">
        <v>0</v>
      </c>
      <c r="Z3" s="47">
        <v>238.31</v>
      </c>
      <c r="AA3" s="47">
        <v>0</v>
      </c>
      <c r="AB3" s="47">
        <v>0</v>
      </c>
      <c r="AC3" s="47">
        <f>SUM(Y3:AB3)</f>
        <v>238.31</v>
      </c>
      <c r="AD3" s="47">
        <f>X3-AC3</f>
        <v>-238.31</v>
      </c>
      <c r="AE3" s="49" t="str">
        <f>IFERROR(AD3/X3,"")</f>
        <v/>
      </c>
      <c r="AF3" s="50">
        <f>S3-V3-P3</f>
        <v>0</v>
      </c>
    </row>
    <row r="4" s="1" customFormat="1" spans="1:32">
      <c r="A4" s="13">
        <v>45413</v>
      </c>
      <c r="B4" s="14" t="s">
        <v>296</v>
      </c>
      <c r="C4" s="14">
        <v>0</v>
      </c>
      <c r="D4" s="15">
        <f>C4</f>
        <v>0</v>
      </c>
      <c r="E4" s="16">
        <v>0</v>
      </c>
      <c r="F4" s="16">
        <v>0.7</v>
      </c>
      <c r="G4" s="17"/>
      <c r="H4" s="18">
        <v>0.15</v>
      </c>
      <c r="I4" s="26">
        <v>996.71</v>
      </c>
      <c r="J4" s="27">
        <v>1788.2</v>
      </c>
      <c r="K4" s="28">
        <v>0.3</v>
      </c>
      <c r="L4" s="29">
        <f>D4</f>
        <v>0</v>
      </c>
      <c r="M4" s="29">
        <v>0</v>
      </c>
      <c r="N4" s="29">
        <f>G4</f>
        <v>0</v>
      </c>
      <c r="O4" s="30">
        <f>E4</f>
        <v>0</v>
      </c>
      <c r="P4" s="31">
        <v>0</v>
      </c>
      <c r="Q4" s="41">
        <f>(L4-M4-N4)*(1-O4)*(1-P4)</f>
        <v>0</v>
      </c>
      <c r="R4" s="30">
        <f>F4</f>
        <v>0.7</v>
      </c>
      <c r="S4" s="42">
        <f>(L4-M4-N4)*(1-O4)*R4*(1-P4)</f>
        <v>0</v>
      </c>
      <c r="T4" s="43">
        <f>L4-N4-L4</f>
        <v>0</v>
      </c>
      <c r="U4" s="44">
        <v>0.3</v>
      </c>
      <c r="V4" s="45">
        <f>ROUND(T4*(1-O4)*U4,2)</f>
        <v>0</v>
      </c>
      <c r="W4" s="46">
        <f>S4</f>
        <v>0</v>
      </c>
      <c r="X4" s="47">
        <f>V4</f>
        <v>0</v>
      </c>
      <c r="Y4" s="47">
        <v>0</v>
      </c>
      <c r="Z4" s="47">
        <v>238.31</v>
      </c>
      <c r="AA4" s="47">
        <v>0</v>
      </c>
      <c r="AB4" s="47">
        <v>0</v>
      </c>
      <c r="AC4" s="47">
        <f>SUM(Y4:AB4)</f>
        <v>238.31</v>
      </c>
      <c r="AD4" s="47">
        <f>X4-AC4</f>
        <v>-238.31</v>
      </c>
      <c r="AE4" s="49" t="str">
        <f>IFERROR(AD4/X4,"")</f>
        <v/>
      </c>
      <c r="AF4" s="50">
        <f>S4-V4-P4</f>
        <v>0</v>
      </c>
    </row>
  </sheetData>
  <mergeCells count="5">
    <mergeCell ref="A1:J1"/>
    <mergeCell ref="K1:S1"/>
    <mergeCell ref="T1:V1"/>
    <mergeCell ref="W1:AB1"/>
    <mergeCell ref="AC1:A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S187"/>
  <sheetViews>
    <sheetView topLeftCell="A37" workbookViewId="0">
      <selection activeCell="K70" sqref="K70:K81"/>
    </sheetView>
  </sheetViews>
  <sheetFormatPr defaultColWidth="7.75555555555556" defaultRowHeight="12"/>
  <cols>
    <col min="1" max="1" width="9.37037037037037" style="361" customWidth="1"/>
    <col min="2" max="2" width="23.1111111111111" style="365" customWidth="1"/>
    <col min="3" max="3" width="8.16296296296296" style="367" customWidth="1"/>
    <col min="4" max="4" width="8.48148148148148" style="367" customWidth="1"/>
    <col min="5" max="5" width="5.4962962962963" style="367" customWidth="1"/>
    <col min="6" max="6" width="8.16296296296296" style="367" customWidth="1"/>
    <col min="7" max="7" width="4.11851851851852" style="368" customWidth="1"/>
    <col min="8" max="8" width="5.60740740740741" style="368" customWidth="1"/>
    <col min="9" max="9" width="6.07407407407407" style="368" customWidth="1"/>
    <col min="10" max="10" width="8.42962962962963" style="367" customWidth="1"/>
    <col min="11" max="11" width="11.3925925925926" style="367" customWidth="1"/>
    <col min="12" max="12" width="13.8148148148148" style="367" customWidth="1"/>
    <col min="13" max="13" width="11.962962962963" style="367" customWidth="1"/>
    <col min="14" max="14" width="12.8518518518519" style="367" customWidth="1"/>
    <col min="15" max="15" width="10.0222222222222" style="361" customWidth="1"/>
    <col min="16" max="25" width="7.75555555555556" style="361"/>
    <col min="26" max="26" width="8.48148148148148" style="361"/>
    <col min="27" max="16384" width="7.75555555555556" style="361"/>
  </cols>
  <sheetData>
    <row r="1" spans="2:11">
      <c r="B1" s="369" t="s">
        <v>57</v>
      </c>
      <c r="C1" s="364"/>
      <c r="D1" s="364"/>
      <c r="E1" s="364"/>
      <c r="F1" s="364"/>
      <c r="G1" s="370"/>
      <c r="H1" s="370"/>
      <c r="I1" s="370"/>
      <c r="J1" s="364"/>
      <c r="K1" s="364"/>
    </row>
    <row r="2" s="361" customFormat="1" spans="1:16">
      <c r="A2" s="361" t="s">
        <v>58</v>
      </c>
      <c r="B2" s="371" t="s">
        <v>59</v>
      </c>
      <c r="C2" s="372" t="s">
        <v>60</v>
      </c>
      <c r="D2" s="372" t="s">
        <v>61</v>
      </c>
      <c r="E2" s="372" t="s">
        <v>62</v>
      </c>
      <c r="F2" s="372" t="s">
        <v>63</v>
      </c>
      <c r="G2" s="373" t="s">
        <v>64</v>
      </c>
      <c r="H2" s="373" t="s">
        <v>65</v>
      </c>
      <c r="I2" s="373" t="s">
        <v>66</v>
      </c>
      <c r="J2" s="372" t="s">
        <v>67</v>
      </c>
      <c r="K2" s="372" t="s">
        <v>68</v>
      </c>
      <c r="L2" s="361" t="s">
        <v>69</v>
      </c>
      <c r="M2" s="372" t="s">
        <v>70</v>
      </c>
      <c r="N2" s="367" t="s">
        <v>71</v>
      </c>
      <c r="O2" s="361" t="s">
        <v>14</v>
      </c>
      <c r="P2" s="361" t="s">
        <v>72</v>
      </c>
    </row>
    <row r="3" s="361" customFormat="1" spans="2:15">
      <c r="B3" s="371" t="s">
        <v>37</v>
      </c>
      <c r="C3" s="372">
        <v>126941</v>
      </c>
      <c r="D3" s="372">
        <v>0</v>
      </c>
      <c r="E3" s="372">
        <v>1450</v>
      </c>
      <c r="F3" s="372">
        <f t="shared" ref="F3:F19" si="0">C3-D3-E3</f>
        <v>125491</v>
      </c>
      <c r="G3" s="373">
        <v>0.05</v>
      </c>
      <c r="H3" s="373">
        <v>0</v>
      </c>
      <c r="I3" s="373">
        <v>0.15</v>
      </c>
      <c r="J3" s="389"/>
      <c r="K3" s="372">
        <f t="shared" ref="K3:K19" si="1">ROUND(F3*(1-G3-H3)*I3,2)</f>
        <v>17882.47</v>
      </c>
      <c r="L3" s="361">
        <f t="shared" ref="L3:L19" si="2">K3-J3</f>
        <v>17882.47</v>
      </c>
      <c r="M3" s="372">
        <f>J65</f>
        <v>42349.97</v>
      </c>
      <c r="N3" s="367">
        <f t="shared" ref="N3:N19" si="3">M3-K3</f>
        <v>24467.5</v>
      </c>
      <c r="O3" s="361" t="s">
        <v>73</v>
      </c>
    </row>
    <row r="4" spans="2:14">
      <c r="B4" s="365" t="s">
        <v>74</v>
      </c>
      <c r="C4" s="372">
        <v>117360</v>
      </c>
      <c r="D4" s="372">
        <v>0</v>
      </c>
      <c r="E4" s="372"/>
      <c r="F4" s="372">
        <f t="shared" si="0"/>
        <v>117360</v>
      </c>
      <c r="G4" s="373">
        <v>0.05</v>
      </c>
      <c r="H4" s="373">
        <v>0</v>
      </c>
      <c r="I4" s="373">
        <v>0.15</v>
      </c>
      <c r="J4" s="389"/>
      <c r="K4" s="372">
        <f t="shared" si="1"/>
        <v>16723.8</v>
      </c>
      <c r="L4" s="361">
        <f t="shared" si="2"/>
        <v>16723.8</v>
      </c>
      <c r="M4" s="372">
        <f>Z69</f>
        <v>39139.03</v>
      </c>
      <c r="N4" s="367">
        <f t="shared" si="3"/>
        <v>22415.23</v>
      </c>
    </row>
    <row r="5" s="362" customFormat="1" spans="1:16">
      <c r="A5" s="362" t="s">
        <v>75</v>
      </c>
      <c r="B5" s="374" t="s">
        <v>76</v>
      </c>
      <c r="C5" s="375">
        <v>112998</v>
      </c>
      <c r="D5" s="375">
        <v>0</v>
      </c>
      <c r="E5" s="375"/>
      <c r="F5" s="375">
        <f t="shared" si="0"/>
        <v>112998</v>
      </c>
      <c r="G5" s="376">
        <v>0</v>
      </c>
      <c r="H5" s="376">
        <v>0</v>
      </c>
      <c r="I5" s="390">
        <v>0.21</v>
      </c>
      <c r="J5" s="391"/>
      <c r="K5" s="375">
        <f t="shared" si="1"/>
        <v>23729.58</v>
      </c>
      <c r="L5" s="362">
        <f t="shared" si="2"/>
        <v>23729.58</v>
      </c>
      <c r="M5" s="375">
        <f>K82</f>
        <v>34912.93</v>
      </c>
      <c r="N5" s="392">
        <f t="shared" si="3"/>
        <v>11183.35</v>
      </c>
      <c r="O5" s="362" t="s">
        <v>77</v>
      </c>
      <c r="P5" s="362" t="s">
        <v>78</v>
      </c>
    </row>
    <row r="6" s="361" customFormat="1" spans="2:14">
      <c r="B6" s="365" t="s">
        <v>79</v>
      </c>
      <c r="C6" s="372">
        <v>93846</v>
      </c>
      <c r="D6" s="372">
        <v>0</v>
      </c>
      <c r="E6" s="372"/>
      <c r="F6" s="372">
        <f t="shared" si="0"/>
        <v>93846</v>
      </c>
      <c r="G6" s="373">
        <v>0.05</v>
      </c>
      <c r="H6" s="373">
        <v>0</v>
      </c>
      <c r="I6" s="373">
        <v>0.15</v>
      </c>
      <c r="J6" s="389"/>
      <c r="K6" s="372">
        <f t="shared" si="1"/>
        <v>13373.06</v>
      </c>
      <c r="L6" s="361">
        <f t="shared" si="2"/>
        <v>13373.06</v>
      </c>
      <c r="M6" s="372">
        <f>J94</f>
        <v>32712.74</v>
      </c>
      <c r="N6" s="367">
        <f t="shared" si="3"/>
        <v>19339.68</v>
      </c>
    </row>
    <row r="7" spans="2:14">
      <c r="B7" s="365" t="s">
        <v>80</v>
      </c>
      <c r="C7" s="372">
        <v>39791</v>
      </c>
      <c r="D7" s="372">
        <v>0</v>
      </c>
      <c r="E7" s="372"/>
      <c r="F7" s="372">
        <f t="shared" si="0"/>
        <v>39791</v>
      </c>
      <c r="G7" s="373">
        <v>0.05</v>
      </c>
      <c r="H7" s="373">
        <v>0</v>
      </c>
      <c r="I7" s="373">
        <v>0.15</v>
      </c>
      <c r="J7" s="389"/>
      <c r="K7" s="372">
        <f t="shared" si="1"/>
        <v>5670.22</v>
      </c>
      <c r="L7" s="361">
        <f t="shared" si="2"/>
        <v>5670.22</v>
      </c>
      <c r="M7" s="372">
        <f t="shared" ref="M7:M10" si="4">J121</f>
        <v>18778.76</v>
      </c>
      <c r="N7" s="367">
        <f t="shared" si="3"/>
        <v>13108.54</v>
      </c>
    </row>
    <row r="8" spans="2:14">
      <c r="B8" s="365" t="s">
        <v>81</v>
      </c>
      <c r="C8" s="372">
        <f>'[1]12月'!$C$18</f>
        <v>13</v>
      </c>
      <c r="D8" s="372">
        <v>0</v>
      </c>
      <c r="E8" s="372"/>
      <c r="F8" s="372">
        <f t="shared" si="0"/>
        <v>13</v>
      </c>
      <c r="G8" s="373">
        <v>0.05</v>
      </c>
      <c r="H8" s="373">
        <v>0</v>
      </c>
      <c r="I8" s="373">
        <v>0.15</v>
      </c>
      <c r="J8" s="389"/>
      <c r="K8" s="372">
        <f t="shared" si="1"/>
        <v>1.85</v>
      </c>
      <c r="L8" s="361">
        <f t="shared" si="2"/>
        <v>1.85</v>
      </c>
      <c r="M8" s="372">
        <f t="shared" si="4"/>
        <v>0</v>
      </c>
      <c r="N8" s="367">
        <f t="shared" si="3"/>
        <v>-1.85</v>
      </c>
    </row>
    <row r="9" spans="2:14">
      <c r="B9" s="365" t="s">
        <v>82</v>
      </c>
      <c r="C9" s="372">
        <f>'[1]12月'!$C$17</f>
        <v>29862.3</v>
      </c>
      <c r="D9" s="372">
        <v>0</v>
      </c>
      <c r="E9" s="372"/>
      <c r="F9" s="372">
        <f t="shared" si="0"/>
        <v>29862.3</v>
      </c>
      <c r="G9" s="373">
        <v>0.05</v>
      </c>
      <c r="H9" s="373">
        <v>0</v>
      </c>
      <c r="I9" s="373">
        <v>0.15</v>
      </c>
      <c r="J9" s="389"/>
      <c r="K9" s="372">
        <f t="shared" si="1"/>
        <v>4255.38</v>
      </c>
      <c r="L9" s="361">
        <f t="shared" si="2"/>
        <v>4255.38</v>
      </c>
      <c r="M9" s="372">
        <f t="shared" si="4"/>
        <v>0</v>
      </c>
      <c r="N9" s="367">
        <f t="shared" si="3"/>
        <v>-4255.38</v>
      </c>
    </row>
    <row r="10" spans="2:14">
      <c r="B10" s="365" t="s">
        <v>83</v>
      </c>
      <c r="C10" s="372">
        <f>[2]对账单!$C$4</f>
        <v>321558.6</v>
      </c>
      <c r="D10" s="372">
        <f>[2]对账单!$E$4</f>
        <v>195610.7</v>
      </c>
      <c r="E10" s="372"/>
      <c r="F10" s="372">
        <f t="shared" si="0"/>
        <v>125947.9</v>
      </c>
      <c r="G10" s="373">
        <v>0.05</v>
      </c>
      <c r="H10" s="373">
        <v>0</v>
      </c>
      <c r="I10" s="373">
        <v>0.15</v>
      </c>
      <c r="J10" s="389"/>
      <c r="K10" s="372">
        <f t="shared" si="1"/>
        <v>17947.58</v>
      </c>
      <c r="L10" s="361">
        <f t="shared" si="2"/>
        <v>17947.58</v>
      </c>
      <c r="M10" s="372">
        <f t="shared" si="4"/>
        <v>0</v>
      </c>
      <c r="N10" s="367">
        <f t="shared" si="3"/>
        <v>-17947.58</v>
      </c>
    </row>
    <row r="11" spans="1:16">
      <c r="A11" s="361" t="s">
        <v>84</v>
      </c>
      <c r="B11" s="365" t="s">
        <v>85</v>
      </c>
      <c r="C11" s="372">
        <v>34854</v>
      </c>
      <c r="D11" s="372">
        <v>0</v>
      </c>
      <c r="E11" s="372">
        <v>1021</v>
      </c>
      <c r="F11" s="372">
        <f t="shared" si="0"/>
        <v>33833</v>
      </c>
      <c r="G11" s="373">
        <v>0</v>
      </c>
      <c r="H11" s="373">
        <v>0</v>
      </c>
      <c r="I11" s="373">
        <v>0.2</v>
      </c>
      <c r="J11" s="389"/>
      <c r="K11" s="375">
        <f t="shared" si="1"/>
        <v>6766.6</v>
      </c>
      <c r="L11" s="361">
        <f t="shared" si="2"/>
        <v>6766.6</v>
      </c>
      <c r="M11" s="372">
        <f>Z79</f>
        <v>11956.24</v>
      </c>
      <c r="N11" s="367">
        <f t="shared" si="3"/>
        <v>5189.64</v>
      </c>
      <c r="O11" s="361" t="s">
        <v>73</v>
      </c>
      <c r="P11" s="361" t="s">
        <v>86</v>
      </c>
    </row>
    <row r="12" spans="2:14">
      <c r="B12" s="365" t="s">
        <v>87</v>
      </c>
      <c r="C12" s="372">
        <v>3980</v>
      </c>
      <c r="D12" s="372">
        <v>0</v>
      </c>
      <c r="E12" s="372"/>
      <c r="F12" s="372">
        <f t="shared" si="0"/>
        <v>3980</v>
      </c>
      <c r="G12" s="373">
        <v>0.05</v>
      </c>
      <c r="H12" s="373">
        <v>0</v>
      </c>
      <c r="I12" s="373">
        <v>0.1</v>
      </c>
      <c r="J12" s="389"/>
      <c r="K12" s="372">
        <f t="shared" si="1"/>
        <v>378.1</v>
      </c>
      <c r="L12" s="361">
        <f t="shared" si="2"/>
        <v>378.1</v>
      </c>
      <c r="M12" s="372">
        <f>J106</f>
        <v>1893</v>
      </c>
      <c r="N12" s="367">
        <f t="shared" si="3"/>
        <v>1514.9</v>
      </c>
    </row>
    <row r="13" spans="2:14">
      <c r="B13" s="365" t="s">
        <v>88</v>
      </c>
      <c r="C13" s="372">
        <v>1058</v>
      </c>
      <c r="D13" s="372">
        <v>0</v>
      </c>
      <c r="E13" s="372"/>
      <c r="F13" s="372">
        <f t="shared" si="0"/>
        <v>1058</v>
      </c>
      <c r="G13" s="373">
        <v>0.05</v>
      </c>
      <c r="H13" s="373">
        <v>0</v>
      </c>
      <c r="I13" s="373">
        <v>0.15</v>
      </c>
      <c r="J13" s="389"/>
      <c r="K13" s="372">
        <f t="shared" si="1"/>
        <v>150.77</v>
      </c>
      <c r="L13" s="361">
        <f t="shared" si="2"/>
        <v>150.77</v>
      </c>
      <c r="M13" s="372">
        <f>Z93</f>
        <v>408.2</v>
      </c>
      <c r="N13" s="367">
        <f t="shared" si="3"/>
        <v>257.43</v>
      </c>
    </row>
    <row r="14" spans="2:14">
      <c r="B14" s="365" t="s">
        <v>89</v>
      </c>
      <c r="C14" s="372">
        <v>947</v>
      </c>
      <c r="D14" s="372">
        <v>0</v>
      </c>
      <c r="E14" s="372"/>
      <c r="F14" s="372">
        <f t="shared" si="0"/>
        <v>947</v>
      </c>
      <c r="G14" s="373">
        <v>0.05</v>
      </c>
      <c r="H14" s="373">
        <v>0</v>
      </c>
      <c r="I14" s="373">
        <v>0.2</v>
      </c>
      <c r="J14" s="389"/>
      <c r="K14" s="372">
        <f t="shared" si="1"/>
        <v>179.93</v>
      </c>
      <c r="L14" s="361">
        <f t="shared" si="2"/>
        <v>179.93</v>
      </c>
      <c r="M14" s="372">
        <f>Z102</f>
        <v>448.56</v>
      </c>
      <c r="N14" s="367">
        <f t="shared" si="3"/>
        <v>268.63</v>
      </c>
    </row>
    <row r="15" spans="2:14">
      <c r="B15" s="365" t="s">
        <v>90</v>
      </c>
      <c r="C15" s="372">
        <v>650</v>
      </c>
      <c r="D15" s="372">
        <v>0</v>
      </c>
      <c r="E15" s="372"/>
      <c r="F15" s="372">
        <f t="shared" si="0"/>
        <v>650</v>
      </c>
      <c r="G15" s="373">
        <v>0.05</v>
      </c>
      <c r="H15" s="373">
        <v>0</v>
      </c>
      <c r="I15" s="373">
        <v>0.2</v>
      </c>
      <c r="J15" s="389"/>
      <c r="K15" s="372">
        <f t="shared" si="1"/>
        <v>123.5</v>
      </c>
      <c r="L15" s="361">
        <f t="shared" si="2"/>
        <v>123.5</v>
      </c>
      <c r="M15" s="372">
        <f>Z110</f>
        <v>185.25</v>
      </c>
      <c r="N15" s="367">
        <f t="shared" si="3"/>
        <v>61.75</v>
      </c>
    </row>
    <row r="16" spans="2:14">
      <c r="B16" s="365" t="s">
        <v>48</v>
      </c>
      <c r="C16" s="372">
        <v>90</v>
      </c>
      <c r="D16" s="372">
        <v>0</v>
      </c>
      <c r="E16" s="372"/>
      <c r="F16" s="372">
        <f t="shared" si="0"/>
        <v>90</v>
      </c>
      <c r="G16" s="373">
        <v>0.05</v>
      </c>
      <c r="H16" s="373">
        <v>0</v>
      </c>
      <c r="I16" s="373">
        <v>0.2</v>
      </c>
      <c r="J16" s="389"/>
      <c r="K16" s="372">
        <f t="shared" si="1"/>
        <v>17.1</v>
      </c>
      <c r="L16" s="361">
        <f t="shared" si="2"/>
        <v>17.1</v>
      </c>
      <c r="M16" s="372">
        <f>Z84</f>
        <v>4.28</v>
      </c>
      <c r="N16" s="367">
        <f t="shared" si="3"/>
        <v>-12.82</v>
      </c>
    </row>
    <row r="17" spans="2:14">
      <c r="B17" s="365" t="s">
        <v>91</v>
      </c>
      <c r="C17" s="372">
        <v>10</v>
      </c>
      <c r="D17" s="372">
        <v>0</v>
      </c>
      <c r="E17" s="372"/>
      <c r="F17" s="372">
        <f t="shared" si="0"/>
        <v>10</v>
      </c>
      <c r="G17" s="373">
        <v>0.05</v>
      </c>
      <c r="H17" s="373">
        <v>0</v>
      </c>
      <c r="I17" s="373">
        <v>0</v>
      </c>
      <c r="J17" s="389"/>
      <c r="K17" s="372">
        <f t="shared" si="1"/>
        <v>0</v>
      </c>
      <c r="L17" s="361">
        <f t="shared" si="2"/>
        <v>0</v>
      </c>
      <c r="M17" s="372">
        <f>Z106</f>
        <v>4.75</v>
      </c>
      <c r="N17" s="367">
        <f t="shared" si="3"/>
        <v>4.75</v>
      </c>
    </row>
    <row r="18" spans="2:14">
      <c r="B18" s="365" t="s">
        <v>92</v>
      </c>
      <c r="C18" s="372">
        <v>6</v>
      </c>
      <c r="D18" s="372">
        <v>0</v>
      </c>
      <c r="E18" s="372"/>
      <c r="F18" s="372">
        <f t="shared" si="0"/>
        <v>6</v>
      </c>
      <c r="G18" s="373">
        <v>0.05</v>
      </c>
      <c r="H18" s="373">
        <v>0</v>
      </c>
      <c r="I18" s="373">
        <v>0</v>
      </c>
      <c r="J18" s="389">
        <v>0</v>
      </c>
      <c r="K18" s="372">
        <f t="shared" si="1"/>
        <v>0</v>
      </c>
      <c r="L18" s="361">
        <f t="shared" si="2"/>
        <v>0</v>
      </c>
      <c r="M18" s="372">
        <f>Z114</f>
        <v>2.85</v>
      </c>
      <c r="N18" s="367">
        <f t="shared" si="3"/>
        <v>2.85</v>
      </c>
    </row>
    <row r="19" s="363" customFormat="1" ht="13.5" spans="1:123">
      <c r="A19" s="366"/>
      <c r="B19" s="377" t="s">
        <v>93</v>
      </c>
      <c r="C19" s="378">
        <v>1920</v>
      </c>
      <c r="D19" s="378">
        <v>0</v>
      </c>
      <c r="E19" s="378"/>
      <c r="F19" s="378">
        <f t="shared" si="0"/>
        <v>1920</v>
      </c>
      <c r="G19" s="379">
        <v>0.05</v>
      </c>
      <c r="H19" s="379">
        <v>0</v>
      </c>
      <c r="I19" s="388">
        <v>0.2</v>
      </c>
      <c r="J19" s="393">
        <v>0</v>
      </c>
      <c r="K19" s="378">
        <f t="shared" si="1"/>
        <v>364.8</v>
      </c>
      <c r="L19" s="366">
        <f t="shared" si="2"/>
        <v>364.8</v>
      </c>
      <c r="M19" s="378">
        <f>Z115</f>
        <v>0</v>
      </c>
      <c r="N19" s="394">
        <f t="shared" si="3"/>
        <v>-364.8</v>
      </c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</row>
    <row r="20" s="364" customFormat="1" spans="2:14">
      <c r="B20" s="369"/>
      <c r="C20" s="380">
        <f t="shared" ref="C20:F20" si="5">SUM(C3:C18)</f>
        <v>883964.9</v>
      </c>
      <c r="D20" s="380">
        <f t="shared" si="5"/>
        <v>195610.7</v>
      </c>
      <c r="E20" s="380">
        <f t="shared" si="5"/>
        <v>2471</v>
      </c>
      <c r="F20" s="380">
        <f t="shared" si="5"/>
        <v>685883.2</v>
      </c>
      <c r="G20" s="381"/>
      <c r="H20" s="381"/>
      <c r="I20" s="381"/>
      <c r="J20" s="395"/>
      <c r="K20" s="380">
        <f t="shared" ref="K20:N20" si="6">SUM(K3:K18)</f>
        <v>107199.94</v>
      </c>
      <c r="L20" s="364">
        <f t="shared" si="6"/>
        <v>107199.94</v>
      </c>
      <c r="M20" s="380">
        <f t="shared" si="6"/>
        <v>182796.56</v>
      </c>
      <c r="N20" s="396">
        <f t="shared" si="6"/>
        <v>75596.62</v>
      </c>
    </row>
    <row r="21" s="364" customFormat="1" spans="2:14">
      <c r="B21" s="369"/>
      <c r="C21" s="380"/>
      <c r="D21" s="380"/>
      <c r="E21" s="380"/>
      <c r="F21" s="380"/>
      <c r="G21" s="381"/>
      <c r="H21" s="381"/>
      <c r="I21" s="381"/>
      <c r="J21" s="395"/>
      <c r="K21" s="380"/>
      <c r="L21" s="380"/>
      <c r="M21" s="396"/>
      <c r="N21" s="396"/>
    </row>
    <row r="22" s="364" customFormat="1" spans="2:14">
      <c r="B22" s="364" t="s">
        <v>94</v>
      </c>
      <c r="G22" s="382"/>
      <c r="H22" s="382"/>
      <c r="I22" s="382"/>
      <c r="M22" s="396"/>
      <c r="N22" s="396"/>
    </row>
    <row r="23" s="365" customFormat="1" spans="2:14">
      <c r="B23" s="371" t="s">
        <v>59</v>
      </c>
      <c r="C23" s="371" t="s">
        <v>60</v>
      </c>
      <c r="D23" s="371" t="s">
        <v>61</v>
      </c>
      <c r="E23" s="371" t="s">
        <v>62</v>
      </c>
      <c r="F23" s="371" t="s">
        <v>63</v>
      </c>
      <c r="G23" s="383" t="s">
        <v>64</v>
      </c>
      <c r="H23" s="383" t="s">
        <v>65</v>
      </c>
      <c r="I23" s="383" t="s">
        <v>66</v>
      </c>
      <c r="J23" s="371" t="s">
        <v>67</v>
      </c>
      <c r="K23" s="372" t="s">
        <v>95</v>
      </c>
      <c r="L23" s="372" t="s">
        <v>96</v>
      </c>
      <c r="M23" s="367" t="s">
        <v>97</v>
      </c>
      <c r="N23" s="367" t="s">
        <v>98</v>
      </c>
    </row>
    <row r="24" s="361" customFormat="1" ht="15.75" spans="2:14">
      <c r="B24" s="384" t="s">
        <v>99</v>
      </c>
      <c r="C24" s="385">
        <v>129234</v>
      </c>
      <c r="D24" s="372">
        <v>0</v>
      </c>
      <c r="E24" s="372">
        <v>0</v>
      </c>
      <c r="F24" s="372">
        <f t="shared" ref="F24:F50" si="7">C24-D24-E24</f>
        <v>129234</v>
      </c>
      <c r="G24" s="373">
        <v>0.05</v>
      </c>
      <c r="H24" s="373">
        <v>0</v>
      </c>
      <c r="I24" s="386">
        <v>0.3</v>
      </c>
      <c r="J24" s="397"/>
      <c r="K24" s="372">
        <f t="shared" ref="K24:K50" si="8">ROUND(F24*(1-G24-H24)*I24,2)</f>
        <v>36831.69</v>
      </c>
      <c r="L24" s="398">
        <v>21793</v>
      </c>
      <c r="M24" s="367">
        <f>K24-L24</f>
        <v>15038.69</v>
      </c>
      <c r="N24" s="367">
        <v>6013.79</v>
      </c>
    </row>
    <row r="25" s="364" customFormat="1" spans="1:19">
      <c r="A25" s="361"/>
      <c r="B25" s="384" t="s">
        <v>100</v>
      </c>
      <c r="C25" s="385">
        <v>93341</v>
      </c>
      <c r="D25" s="372">
        <v>0</v>
      </c>
      <c r="E25" s="372">
        <v>0</v>
      </c>
      <c r="F25" s="372">
        <f t="shared" si="7"/>
        <v>93341</v>
      </c>
      <c r="G25" s="373">
        <v>0.05</v>
      </c>
      <c r="H25" s="373">
        <v>0</v>
      </c>
      <c r="I25" s="386">
        <v>0.3</v>
      </c>
      <c r="J25" s="397"/>
      <c r="K25" s="372">
        <f t="shared" si="8"/>
        <v>26602.19</v>
      </c>
      <c r="L25" s="372"/>
      <c r="M25" s="367"/>
      <c r="N25" s="396"/>
      <c r="S25" s="401"/>
    </row>
    <row r="26" s="364" customFormat="1" spans="1:14">
      <c r="A26" s="361"/>
      <c r="B26" s="384" t="s">
        <v>101</v>
      </c>
      <c r="C26" s="385">
        <v>69267</v>
      </c>
      <c r="D26" s="372">
        <v>0</v>
      </c>
      <c r="E26" s="372">
        <v>0</v>
      </c>
      <c r="F26" s="372">
        <f t="shared" si="7"/>
        <v>69267</v>
      </c>
      <c r="G26" s="373">
        <v>0</v>
      </c>
      <c r="H26" s="373">
        <v>0</v>
      </c>
      <c r="I26" s="386">
        <v>0.3</v>
      </c>
      <c r="J26" s="397"/>
      <c r="K26" s="372">
        <f t="shared" si="8"/>
        <v>20780.1</v>
      </c>
      <c r="L26" s="372"/>
      <c r="M26" s="367"/>
      <c r="N26" s="396"/>
    </row>
    <row r="27" s="364" customFormat="1" spans="1:14">
      <c r="A27" s="361"/>
      <c r="B27" s="384" t="s">
        <v>102</v>
      </c>
      <c r="C27" s="385">
        <v>59250</v>
      </c>
      <c r="D27" s="372">
        <v>0</v>
      </c>
      <c r="E27" s="372">
        <v>0</v>
      </c>
      <c r="F27" s="372">
        <f t="shared" si="7"/>
        <v>59250</v>
      </c>
      <c r="G27" s="373">
        <v>0.05</v>
      </c>
      <c r="H27" s="373">
        <v>0</v>
      </c>
      <c r="I27" s="386">
        <v>0.5</v>
      </c>
      <c r="J27" s="397"/>
      <c r="K27" s="372">
        <f t="shared" si="8"/>
        <v>28143.75</v>
      </c>
      <c r="L27" s="372"/>
      <c r="M27" s="367"/>
      <c r="N27" s="396"/>
    </row>
    <row r="28" s="364" customFormat="1" spans="1:17">
      <c r="A28" s="361"/>
      <c r="B28" s="384" t="s">
        <v>103</v>
      </c>
      <c r="C28" s="385">
        <v>58155</v>
      </c>
      <c r="D28" s="372">
        <v>0</v>
      </c>
      <c r="E28" s="372">
        <v>0</v>
      </c>
      <c r="F28" s="375">
        <f t="shared" si="7"/>
        <v>58155</v>
      </c>
      <c r="G28" s="373">
        <v>0.05</v>
      </c>
      <c r="H28" s="373">
        <v>0</v>
      </c>
      <c r="I28" s="386">
        <v>0.3</v>
      </c>
      <c r="J28" s="397"/>
      <c r="K28" s="372">
        <f t="shared" si="8"/>
        <v>16574.18</v>
      </c>
      <c r="L28" s="372"/>
      <c r="M28" s="367"/>
      <c r="N28" s="396"/>
      <c r="O28" s="364">
        <f>Z55+J75</f>
        <v>16587.56</v>
      </c>
      <c r="Q28" s="364">
        <f>K28-O28</f>
        <v>-13.3799999999974</v>
      </c>
    </row>
    <row r="29" s="364" customFormat="1" spans="1:14">
      <c r="A29" s="361"/>
      <c r="B29" s="384" t="s">
        <v>104</v>
      </c>
      <c r="C29" s="385">
        <v>44477</v>
      </c>
      <c r="D29" s="372">
        <v>0</v>
      </c>
      <c r="E29" s="372">
        <v>0</v>
      </c>
      <c r="F29" s="372">
        <f t="shared" si="7"/>
        <v>44477</v>
      </c>
      <c r="G29" s="373">
        <v>0</v>
      </c>
      <c r="H29" s="373">
        <v>0</v>
      </c>
      <c r="I29" s="386">
        <v>0.3</v>
      </c>
      <c r="J29" s="397"/>
      <c r="K29" s="372">
        <f t="shared" si="8"/>
        <v>13343.1</v>
      </c>
      <c r="L29" s="372"/>
      <c r="M29" s="367"/>
      <c r="N29" s="396"/>
    </row>
    <row r="30" s="364" customFormat="1" spans="1:14">
      <c r="A30" s="361"/>
      <c r="B30" s="384" t="s">
        <v>105</v>
      </c>
      <c r="C30" s="385">
        <v>30180</v>
      </c>
      <c r="D30" s="372">
        <v>0</v>
      </c>
      <c r="E30" s="372">
        <v>0</v>
      </c>
      <c r="F30" s="372">
        <f t="shared" si="7"/>
        <v>30180</v>
      </c>
      <c r="G30" s="386">
        <v>0.05</v>
      </c>
      <c r="H30" s="373">
        <v>0</v>
      </c>
      <c r="I30" s="386">
        <v>0.5</v>
      </c>
      <c r="J30" s="397"/>
      <c r="K30" s="399">
        <f t="shared" si="8"/>
        <v>14335.5</v>
      </c>
      <c r="L30" s="372"/>
      <c r="M30" s="367"/>
      <c r="N30" s="396">
        <v>14023.25</v>
      </c>
    </row>
    <row r="31" s="364" customFormat="1" spans="1:14">
      <c r="A31" s="361"/>
      <c r="B31" s="384" t="s">
        <v>106</v>
      </c>
      <c r="C31" s="385">
        <v>25537</v>
      </c>
      <c r="D31" s="372">
        <v>0</v>
      </c>
      <c r="E31" s="372">
        <v>0</v>
      </c>
      <c r="F31" s="372">
        <f t="shared" si="7"/>
        <v>25537</v>
      </c>
      <c r="G31" s="373">
        <v>0.05</v>
      </c>
      <c r="H31" s="373">
        <v>0</v>
      </c>
      <c r="I31" s="386">
        <v>0.5</v>
      </c>
      <c r="J31" s="397"/>
      <c r="K31" s="372">
        <f t="shared" si="8"/>
        <v>12130.08</v>
      </c>
      <c r="L31" s="372"/>
      <c r="M31" s="367"/>
      <c r="N31" s="396"/>
    </row>
    <row r="32" s="364" customFormat="1" spans="1:14">
      <c r="A32" s="361"/>
      <c r="B32" s="384" t="s">
        <v>107</v>
      </c>
      <c r="C32" s="385">
        <v>9843</v>
      </c>
      <c r="D32" s="372">
        <v>0</v>
      </c>
      <c r="E32" s="372">
        <v>0</v>
      </c>
      <c r="F32" s="372">
        <f t="shared" si="7"/>
        <v>9843</v>
      </c>
      <c r="G32" s="373">
        <v>0.05</v>
      </c>
      <c r="H32" s="373">
        <v>0</v>
      </c>
      <c r="I32" s="386">
        <v>0.98</v>
      </c>
      <c r="J32" s="397"/>
      <c r="K32" s="372">
        <f t="shared" si="8"/>
        <v>9163.83</v>
      </c>
      <c r="L32" s="372"/>
      <c r="M32" s="367"/>
      <c r="N32" s="396"/>
    </row>
    <row r="33" s="364" customFormat="1" spans="1:14">
      <c r="A33" s="361"/>
      <c r="B33" s="384" t="s">
        <v>108</v>
      </c>
      <c r="C33" s="385">
        <v>5747</v>
      </c>
      <c r="D33" s="372">
        <v>0</v>
      </c>
      <c r="E33" s="372">
        <v>0</v>
      </c>
      <c r="F33" s="372">
        <f t="shared" si="7"/>
        <v>5747</v>
      </c>
      <c r="G33" s="373">
        <v>0.05</v>
      </c>
      <c r="H33" s="373">
        <v>0</v>
      </c>
      <c r="I33" s="386">
        <v>0.3</v>
      </c>
      <c r="J33" s="397"/>
      <c r="K33" s="372">
        <f t="shared" si="8"/>
        <v>1637.9</v>
      </c>
      <c r="L33" s="372"/>
      <c r="M33" s="367"/>
      <c r="N33" s="396"/>
    </row>
    <row r="34" s="364" customFormat="1" spans="1:14">
      <c r="A34" s="361"/>
      <c r="B34" s="384" t="s">
        <v>109</v>
      </c>
      <c r="C34" s="385">
        <v>3005</v>
      </c>
      <c r="D34" s="372">
        <v>0</v>
      </c>
      <c r="E34" s="372">
        <v>0</v>
      </c>
      <c r="F34" s="372">
        <f t="shared" si="7"/>
        <v>3005</v>
      </c>
      <c r="G34" s="373">
        <v>0.05</v>
      </c>
      <c r="H34" s="373">
        <v>0</v>
      </c>
      <c r="I34" s="386">
        <v>0.5</v>
      </c>
      <c r="J34" s="397"/>
      <c r="K34" s="372">
        <f t="shared" si="8"/>
        <v>1427.38</v>
      </c>
      <c r="L34" s="372"/>
      <c r="M34" s="367"/>
      <c r="N34" s="396">
        <v>1392.24</v>
      </c>
    </row>
    <row r="35" s="361" customFormat="1" spans="2:14">
      <c r="B35" s="384" t="s">
        <v>110</v>
      </c>
      <c r="C35" s="385">
        <v>2088</v>
      </c>
      <c r="D35" s="372">
        <v>0</v>
      </c>
      <c r="E35" s="372">
        <v>0</v>
      </c>
      <c r="F35" s="372">
        <f t="shared" si="7"/>
        <v>2088</v>
      </c>
      <c r="G35" s="373">
        <v>0.05</v>
      </c>
      <c r="H35" s="373">
        <v>0</v>
      </c>
      <c r="I35" s="386">
        <v>0.5</v>
      </c>
      <c r="J35" s="397"/>
      <c r="K35" s="372">
        <f t="shared" si="8"/>
        <v>991.8</v>
      </c>
      <c r="L35" s="372"/>
      <c r="M35" s="367"/>
      <c r="N35" s="367"/>
    </row>
    <row r="36" s="364" customFormat="1" spans="1:14">
      <c r="A36" s="361"/>
      <c r="B36" s="384" t="s">
        <v>111</v>
      </c>
      <c r="C36" s="385">
        <v>1139</v>
      </c>
      <c r="D36" s="372">
        <v>0</v>
      </c>
      <c r="E36" s="372">
        <v>0</v>
      </c>
      <c r="F36" s="372">
        <f t="shared" si="7"/>
        <v>1139</v>
      </c>
      <c r="G36" s="373">
        <v>0.05</v>
      </c>
      <c r="H36" s="373">
        <v>0</v>
      </c>
      <c r="I36" s="386">
        <v>0.5</v>
      </c>
      <c r="J36" s="397"/>
      <c r="K36" s="372">
        <f t="shared" si="8"/>
        <v>541.03</v>
      </c>
      <c r="L36" s="372"/>
      <c r="M36" s="367"/>
      <c r="N36" s="396"/>
    </row>
    <row r="37" s="364" customFormat="1" spans="1:14">
      <c r="A37" s="361"/>
      <c r="B37" s="384" t="s">
        <v>112</v>
      </c>
      <c r="C37" s="385">
        <v>650</v>
      </c>
      <c r="D37" s="372">
        <v>0</v>
      </c>
      <c r="E37" s="372">
        <v>0</v>
      </c>
      <c r="F37" s="372">
        <f t="shared" si="7"/>
        <v>650</v>
      </c>
      <c r="G37" s="373">
        <v>0</v>
      </c>
      <c r="H37" s="373">
        <v>0</v>
      </c>
      <c r="I37" s="386">
        <v>0.3</v>
      </c>
      <c r="J37" s="397"/>
      <c r="K37" s="372">
        <f t="shared" si="8"/>
        <v>195</v>
      </c>
      <c r="L37" s="372"/>
      <c r="M37" s="367"/>
      <c r="N37" s="396"/>
    </row>
    <row r="38" s="364" customFormat="1" spans="1:14">
      <c r="A38" s="361"/>
      <c r="B38" s="384" t="s">
        <v>113</v>
      </c>
      <c r="C38" s="385">
        <v>502</v>
      </c>
      <c r="D38" s="372">
        <v>0</v>
      </c>
      <c r="E38" s="372">
        <v>0</v>
      </c>
      <c r="F38" s="372">
        <f t="shared" si="7"/>
        <v>502</v>
      </c>
      <c r="G38" s="373">
        <v>0.05</v>
      </c>
      <c r="H38" s="373">
        <v>0</v>
      </c>
      <c r="I38" s="386">
        <v>0.3</v>
      </c>
      <c r="J38" s="397"/>
      <c r="K38" s="372">
        <f t="shared" si="8"/>
        <v>143.07</v>
      </c>
      <c r="L38" s="372"/>
      <c r="M38" s="367"/>
      <c r="N38" s="396"/>
    </row>
    <row r="39" s="364" customFormat="1" spans="1:14">
      <c r="A39" s="361"/>
      <c r="B39" s="384" t="s">
        <v>114</v>
      </c>
      <c r="C39" s="385">
        <v>458</v>
      </c>
      <c r="D39" s="372">
        <v>0</v>
      </c>
      <c r="E39" s="372">
        <v>0</v>
      </c>
      <c r="F39" s="372">
        <f t="shared" si="7"/>
        <v>458</v>
      </c>
      <c r="G39" s="373">
        <v>0.05</v>
      </c>
      <c r="H39" s="373">
        <v>0</v>
      </c>
      <c r="I39" s="386">
        <v>0.5</v>
      </c>
      <c r="J39" s="397"/>
      <c r="K39" s="372">
        <f t="shared" si="8"/>
        <v>217.55</v>
      </c>
      <c r="L39" s="372"/>
      <c r="M39" s="367"/>
      <c r="N39" s="396"/>
    </row>
    <row r="40" s="364" customFormat="1" spans="1:14">
      <c r="A40" s="361"/>
      <c r="B40" s="384" t="s">
        <v>115</v>
      </c>
      <c r="C40" s="385">
        <v>418</v>
      </c>
      <c r="D40" s="372">
        <v>0</v>
      </c>
      <c r="E40" s="372">
        <v>0</v>
      </c>
      <c r="F40" s="372">
        <f t="shared" si="7"/>
        <v>418</v>
      </c>
      <c r="G40" s="373">
        <v>0</v>
      </c>
      <c r="H40" s="373">
        <v>0</v>
      </c>
      <c r="I40" s="386">
        <v>0.3</v>
      </c>
      <c r="J40" s="397"/>
      <c r="K40" s="372">
        <f t="shared" si="8"/>
        <v>125.4</v>
      </c>
      <c r="L40" s="372"/>
      <c r="M40" s="367"/>
      <c r="N40" s="396"/>
    </row>
    <row r="41" s="364" customFormat="1" spans="1:14">
      <c r="A41" s="361"/>
      <c r="B41" s="384">
        <v>4399</v>
      </c>
      <c r="C41" s="385">
        <v>384</v>
      </c>
      <c r="D41" s="372">
        <v>0</v>
      </c>
      <c r="E41" s="372">
        <v>0</v>
      </c>
      <c r="F41" s="372">
        <f t="shared" si="7"/>
        <v>384</v>
      </c>
      <c r="G41" s="373">
        <v>0.05</v>
      </c>
      <c r="H41" s="373">
        <v>0</v>
      </c>
      <c r="I41" s="386">
        <v>0.5</v>
      </c>
      <c r="J41" s="397"/>
      <c r="K41" s="372">
        <f t="shared" si="8"/>
        <v>182.4</v>
      </c>
      <c r="L41" s="372"/>
      <c r="M41" s="367"/>
      <c r="N41" s="396"/>
    </row>
    <row r="42" s="364" customFormat="1" spans="1:14">
      <c r="A42" s="361"/>
      <c r="B42" s="384" t="s">
        <v>116</v>
      </c>
      <c r="C42" s="385">
        <v>352</v>
      </c>
      <c r="D42" s="372">
        <v>0</v>
      </c>
      <c r="E42" s="372">
        <v>0</v>
      </c>
      <c r="F42" s="372">
        <f t="shared" si="7"/>
        <v>352</v>
      </c>
      <c r="G42" s="373">
        <v>0.05</v>
      </c>
      <c r="H42" s="373">
        <v>0</v>
      </c>
      <c r="I42" s="386">
        <v>0.3</v>
      </c>
      <c r="J42" s="397"/>
      <c r="K42" s="372">
        <f t="shared" si="8"/>
        <v>100.32</v>
      </c>
      <c r="L42" s="372"/>
      <c r="M42" s="367"/>
      <c r="N42" s="396"/>
    </row>
    <row r="43" s="364" customFormat="1" spans="1:14">
      <c r="A43" s="361"/>
      <c r="B43" s="384" t="s">
        <v>117</v>
      </c>
      <c r="C43" s="385">
        <v>186</v>
      </c>
      <c r="D43" s="372">
        <v>0</v>
      </c>
      <c r="E43" s="372">
        <v>0</v>
      </c>
      <c r="F43" s="372">
        <f t="shared" si="7"/>
        <v>186</v>
      </c>
      <c r="G43" s="373">
        <v>0.05</v>
      </c>
      <c r="H43" s="373">
        <v>0</v>
      </c>
      <c r="I43" s="386">
        <v>0.98</v>
      </c>
      <c r="J43" s="397"/>
      <c r="K43" s="372">
        <f t="shared" si="8"/>
        <v>173.17</v>
      </c>
      <c r="L43" s="372"/>
      <c r="M43" s="367"/>
      <c r="N43" s="396"/>
    </row>
    <row r="44" s="364" customFormat="1" spans="1:14">
      <c r="A44" s="361"/>
      <c r="B44" s="384" t="s">
        <v>118</v>
      </c>
      <c r="C44" s="385">
        <v>108</v>
      </c>
      <c r="D44" s="372">
        <v>0</v>
      </c>
      <c r="E44" s="372">
        <v>0</v>
      </c>
      <c r="F44" s="372">
        <f t="shared" si="7"/>
        <v>108</v>
      </c>
      <c r="G44" s="373">
        <v>0.05</v>
      </c>
      <c r="H44" s="373">
        <v>0</v>
      </c>
      <c r="I44" s="386">
        <v>0.3</v>
      </c>
      <c r="J44" s="397"/>
      <c r="K44" s="372">
        <f t="shared" si="8"/>
        <v>30.78</v>
      </c>
      <c r="L44" s="372"/>
      <c r="M44" s="367"/>
      <c r="N44" s="396"/>
    </row>
    <row r="45" s="361" customFormat="1" spans="2:14">
      <c r="B45" s="384" t="s">
        <v>119</v>
      </c>
      <c r="C45" s="385">
        <v>84</v>
      </c>
      <c r="D45" s="372">
        <v>0</v>
      </c>
      <c r="E45" s="372">
        <v>0</v>
      </c>
      <c r="F45" s="372">
        <f t="shared" si="7"/>
        <v>84</v>
      </c>
      <c r="G45" s="373">
        <v>0.05</v>
      </c>
      <c r="H45" s="373">
        <v>0</v>
      </c>
      <c r="I45" s="386">
        <v>0.3</v>
      </c>
      <c r="J45" s="397"/>
      <c r="K45" s="372">
        <f t="shared" si="8"/>
        <v>23.94</v>
      </c>
      <c r="L45" s="372"/>
      <c r="M45" s="367"/>
      <c r="N45" s="367"/>
    </row>
    <row r="46" s="364" customFormat="1" spans="1:14">
      <c r="A46" s="361"/>
      <c r="B46" s="384" t="s">
        <v>120</v>
      </c>
      <c r="C46" s="385">
        <v>42</v>
      </c>
      <c r="D46" s="372">
        <v>0</v>
      </c>
      <c r="E46" s="372"/>
      <c r="F46" s="372">
        <f t="shared" si="7"/>
        <v>42</v>
      </c>
      <c r="G46" s="373">
        <v>0.05</v>
      </c>
      <c r="H46" s="373">
        <v>0</v>
      </c>
      <c r="I46" s="386">
        <v>0.3</v>
      </c>
      <c r="J46" s="397"/>
      <c r="K46" s="372">
        <f t="shared" si="8"/>
        <v>11.97</v>
      </c>
      <c r="L46" s="372"/>
      <c r="M46" s="367"/>
      <c r="N46" s="396"/>
    </row>
    <row r="47" s="364" customFormat="1" spans="1:14">
      <c r="A47" s="361"/>
      <c r="B47" s="384" t="s">
        <v>121</v>
      </c>
      <c r="C47" s="385">
        <v>12</v>
      </c>
      <c r="D47" s="372">
        <v>0</v>
      </c>
      <c r="E47" s="372"/>
      <c r="F47" s="372">
        <f t="shared" si="7"/>
        <v>12</v>
      </c>
      <c r="G47" s="373">
        <v>0</v>
      </c>
      <c r="H47" s="373">
        <v>0</v>
      </c>
      <c r="I47" s="386">
        <v>0.3</v>
      </c>
      <c r="J47" s="397"/>
      <c r="K47" s="372">
        <f t="shared" si="8"/>
        <v>3.6</v>
      </c>
      <c r="L47" s="372"/>
      <c r="M47" s="367"/>
      <c r="N47" s="396"/>
    </row>
    <row r="48" s="364" customFormat="1" spans="1:14">
      <c r="A48" s="361"/>
      <c r="B48" s="384" t="s">
        <v>122</v>
      </c>
      <c r="C48" s="385">
        <v>6</v>
      </c>
      <c r="D48" s="372">
        <v>0</v>
      </c>
      <c r="E48" s="372"/>
      <c r="F48" s="372">
        <f t="shared" si="7"/>
        <v>6</v>
      </c>
      <c r="G48" s="373">
        <v>0.05</v>
      </c>
      <c r="H48" s="373">
        <v>0</v>
      </c>
      <c r="I48" s="386">
        <v>0.3</v>
      </c>
      <c r="J48" s="397"/>
      <c r="K48" s="372">
        <f t="shared" si="8"/>
        <v>1.71</v>
      </c>
      <c r="L48" s="372"/>
      <c r="M48" s="367"/>
      <c r="N48" s="396"/>
    </row>
    <row r="49" s="364" customFormat="1" spans="1:14">
      <c r="A49" s="361"/>
      <c r="B49" s="384" t="s">
        <v>123</v>
      </c>
      <c r="C49" s="385">
        <v>6</v>
      </c>
      <c r="D49" s="372">
        <v>0</v>
      </c>
      <c r="E49" s="372"/>
      <c r="F49" s="372">
        <f t="shared" si="7"/>
        <v>6</v>
      </c>
      <c r="G49" s="373">
        <v>0.05</v>
      </c>
      <c r="H49" s="373">
        <v>0</v>
      </c>
      <c r="I49" s="386">
        <v>0.5</v>
      </c>
      <c r="J49" s="397"/>
      <c r="K49" s="372">
        <f t="shared" si="8"/>
        <v>2.85</v>
      </c>
      <c r="L49" s="372"/>
      <c r="M49" s="367"/>
      <c r="N49" s="396"/>
    </row>
    <row r="50" s="364" customFormat="1" spans="1:14">
      <c r="A50" s="361"/>
      <c r="B50" s="384" t="s">
        <v>124</v>
      </c>
      <c r="C50" s="385">
        <v>1</v>
      </c>
      <c r="D50" s="372">
        <v>0</v>
      </c>
      <c r="E50" s="372"/>
      <c r="F50" s="372">
        <f t="shared" si="7"/>
        <v>1</v>
      </c>
      <c r="G50" s="373">
        <v>0</v>
      </c>
      <c r="H50" s="373">
        <v>0</v>
      </c>
      <c r="I50" s="386">
        <v>0.98</v>
      </c>
      <c r="J50" s="397"/>
      <c r="K50" s="372">
        <f t="shared" si="8"/>
        <v>0.98</v>
      </c>
      <c r="L50" s="372"/>
      <c r="M50" s="367"/>
      <c r="N50" s="396"/>
    </row>
    <row r="51" s="364" customFormat="1" spans="1:21">
      <c r="A51" s="361"/>
      <c r="B51" s="369"/>
      <c r="C51" s="380">
        <f t="shared" ref="C51:F51" si="9">SUM(C24:C50)</f>
        <v>534472</v>
      </c>
      <c r="D51" s="380">
        <f t="shared" si="9"/>
        <v>0</v>
      </c>
      <c r="E51" s="380">
        <f t="shared" si="9"/>
        <v>0</v>
      </c>
      <c r="F51" s="380">
        <f t="shared" si="9"/>
        <v>534472</v>
      </c>
      <c r="G51" s="381"/>
      <c r="H51" s="381"/>
      <c r="I51" s="381"/>
      <c r="J51" s="395"/>
      <c r="K51" s="380">
        <f>SUM(K24:K50)</f>
        <v>183715.27</v>
      </c>
      <c r="L51" s="367"/>
      <c r="M51" s="367"/>
      <c r="N51" s="367"/>
      <c r="O51" s="361"/>
      <c r="P51" s="361"/>
      <c r="Q51" s="361"/>
      <c r="R51" s="361"/>
      <c r="S51" s="361"/>
      <c r="T51" s="361"/>
      <c r="U51" s="361"/>
    </row>
    <row r="52" s="364" customFormat="1" spans="1:21">
      <c r="A52" s="361"/>
      <c r="B52" s="369"/>
      <c r="C52" s="380"/>
      <c r="D52" s="380"/>
      <c r="E52" s="380"/>
      <c r="F52" s="380"/>
      <c r="G52" s="381"/>
      <c r="H52" s="381"/>
      <c r="I52" s="381"/>
      <c r="J52" s="395"/>
      <c r="K52" s="380"/>
      <c r="L52" s="367"/>
      <c r="M52" s="367"/>
      <c r="N52" s="367"/>
      <c r="O52" s="361"/>
      <c r="P52" s="361"/>
      <c r="Q52" s="361"/>
      <c r="R52" s="361"/>
      <c r="S52" s="361"/>
      <c r="T52" s="361"/>
      <c r="U52" s="361"/>
    </row>
    <row r="53" s="361" customFormat="1" spans="1:27">
      <c r="A53" s="361" t="s">
        <v>37</v>
      </c>
      <c r="B53" s="365"/>
      <c r="C53" s="367"/>
      <c r="D53" s="367"/>
      <c r="E53" s="367"/>
      <c r="F53" s="367"/>
      <c r="G53" s="387"/>
      <c r="H53" s="387"/>
      <c r="I53" s="387"/>
      <c r="J53" s="367"/>
      <c r="K53" s="367"/>
      <c r="L53" s="367"/>
      <c r="M53" s="367"/>
      <c r="N53" s="367"/>
      <c r="Q53" s="361" t="s">
        <v>74</v>
      </c>
      <c r="R53" s="402"/>
      <c r="S53" s="367"/>
      <c r="T53" s="367"/>
      <c r="U53" s="367"/>
      <c r="V53" s="367"/>
      <c r="W53" s="387"/>
      <c r="X53" s="387"/>
      <c r="Y53" s="387"/>
      <c r="Z53" s="367"/>
      <c r="AA53" s="367"/>
    </row>
    <row r="54" spans="2:27">
      <c r="B54" s="371" t="s">
        <v>59</v>
      </c>
      <c r="C54" s="372" t="s">
        <v>60</v>
      </c>
      <c r="D54" s="372" t="s">
        <v>61</v>
      </c>
      <c r="E54" s="372" t="s">
        <v>62</v>
      </c>
      <c r="F54" s="372" t="s">
        <v>63</v>
      </c>
      <c r="G54" s="373" t="s">
        <v>64</v>
      </c>
      <c r="H54" s="373" t="s">
        <v>65</v>
      </c>
      <c r="I54" s="373" t="s">
        <v>66</v>
      </c>
      <c r="J54" s="372" t="s">
        <v>125</v>
      </c>
      <c r="R54" s="403" t="s">
        <v>59</v>
      </c>
      <c r="S54" s="372" t="s">
        <v>60</v>
      </c>
      <c r="T54" s="372" t="s">
        <v>61</v>
      </c>
      <c r="U54" s="372" t="s">
        <v>62</v>
      </c>
      <c r="V54" s="372" t="s">
        <v>63</v>
      </c>
      <c r="W54" s="373" t="s">
        <v>64</v>
      </c>
      <c r="X54" s="373" t="s">
        <v>65</v>
      </c>
      <c r="Y54" s="373" t="s">
        <v>66</v>
      </c>
      <c r="Z54" s="372" t="s">
        <v>125</v>
      </c>
      <c r="AA54" s="367" t="s">
        <v>126</v>
      </c>
    </row>
    <row r="55" spans="2:27">
      <c r="B55" s="371" t="s">
        <v>99</v>
      </c>
      <c r="C55" s="372">
        <v>82840</v>
      </c>
      <c r="D55" s="372">
        <v>0</v>
      </c>
      <c r="E55" s="372">
        <v>0</v>
      </c>
      <c r="F55" s="372">
        <f t="shared" ref="F55:F64" si="10">C55-D55-E55</f>
        <v>82840</v>
      </c>
      <c r="G55" s="373">
        <v>0.05</v>
      </c>
      <c r="H55" s="373">
        <v>0</v>
      </c>
      <c r="I55" s="373">
        <v>0.3</v>
      </c>
      <c r="J55" s="372">
        <f t="shared" ref="J55:J64" si="11">ROUND(F55*(1-G55-H55)*I55,2)</f>
        <v>23609.4</v>
      </c>
      <c r="R55" s="403" t="s">
        <v>103</v>
      </c>
      <c r="S55" s="372">
        <v>57225</v>
      </c>
      <c r="T55" s="372">
        <v>0</v>
      </c>
      <c r="U55" s="372">
        <v>2</v>
      </c>
      <c r="V55" s="372">
        <f t="shared" ref="V55:V68" si="12">S55-T55-U55</f>
        <v>57223</v>
      </c>
      <c r="W55" s="373">
        <v>0.05</v>
      </c>
      <c r="X55" s="373">
        <v>0</v>
      </c>
      <c r="Y55" s="373">
        <v>0.3</v>
      </c>
      <c r="Z55" s="372">
        <f t="shared" ref="Z55:Z68" si="13">ROUND(V55*(1-W55-X55)*Y55,2)</f>
        <v>16308.56</v>
      </c>
      <c r="AA55" s="367"/>
    </row>
    <row r="56" spans="2:27">
      <c r="B56" s="365" t="s">
        <v>102</v>
      </c>
      <c r="C56" s="372">
        <v>17468</v>
      </c>
      <c r="D56" s="372">
        <v>0</v>
      </c>
      <c r="E56" s="372">
        <v>0</v>
      </c>
      <c r="F56" s="372">
        <f t="shared" si="10"/>
        <v>17468</v>
      </c>
      <c r="G56" s="373">
        <v>0.05</v>
      </c>
      <c r="H56" s="373">
        <v>0</v>
      </c>
      <c r="I56" s="373">
        <v>0.5</v>
      </c>
      <c r="J56" s="372">
        <f t="shared" si="11"/>
        <v>8297.3</v>
      </c>
      <c r="Q56" s="366"/>
      <c r="R56" s="404" t="s">
        <v>99</v>
      </c>
      <c r="S56" s="378">
        <v>20600</v>
      </c>
      <c r="T56" s="378">
        <v>0</v>
      </c>
      <c r="U56" s="378">
        <v>688</v>
      </c>
      <c r="V56" s="378">
        <f t="shared" si="12"/>
        <v>19912</v>
      </c>
      <c r="W56" s="379">
        <v>0.05</v>
      </c>
      <c r="X56" s="379">
        <v>0</v>
      </c>
      <c r="Y56" s="379">
        <v>0.3</v>
      </c>
      <c r="Z56" s="378">
        <f t="shared" si="13"/>
        <v>5674.92</v>
      </c>
      <c r="AA56" s="394">
        <f>Z56</f>
        <v>5674.92</v>
      </c>
    </row>
    <row r="57" s="366" customFormat="1" spans="2:123">
      <c r="B57" s="377" t="s">
        <v>105</v>
      </c>
      <c r="C57" s="378">
        <v>14212</v>
      </c>
      <c r="D57" s="378">
        <v>0</v>
      </c>
      <c r="E57" s="378">
        <v>0</v>
      </c>
      <c r="F57" s="378">
        <f t="shared" si="10"/>
        <v>14212</v>
      </c>
      <c r="G57" s="388">
        <v>0.05</v>
      </c>
      <c r="H57" s="379">
        <v>0</v>
      </c>
      <c r="I57" s="379">
        <v>0.5</v>
      </c>
      <c r="J57" s="378">
        <f t="shared" si="11"/>
        <v>6750.7</v>
      </c>
      <c r="K57" s="400">
        <v>6750.7</v>
      </c>
      <c r="L57" s="367"/>
      <c r="M57" s="367"/>
      <c r="N57" s="367"/>
      <c r="O57" s="361"/>
      <c r="P57" s="361"/>
      <c r="Q57" s="361"/>
      <c r="R57" s="402" t="s">
        <v>104</v>
      </c>
      <c r="S57" s="372">
        <v>11604</v>
      </c>
      <c r="T57" s="372">
        <v>0</v>
      </c>
      <c r="U57" s="372"/>
      <c r="V57" s="372">
        <f t="shared" si="12"/>
        <v>11604</v>
      </c>
      <c r="W57" s="373">
        <v>0</v>
      </c>
      <c r="X57" s="373">
        <v>0</v>
      </c>
      <c r="Y57" s="373">
        <v>0.3</v>
      </c>
      <c r="Z57" s="372">
        <f t="shared" si="13"/>
        <v>3481.2</v>
      </c>
      <c r="AA57" s="367"/>
      <c r="AB57" s="361"/>
      <c r="AC57" s="361"/>
      <c r="AD57" s="361"/>
      <c r="AE57" s="361"/>
      <c r="AF57" s="361"/>
      <c r="AG57" s="361"/>
      <c r="AH57" s="361"/>
      <c r="AI57" s="361"/>
      <c r="AJ57" s="361"/>
      <c r="AK57" s="361"/>
      <c r="AL57" s="361"/>
      <c r="AM57" s="361"/>
      <c r="AN57" s="361"/>
      <c r="AO57" s="361"/>
      <c r="AP57" s="361"/>
      <c r="AQ57" s="361"/>
      <c r="AR57" s="361"/>
      <c r="AS57" s="361"/>
      <c r="AT57" s="361"/>
      <c r="AU57" s="361"/>
      <c r="AV57" s="361"/>
      <c r="AW57" s="361"/>
      <c r="AX57" s="361"/>
      <c r="AY57" s="361"/>
      <c r="AZ57" s="361"/>
      <c r="BA57" s="361"/>
      <c r="BB57" s="361"/>
      <c r="BC57" s="361"/>
      <c r="BD57" s="361"/>
      <c r="BE57" s="361"/>
      <c r="BF57" s="361"/>
      <c r="BG57" s="361"/>
      <c r="BH57" s="361"/>
      <c r="BI57" s="361"/>
      <c r="BJ57" s="361"/>
      <c r="BK57" s="361"/>
      <c r="BL57" s="361"/>
      <c r="BM57" s="361"/>
      <c r="BN57" s="361"/>
      <c r="BO57" s="361"/>
      <c r="BP57" s="361"/>
      <c r="BQ57" s="361"/>
      <c r="BR57" s="361"/>
      <c r="BS57" s="361"/>
      <c r="BT57" s="361"/>
      <c r="BU57" s="361"/>
      <c r="BV57" s="361"/>
      <c r="BW57" s="361"/>
      <c r="BX57" s="361"/>
      <c r="BY57" s="361"/>
      <c r="BZ57" s="361"/>
      <c r="CA57" s="361"/>
      <c r="CB57" s="361"/>
      <c r="CC57" s="361"/>
      <c r="CD57" s="361"/>
      <c r="CE57" s="361"/>
      <c r="CF57" s="361"/>
      <c r="CG57" s="361"/>
      <c r="CH57" s="361"/>
      <c r="CI57" s="361"/>
      <c r="CJ57" s="361"/>
      <c r="CK57" s="361"/>
      <c r="CL57" s="361"/>
      <c r="CM57" s="361"/>
      <c r="CN57" s="361"/>
      <c r="CO57" s="361"/>
      <c r="CP57" s="361"/>
      <c r="CQ57" s="361"/>
      <c r="CR57" s="361"/>
      <c r="CS57" s="361"/>
      <c r="CT57" s="361"/>
      <c r="CU57" s="361"/>
      <c r="CV57" s="361"/>
      <c r="CW57" s="361"/>
      <c r="CX57" s="361"/>
      <c r="CY57" s="361"/>
      <c r="CZ57" s="361"/>
      <c r="DA57" s="361"/>
      <c r="DB57" s="361"/>
      <c r="DC57" s="361"/>
      <c r="DD57" s="361"/>
      <c r="DE57" s="361"/>
      <c r="DF57" s="361"/>
      <c r="DG57" s="361"/>
      <c r="DH57" s="361"/>
      <c r="DI57" s="361"/>
      <c r="DJ57" s="361"/>
      <c r="DK57" s="361"/>
      <c r="DL57" s="361"/>
      <c r="DM57" s="361"/>
      <c r="DN57" s="361"/>
      <c r="DO57" s="361"/>
      <c r="DP57" s="361"/>
      <c r="DQ57" s="361"/>
      <c r="DR57" s="361"/>
      <c r="DS57" s="361"/>
    </row>
    <row r="58" spans="2:27">
      <c r="B58" s="365" t="s">
        <v>101</v>
      </c>
      <c r="C58" s="372">
        <v>7416</v>
      </c>
      <c r="D58" s="372">
        <v>0</v>
      </c>
      <c r="E58" s="372">
        <v>0</v>
      </c>
      <c r="F58" s="372">
        <f t="shared" si="10"/>
        <v>7416</v>
      </c>
      <c r="G58" s="373">
        <v>0.05</v>
      </c>
      <c r="H58" s="373">
        <v>0</v>
      </c>
      <c r="I58" s="373">
        <v>0.3</v>
      </c>
      <c r="J58" s="372">
        <f t="shared" si="11"/>
        <v>2113.56</v>
      </c>
      <c r="R58" s="402" t="s">
        <v>107</v>
      </c>
      <c r="S58" s="372">
        <v>6513</v>
      </c>
      <c r="T58" s="372">
        <v>0</v>
      </c>
      <c r="U58" s="372"/>
      <c r="V58" s="372">
        <f t="shared" si="12"/>
        <v>6513</v>
      </c>
      <c r="W58" s="373">
        <v>0.05</v>
      </c>
      <c r="X58" s="373">
        <v>0</v>
      </c>
      <c r="Y58" s="373">
        <v>0.98</v>
      </c>
      <c r="Z58" s="372">
        <f t="shared" si="13"/>
        <v>6063.6</v>
      </c>
      <c r="AA58" s="367"/>
    </row>
    <row r="59" spans="2:27">
      <c r="B59" s="365" t="s">
        <v>104</v>
      </c>
      <c r="C59" s="372">
        <v>4411</v>
      </c>
      <c r="D59" s="372">
        <v>0</v>
      </c>
      <c r="E59" s="372">
        <v>0</v>
      </c>
      <c r="F59" s="372">
        <f t="shared" si="10"/>
        <v>4411</v>
      </c>
      <c r="G59" s="373">
        <v>0.05</v>
      </c>
      <c r="H59" s="373">
        <v>0</v>
      </c>
      <c r="I59" s="373">
        <v>0.3</v>
      </c>
      <c r="J59" s="372">
        <f t="shared" si="11"/>
        <v>1257.14</v>
      </c>
      <c r="R59" s="402" t="s">
        <v>108</v>
      </c>
      <c r="S59" s="372">
        <v>5723</v>
      </c>
      <c r="T59" s="372">
        <v>0</v>
      </c>
      <c r="U59" s="372"/>
      <c r="V59" s="372">
        <f t="shared" si="12"/>
        <v>5723</v>
      </c>
      <c r="W59" s="373">
        <v>0.05</v>
      </c>
      <c r="X59" s="373">
        <v>0</v>
      </c>
      <c r="Y59" s="373">
        <v>0.3</v>
      </c>
      <c r="Z59" s="372">
        <f t="shared" si="13"/>
        <v>1631.06</v>
      </c>
      <c r="AA59" s="367"/>
    </row>
    <row r="60" spans="2:27">
      <c r="B60" s="365" t="s">
        <v>114</v>
      </c>
      <c r="C60" s="372">
        <v>385</v>
      </c>
      <c r="D60" s="372">
        <v>0</v>
      </c>
      <c r="E60" s="372">
        <v>0</v>
      </c>
      <c r="F60" s="372">
        <f t="shared" si="10"/>
        <v>385</v>
      </c>
      <c r="G60" s="373">
        <v>0</v>
      </c>
      <c r="H60" s="373">
        <v>0</v>
      </c>
      <c r="I60" s="373">
        <v>0.5</v>
      </c>
      <c r="J60" s="372">
        <f t="shared" si="11"/>
        <v>192.5</v>
      </c>
      <c r="R60" s="402" t="s">
        <v>101</v>
      </c>
      <c r="S60" s="372">
        <v>5212</v>
      </c>
      <c r="T60" s="372">
        <v>0</v>
      </c>
      <c r="U60" s="372"/>
      <c r="V60" s="372">
        <f t="shared" si="12"/>
        <v>5212</v>
      </c>
      <c r="W60" s="373">
        <v>0</v>
      </c>
      <c r="X60" s="373">
        <v>0</v>
      </c>
      <c r="Y60" s="373">
        <v>0.3</v>
      </c>
      <c r="Z60" s="372">
        <f t="shared" si="13"/>
        <v>1563.6</v>
      </c>
      <c r="AA60" s="367"/>
    </row>
    <row r="61" spans="2:27">
      <c r="B61" s="365" t="s">
        <v>111</v>
      </c>
      <c r="C61" s="372">
        <v>126</v>
      </c>
      <c r="D61" s="372">
        <v>0</v>
      </c>
      <c r="E61" s="372">
        <v>0</v>
      </c>
      <c r="F61" s="372">
        <f t="shared" si="10"/>
        <v>126</v>
      </c>
      <c r="G61" s="373">
        <v>0.05</v>
      </c>
      <c r="H61" s="373">
        <v>0</v>
      </c>
      <c r="I61" s="373">
        <v>0.5</v>
      </c>
      <c r="J61" s="372">
        <f t="shared" si="11"/>
        <v>59.85</v>
      </c>
      <c r="R61" s="402" t="s">
        <v>106</v>
      </c>
      <c r="S61" s="372">
        <v>4920</v>
      </c>
      <c r="T61" s="372">
        <v>0</v>
      </c>
      <c r="U61" s="372"/>
      <c r="V61" s="372">
        <f t="shared" si="12"/>
        <v>4920</v>
      </c>
      <c r="W61" s="373">
        <v>0.05</v>
      </c>
      <c r="X61" s="373">
        <v>0</v>
      </c>
      <c r="Y61" s="373">
        <v>0.5</v>
      </c>
      <c r="Z61" s="372">
        <f t="shared" si="13"/>
        <v>2337</v>
      </c>
      <c r="AA61" s="367"/>
    </row>
    <row r="62" spans="2:27">
      <c r="B62" s="365" t="s">
        <v>117</v>
      </c>
      <c r="C62" s="372">
        <v>70</v>
      </c>
      <c r="D62" s="372">
        <v>0</v>
      </c>
      <c r="E62" s="372">
        <v>0</v>
      </c>
      <c r="F62" s="372">
        <f t="shared" si="10"/>
        <v>70</v>
      </c>
      <c r="G62" s="373">
        <v>0.05</v>
      </c>
      <c r="H62" s="373">
        <v>0</v>
      </c>
      <c r="I62" s="373">
        <v>0.98</v>
      </c>
      <c r="J62" s="372">
        <f t="shared" si="11"/>
        <v>65.17</v>
      </c>
      <c r="R62" s="402" t="s">
        <v>100</v>
      </c>
      <c r="S62" s="372">
        <v>1921</v>
      </c>
      <c r="T62" s="372">
        <v>0</v>
      </c>
      <c r="U62" s="372"/>
      <c r="V62" s="372">
        <f t="shared" si="12"/>
        <v>1921</v>
      </c>
      <c r="W62" s="373">
        <v>0.05</v>
      </c>
      <c r="X62" s="373">
        <v>0</v>
      </c>
      <c r="Y62" s="373">
        <v>0.3</v>
      </c>
      <c r="Z62" s="372">
        <f t="shared" si="13"/>
        <v>547.49</v>
      </c>
      <c r="AA62" s="367"/>
    </row>
    <row r="63" spans="2:27">
      <c r="B63" s="365" t="s">
        <v>108</v>
      </c>
      <c r="C63" s="372">
        <v>12</v>
      </c>
      <c r="D63" s="372">
        <v>0</v>
      </c>
      <c r="E63" s="372">
        <v>0</v>
      </c>
      <c r="F63" s="372">
        <f t="shared" si="10"/>
        <v>12</v>
      </c>
      <c r="G63" s="373">
        <v>0.05</v>
      </c>
      <c r="H63" s="373">
        <v>0</v>
      </c>
      <c r="I63" s="373">
        <v>0.3</v>
      </c>
      <c r="J63" s="372">
        <f t="shared" si="11"/>
        <v>3.42</v>
      </c>
      <c r="R63" s="402" t="s">
        <v>102</v>
      </c>
      <c r="S63" s="372">
        <v>1765</v>
      </c>
      <c r="T63" s="372">
        <v>0</v>
      </c>
      <c r="U63" s="372"/>
      <c r="V63" s="372">
        <f t="shared" si="12"/>
        <v>1765</v>
      </c>
      <c r="W63" s="373">
        <v>0.05</v>
      </c>
      <c r="X63" s="373">
        <v>0</v>
      </c>
      <c r="Y63" s="373">
        <v>0.5</v>
      </c>
      <c r="Z63" s="372">
        <f t="shared" si="13"/>
        <v>838.38</v>
      </c>
      <c r="AA63" s="367"/>
    </row>
    <row r="64" spans="2:27">
      <c r="B64" s="365" t="s">
        <v>127</v>
      </c>
      <c r="C64" s="372">
        <v>1</v>
      </c>
      <c r="D64" s="372">
        <v>0</v>
      </c>
      <c r="E64" s="372">
        <v>0</v>
      </c>
      <c r="F64" s="372">
        <f t="shared" si="10"/>
        <v>1</v>
      </c>
      <c r="G64" s="373">
        <v>0.05</v>
      </c>
      <c r="H64" s="373">
        <v>0</v>
      </c>
      <c r="I64" s="373">
        <v>0.98</v>
      </c>
      <c r="J64" s="372">
        <f t="shared" si="11"/>
        <v>0.93</v>
      </c>
      <c r="Q64" s="366"/>
      <c r="R64" s="404" t="s">
        <v>105</v>
      </c>
      <c r="S64" s="378">
        <v>1736</v>
      </c>
      <c r="T64" s="378">
        <v>0</v>
      </c>
      <c r="U64" s="378">
        <v>375.6</v>
      </c>
      <c r="V64" s="378">
        <f t="shared" si="12"/>
        <v>1360.4</v>
      </c>
      <c r="W64" s="379">
        <v>0.05</v>
      </c>
      <c r="X64" s="379">
        <v>0</v>
      </c>
      <c r="Y64" s="379">
        <v>0.5</v>
      </c>
      <c r="Z64" s="378">
        <f t="shared" si="13"/>
        <v>646.19</v>
      </c>
      <c r="AA64" s="394">
        <v>646.19</v>
      </c>
    </row>
    <row r="65" spans="3:27">
      <c r="C65" s="367">
        <f t="shared" ref="C65:F65" si="14">SUM(C55:C64)</f>
        <v>126941</v>
      </c>
      <c r="D65" s="367">
        <f t="shared" si="14"/>
        <v>0</v>
      </c>
      <c r="E65" s="367">
        <f t="shared" si="14"/>
        <v>0</v>
      </c>
      <c r="F65" s="367">
        <f t="shared" si="14"/>
        <v>126941</v>
      </c>
      <c r="J65" s="367">
        <f>SUM(J55:J64)</f>
        <v>42349.97</v>
      </c>
      <c r="R65" s="402" t="s">
        <v>118</v>
      </c>
      <c r="S65" s="372">
        <v>93</v>
      </c>
      <c r="T65" s="372">
        <v>0</v>
      </c>
      <c r="U65" s="372"/>
      <c r="V65" s="372">
        <f t="shared" si="12"/>
        <v>93</v>
      </c>
      <c r="W65" s="373">
        <v>0.05</v>
      </c>
      <c r="X65" s="373">
        <v>0</v>
      </c>
      <c r="Y65" s="373">
        <v>0.3</v>
      </c>
      <c r="Z65" s="372">
        <f t="shared" si="13"/>
        <v>26.51</v>
      </c>
      <c r="AA65" s="367"/>
    </row>
    <row r="66" s="361" customFormat="1" spans="2:27">
      <c r="B66" s="365"/>
      <c r="K66" s="367"/>
      <c r="L66" s="367"/>
      <c r="M66" s="367"/>
      <c r="N66" s="367"/>
      <c r="R66" s="402">
        <v>4399</v>
      </c>
      <c r="S66" s="372">
        <v>30</v>
      </c>
      <c r="T66" s="372">
        <v>0</v>
      </c>
      <c r="U66" s="372"/>
      <c r="V66" s="372">
        <f t="shared" si="12"/>
        <v>30</v>
      </c>
      <c r="W66" s="373">
        <v>0.05</v>
      </c>
      <c r="X66" s="373">
        <v>0</v>
      </c>
      <c r="Y66" s="373">
        <v>0.5</v>
      </c>
      <c r="Z66" s="372">
        <f t="shared" si="13"/>
        <v>14.25</v>
      </c>
      <c r="AA66" s="367"/>
    </row>
    <row r="67" ht="12.75" spans="18:27">
      <c r="R67" s="402" t="s">
        <v>121</v>
      </c>
      <c r="S67" s="372">
        <v>12</v>
      </c>
      <c r="T67" s="372">
        <v>0</v>
      </c>
      <c r="U67" s="372"/>
      <c r="V67" s="372">
        <f t="shared" si="12"/>
        <v>12</v>
      </c>
      <c r="W67" s="373">
        <v>0.05</v>
      </c>
      <c r="X67" s="373">
        <v>0</v>
      </c>
      <c r="Y67" s="373">
        <v>0.3</v>
      </c>
      <c r="Z67" s="372">
        <f t="shared" si="13"/>
        <v>3.42</v>
      </c>
      <c r="AA67" s="367"/>
    </row>
    <row r="68" spans="1:27">
      <c r="A68" s="405" t="s">
        <v>76</v>
      </c>
      <c r="B68" s="406"/>
      <c r="C68" s="407"/>
      <c r="D68" s="407"/>
      <c r="E68" s="407"/>
      <c r="F68" s="407"/>
      <c r="G68" s="408"/>
      <c r="H68" s="408"/>
      <c r="I68" s="408"/>
      <c r="J68" s="407"/>
      <c r="K68" s="417"/>
      <c r="L68" s="418"/>
      <c r="M68" s="367"/>
      <c r="N68" s="367"/>
      <c r="O68" s="361"/>
      <c r="P68" s="361"/>
      <c r="Q68" s="366"/>
      <c r="R68" s="404" t="s">
        <v>109</v>
      </c>
      <c r="S68" s="378">
        <v>6</v>
      </c>
      <c r="T68" s="378">
        <v>0</v>
      </c>
      <c r="U68" s="378"/>
      <c r="V68" s="378">
        <f t="shared" si="12"/>
        <v>6</v>
      </c>
      <c r="W68" s="379">
        <v>0.05</v>
      </c>
      <c r="X68" s="379">
        <v>0</v>
      </c>
      <c r="Y68" s="379">
        <v>0.5</v>
      </c>
      <c r="Z68" s="378">
        <f t="shared" si="13"/>
        <v>2.85</v>
      </c>
      <c r="AA68" s="394">
        <f>Z68</f>
        <v>2.85</v>
      </c>
    </row>
    <row r="69" spans="1:27">
      <c r="A69" s="409"/>
      <c r="B69" s="371" t="s">
        <v>59</v>
      </c>
      <c r="C69" s="372" t="s">
        <v>60</v>
      </c>
      <c r="D69" s="372" t="s">
        <v>61</v>
      </c>
      <c r="E69" s="372" t="s">
        <v>62</v>
      </c>
      <c r="F69" s="372" t="s">
        <v>63</v>
      </c>
      <c r="G69" s="373" t="s">
        <v>64</v>
      </c>
      <c r="H69" s="373" t="s">
        <v>65</v>
      </c>
      <c r="I69" s="373" t="s">
        <v>66</v>
      </c>
      <c r="J69" s="372" t="s">
        <v>125</v>
      </c>
      <c r="K69" s="419" t="s">
        <v>128</v>
      </c>
      <c r="L69" s="420" t="s">
        <v>129</v>
      </c>
      <c r="M69" s="367"/>
      <c r="N69" s="367"/>
      <c r="O69" s="361"/>
      <c r="P69" s="361"/>
      <c r="R69" s="402"/>
      <c r="S69" s="367">
        <f t="shared" ref="S69:V69" si="15">SUM(S55:S68)</f>
        <v>117360</v>
      </c>
      <c r="T69" s="367">
        <f t="shared" si="15"/>
        <v>0</v>
      </c>
      <c r="U69" s="367">
        <f t="shared" si="15"/>
        <v>1065.6</v>
      </c>
      <c r="V69" s="367">
        <f t="shared" si="15"/>
        <v>116294.4</v>
      </c>
      <c r="W69" s="368"/>
      <c r="X69" s="368"/>
      <c r="Y69" s="368"/>
      <c r="Z69" s="367">
        <f>SUM(Z55:Z68)</f>
        <v>39139.03</v>
      </c>
      <c r="AA69" s="367">
        <f>SUM(AA55:AA68)</f>
        <v>6323.96</v>
      </c>
    </row>
    <row r="70" spans="1:27">
      <c r="A70" s="410"/>
      <c r="B70" s="411" t="s">
        <v>100</v>
      </c>
      <c r="C70" s="378">
        <v>71242</v>
      </c>
      <c r="D70" s="378">
        <v>0</v>
      </c>
      <c r="E70" s="378">
        <v>0</v>
      </c>
      <c r="F70" s="378">
        <f t="shared" ref="F70:F81" si="16">C70-D70-E70</f>
        <v>71242</v>
      </c>
      <c r="G70" s="388">
        <v>0</v>
      </c>
      <c r="H70" s="379">
        <v>0</v>
      </c>
      <c r="I70" s="379">
        <v>0.3</v>
      </c>
      <c r="J70" s="378">
        <f t="shared" ref="J70:J81" si="17">ROUND(F70*(1-G70-H70)*I70,2)</f>
        <v>21372.6</v>
      </c>
      <c r="K70" s="421">
        <v>21372.6</v>
      </c>
      <c r="L70" s="420" t="s">
        <v>130</v>
      </c>
      <c r="M70" s="367"/>
      <c r="N70" s="367"/>
      <c r="O70" s="361"/>
      <c r="P70" s="361"/>
      <c r="R70" s="402"/>
      <c r="S70" s="367"/>
      <c r="T70" s="367"/>
      <c r="U70" s="367"/>
      <c r="V70" s="367"/>
      <c r="W70" s="368"/>
      <c r="X70" s="368"/>
      <c r="Y70" s="368"/>
      <c r="Z70" s="367"/>
      <c r="AA70" s="367"/>
    </row>
    <row r="71" spans="1:27">
      <c r="A71" s="409"/>
      <c r="B71" s="365" t="s">
        <v>104</v>
      </c>
      <c r="C71" s="372">
        <v>18112</v>
      </c>
      <c r="D71" s="372">
        <v>0</v>
      </c>
      <c r="E71" s="372">
        <v>0</v>
      </c>
      <c r="F71" s="372">
        <f t="shared" si="16"/>
        <v>18112</v>
      </c>
      <c r="G71" s="386">
        <v>0</v>
      </c>
      <c r="H71" s="373">
        <v>0</v>
      </c>
      <c r="I71" s="373">
        <v>0.3</v>
      </c>
      <c r="J71" s="372">
        <f t="shared" si="17"/>
        <v>5433.6</v>
      </c>
      <c r="K71" s="419">
        <f t="shared" ref="K71:K73" si="18">J71</f>
        <v>5433.6</v>
      </c>
      <c r="L71" s="420" t="s">
        <v>130</v>
      </c>
      <c r="M71" s="367"/>
      <c r="N71" s="367"/>
      <c r="O71" s="361"/>
      <c r="P71" s="361"/>
      <c r="Q71" s="361" t="s">
        <v>85</v>
      </c>
      <c r="R71" s="402"/>
      <c r="S71" s="367"/>
      <c r="T71" s="367"/>
      <c r="U71" s="367"/>
      <c r="V71" s="367"/>
      <c r="W71" s="368"/>
      <c r="X71" s="368"/>
      <c r="Y71" s="368"/>
      <c r="Z71" s="367"/>
      <c r="AA71" s="367"/>
    </row>
    <row r="72" spans="1:27">
      <c r="A72" s="409"/>
      <c r="B72" s="365" t="s">
        <v>101</v>
      </c>
      <c r="C72" s="372">
        <v>9532</v>
      </c>
      <c r="D72" s="372">
        <v>0</v>
      </c>
      <c r="E72" s="372">
        <v>0</v>
      </c>
      <c r="F72" s="372">
        <f t="shared" si="16"/>
        <v>9532</v>
      </c>
      <c r="G72" s="373">
        <v>0</v>
      </c>
      <c r="H72" s="373">
        <v>0</v>
      </c>
      <c r="I72" s="373">
        <v>0.3</v>
      </c>
      <c r="J72" s="372">
        <f t="shared" si="17"/>
        <v>2859.6</v>
      </c>
      <c r="K72" s="419">
        <f t="shared" si="18"/>
        <v>2859.6</v>
      </c>
      <c r="L72" s="420" t="s">
        <v>130</v>
      </c>
      <c r="M72" s="367"/>
      <c r="N72" s="367"/>
      <c r="O72" s="361"/>
      <c r="P72" s="361"/>
      <c r="R72" s="403" t="s">
        <v>59</v>
      </c>
      <c r="S72" s="372" t="s">
        <v>60</v>
      </c>
      <c r="T72" s="372" t="s">
        <v>61</v>
      </c>
      <c r="U72" s="372" t="s">
        <v>62</v>
      </c>
      <c r="V72" s="372" t="s">
        <v>63</v>
      </c>
      <c r="W72" s="373" t="s">
        <v>64</v>
      </c>
      <c r="X72" s="373" t="s">
        <v>65</v>
      </c>
      <c r="Y72" s="373" t="s">
        <v>66</v>
      </c>
      <c r="Z72" s="372" t="s">
        <v>125</v>
      </c>
      <c r="AA72" s="367"/>
    </row>
    <row r="73" spans="1:27">
      <c r="A73" s="409"/>
      <c r="B73" s="365" t="s">
        <v>99</v>
      </c>
      <c r="C73" s="372">
        <v>6485</v>
      </c>
      <c r="D73" s="372">
        <v>0</v>
      </c>
      <c r="E73" s="372">
        <v>0</v>
      </c>
      <c r="F73" s="372">
        <f t="shared" si="16"/>
        <v>6485</v>
      </c>
      <c r="G73" s="386">
        <v>0</v>
      </c>
      <c r="H73" s="373">
        <v>0</v>
      </c>
      <c r="I73" s="373">
        <v>0.3</v>
      </c>
      <c r="J73" s="372">
        <f t="shared" si="17"/>
        <v>1945.5</v>
      </c>
      <c r="K73" s="419">
        <f t="shared" si="18"/>
        <v>1945.5</v>
      </c>
      <c r="L73" s="420" t="s">
        <v>131</v>
      </c>
      <c r="M73" s="367"/>
      <c r="N73" s="367"/>
      <c r="O73" s="361"/>
      <c r="P73" s="361"/>
      <c r="R73" s="403" t="s">
        <v>101</v>
      </c>
      <c r="S73" s="372">
        <v>13916</v>
      </c>
      <c r="T73" s="372">
        <v>0</v>
      </c>
      <c r="U73" s="372">
        <v>2</v>
      </c>
      <c r="V73" s="372">
        <f t="shared" ref="V73:V78" si="19">S73-T73-U73</f>
        <v>13914</v>
      </c>
      <c r="W73" s="373">
        <v>0.05</v>
      </c>
      <c r="X73" s="373">
        <v>0</v>
      </c>
      <c r="Y73" s="386">
        <v>0.3</v>
      </c>
      <c r="Z73" s="372">
        <f t="shared" ref="Z73:Z78" si="20">ROUND(V73*(1-W73-X73)*Y73,2)</f>
        <v>3965.49</v>
      </c>
      <c r="AA73" s="367"/>
    </row>
    <row r="74" spans="1:27">
      <c r="A74" s="409"/>
      <c r="B74" s="365" t="s">
        <v>102</v>
      </c>
      <c r="C74" s="372">
        <v>5389</v>
      </c>
      <c r="D74" s="372">
        <v>0</v>
      </c>
      <c r="E74" s="372">
        <v>0</v>
      </c>
      <c r="F74" s="372">
        <f t="shared" si="16"/>
        <v>5389</v>
      </c>
      <c r="G74" s="373">
        <v>0.05</v>
      </c>
      <c r="H74" s="373">
        <v>0</v>
      </c>
      <c r="I74" s="373">
        <v>0.5</v>
      </c>
      <c r="J74" s="372">
        <f t="shared" si="17"/>
        <v>2559.78</v>
      </c>
      <c r="K74" s="419">
        <v>2559.78</v>
      </c>
      <c r="L74" s="420" t="s">
        <v>130</v>
      </c>
      <c r="M74" s="367"/>
      <c r="N74" s="367"/>
      <c r="O74" s="361"/>
      <c r="P74" s="361"/>
      <c r="R74" s="402" t="s">
        <v>102</v>
      </c>
      <c r="S74" s="372">
        <v>10597</v>
      </c>
      <c r="T74" s="372">
        <v>0</v>
      </c>
      <c r="U74" s="372"/>
      <c r="V74" s="372">
        <f t="shared" si="19"/>
        <v>10597</v>
      </c>
      <c r="W74" s="373">
        <v>0.05</v>
      </c>
      <c r="X74" s="373">
        <v>0</v>
      </c>
      <c r="Y74" s="386">
        <v>0.5</v>
      </c>
      <c r="Z74" s="372">
        <f t="shared" si="20"/>
        <v>5033.58</v>
      </c>
      <c r="AA74" s="367"/>
    </row>
    <row r="75" spans="1:27">
      <c r="A75" s="409"/>
      <c r="B75" s="365" t="s">
        <v>103</v>
      </c>
      <c r="C75" s="372">
        <v>930</v>
      </c>
      <c r="D75" s="372">
        <v>0</v>
      </c>
      <c r="E75" s="372">
        <v>0</v>
      </c>
      <c r="F75" s="372">
        <f t="shared" si="16"/>
        <v>930</v>
      </c>
      <c r="G75" s="373">
        <v>0</v>
      </c>
      <c r="H75" s="373">
        <v>0</v>
      </c>
      <c r="I75" s="373">
        <v>0.3</v>
      </c>
      <c r="J75" s="372">
        <f t="shared" si="17"/>
        <v>279</v>
      </c>
      <c r="K75" s="419">
        <f t="shared" ref="K75:K81" si="21">J75</f>
        <v>279</v>
      </c>
      <c r="L75" s="420" t="s">
        <v>131</v>
      </c>
      <c r="M75" s="367"/>
      <c r="N75" s="367"/>
      <c r="O75" s="361"/>
      <c r="P75" s="361"/>
      <c r="R75" s="402" t="s">
        <v>104</v>
      </c>
      <c r="S75" s="372">
        <v>10338</v>
      </c>
      <c r="T75" s="372">
        <v>0</v>
      </c>
      <c r="U75" s="372"/>
      <c r="V75" s="372">
        <f t="shared" si="19"/>
        <v>10338</v>
      </c>
      <c r="W75" s="386">
        <v>0.05</v>
      </c>
      <c r="X75" s="373">
        <v>0</v>
      </c>
      <c r="Y75" s="386">
        <v>0.3</v>
      </c>
      <c r="Z75" s="372">
        <f t="shared" si="20"/>
        <v>2946.33</v>
      </c>
      <c r="AA75" s="367"/>
    </row>
    <row r="76" spans="1:27">
      <c r="A76" s="409"/>
      <c r="B76" s="365" t="s">
        <v>113</v>
      </c>
      <c r="C76" s="372">
        <v>502</v>
      </c>
      <c r="D76" s="372">
        <v>0</v>
      </c>
      <c r="E76" s="372">
        <v>0</v>
      </c>
      <c r="F76" s="372">
        <f t="shared" si="16"/>
        <v>502</v>
      </c>
      <c r="G76" s="373">
        <v>0.05</v>
      </c>
      <c r="H76" s="373">
        <v>0</v>
      </c>
      <c r="I76" s="373">
        <v>0.3</v>
      </c>
      <c r="J76" s="372">
        <f t="shared" si="17"/>
        <v>143.07</v>
      </c>
      <c r="K76" s="419">
        <v>143.07</v>
      </c>
      <c r="L76" s="420" t="s">
        <v>132</v>
      </c>
      <c r="M76" s="367"/>
      <c r="N76" s="367"/>
      <c r="O76" s="361"/>
      <c r="P76" s="361"/>
      <c r="R76" s="402">
        <v>4399</v>
      </c>
      <c r="S76" s="372">
        <v>12</v>
      </c>
      <c r="T76" s="372">
        <v>0</v>
      </c>
      <c r="U76" s="372"/>
      <c r="V76" s="372">
        <f t="shared" si="19"/>
        <v>12</v>
      </c>
      <c r="W76" s="373">
        <v>0.05</v>
      </c>
      <c r="X76" s="373">
        <v>0</v>
      </c>
      <c r="Y76" s="386">
        <v>0.5</v>
      </c>
      <c r="Z76" s="372">
        <f t="shared" si="20"/>
        <v>5.7</v>
      </c>
      <c r="AA76" s="367"/>
    </row>
    <row r="77" s="366" customFormat="1" spans="1:123">
      <c r="A77" s="410"/>
      <c r="B77" s="377" t="s">
        <v>105</v>
      </c>
      <c r="C77" s="378">
        <v>447</v>
      </c>
      <c r="D77" s="378">
        <v>0</v>
      </c>
      <c r="E77" s="372">
        <v>0</v>
      </c>
      <c r="F77" s="378">
        <f t="shared" si="16"/>
        <v>447</v>
      </c>
      <c r="G77" s="379">
        <v>0.05</v>
      </c>
      <c r="H77" s="379">
        <v>0</v>
      </c>
      <c r="I77" s="379">
        <v>0.5</v>
      </c>
      <c r="J77" s="378">
        <f t="shared" si="17"/>
        <v>212.33</v>
      </c>
      <c r="K77" s="421">
        <v>212.33</v>
      </c>
      <c r="L77" s="420" t="s">
        <v>130</v>
      </c>
      <c r="M77" s="367"/>
      <c r="N77" s="367"/>
      <c r="O77" s="361"/>
      <c r="P77" s="361"/>
      <c r="Q77" s="361"/>
      <c r="R77" s="402" t="s">
        <v>106</v>
      </c>
      <c r="S77" s="372">
        <v>9</v>
      </c>
      <c r="T77" s="372">
        <v>0</v>
      </c>
      <c r="U77" s="372"/>
      <c r="V77" s="372">
        <f t="shared" si="19"/>
        <v>9</v>
      </c>
      <c r="W77" s="373">
        <v>0.05</v>
      </c>
      <c r="X77" s="373">
        <v>0</v>
      </c>
      <c r="Y77" s="373">
        <v>0.5</v>
      </c>
      <c r="Z77" s="372">
        <f t="shared" si="20"/>
        <v>4.28</v>
      </c>
      <c r="AA77" s="367"/>
      <c r="AB77" s="361"/>
      <c r="AC77" s="361"/>
      <c r="AD77" s="361"/>
      <c r="AE77" s="361"/>
      <c r="AF77" s="361"/>
      <c r="AG77" s="361"/>
      <c r="AH77" s="361"/>
      <c r="AI77" s="361"/>
      <c r="AJ77" s="361"/>
      <c r="AK77" s="361"/>
      <c r="AL77" s="361"/>
      <c r="AM77" s="361"/>
      <c r="AN77" s="361"/>
      <c r="AO77" s="361"/>
      <c r="AP77" s="361"/>
      <c r="AQ77" s="361"/>
      <c r="AR77" s="361"/>
      <c r="AS77" s="361"/>
      <c r="AT77" s="361"/>
      <c r="AU77" s="361"/>
      <c r="AV77" s="361"/>
      <c r="AW77" s="361"/>
      <c r="AX77" s="361"/>
      <c r="AY77" s="361"/>
      <c r="AZ77" s="361"/>
      <c r="BA77" s="361"/>
      <c r="BB77" s="361"/>
      <c r="BC77" s="361"/>
      <c r="BD77" s="361"/>
      <c r="BE77" s="361"/>
      <c r="BF77" s="361"/>
      <c r="BG77" s="361"/>
      <c r="BH77" s="361"/>
      <c r="BI77" s="361"/>
      <c r="BJ77" s="361"/>
      <c r="BK77" s="361"/>
      <c r="BL77" s="361"/>
      <c r="BM77" s="361"/>
      <c r="BN77" s="361"/>
      <c r="BO77" s="361"/>
      <c r="BP77" s="361"/>
      <c r="BQ77" s="361"/>
      <c r="BR77" s="361"/>
      <c r="BS77" s="361"/>
      <c r="BT77" s="361"/>
      <c r="BU77" s="361"/>
      <c r="BV77" s="361"/>
      <c r="BW77" s="361"/>
      <c r="BX77" s="361"/>
      <c r="BY77" s="361"/>
      <c r="BZ77" s="361"/>
      <c r="CA77" s="361"/>
      <c r="CB77" s="361"/>
      <c r="CC77" s="361"/>
      <c r="CD77" s="361"/>
      <c r="CE77" s="361"/>
      <c r="CF77" s="361"/>
      <c r="CG77" s="361"/>
      <c r="CH77" s="361"/>
      <c r="CI77" s="361"/>
      <c r="CJ77" s="361"/>
      <c r="CK77" s="361"/>
      <c r="CL77" s="361"/>
      <c r="CM77" s="361"/>
      <c r="CN77" s="361"/>
      <c r="CO77" s="361"/>
      <c r="CP77" s="361"/>
      <c r="CQ77" s="361"/>
      <c r="CR77" s="361"/>
      <c r="CS77" s="361"/>
      <c r="CT77" s="361"/>
      <c r="CU77" s="361"/>
      <c r="CV77" s="361"/>
      <c r="CW77" s="361"/>
      <c r="CX77" s="361"/>
      <c r="CY77" s="361"/>
      <c r="CZ77" s="361"/>
      <c r="DA77" s="361"/>
      <c r="DB77" s="361"/>
      <c r="DC77" s="361"/>
      <c r="DD77" s="361"/>
      <c r="DE77" s="361"/>
      <c r="DF77" s="361"/>
      <c r="DG77" s="361"/>
      <c r="DH77" s="361"/>
      <c r="DI77" s="361"/>
      <c r="DJ77" s="361"/>
      <c r="DK77" s="361"/>
      <c r="DL77" s="361"/>
      <c r="DM77" s="361"/>
      <c r="DN77" s="361"/>
      <c r="DO77" s="361"/>
      <c r="DP77" s="361"/>
      <c r="DQ77" s="361"/>
      <c r="DR77" s="361"/>
      <c r="DS77" s="361"/>
    </row>
    <row r="78" spans="1:27">
      <c r="A78" s="409"/>
      <c r="B78" s="365" t="s">
        <v>111</v>
      </c>
      <c r="C78" s="372">
        <v>140</v>
      </c>
      <c r="D78" s="372">
        <v>0</v>
      </c>
      <c r="E78" s="372">
        <v>0</v>
      </c>
      <c r="F78" s="372">
        <f t="shared" si="16"/>
        <v>140</v>
      </c>
      <c r="G78" s="373">
        <v>0.05</v>
      </c>
      <c r="H78" s="373">
        <v>0</v>
      </c>
      <c r="I78" s="373">
        <v>0.5</v>
      </c>
      <c r="J78" s="372">
        <f t="shared" si="17"/>
        <v>66.5</v>
      </c>
      <c r="K78" s="419">
        <f t="shared" si="21"/>
        <v>66.5</v>
      </c>
      <c r="L78" s="420" t="s">
        <v>131</v>
      </c>
      <c r="M78" s="367"/>
      <c r="N78" s="367"/>
      <c r="O78" s="361"/>
      <c r="P78" s="361"/>
      <c r="R78" s="402" t="s">
        <v>118</v>
      </c>
      <c r="S78" s="372">
        <v>3</v>
      </c>
      <c r="T78" s="372">
        <v>0</v>
      </c>
      <c r="U78" s="372"/>
      <c r="V78" s="372">
        <f t="shared" si="19"/>
        <v>3</v>
      </c>
      <c r="W78" s="386">
        <v>0.05</v>
      </c>
      <c r="X78" s="373">
        <v>0</v>
      </c>
      <c r="Y78" s="386">
        <v>0.3</v>
      </c>
      <c r="Z78" s="372">
        <f t="shared" si="20"/>
        <v>0.86</v>
      </c>
      <c r="AA78" s="367"/>
    </row>
    <row r="79" spans="1:27">
      <c r="A79" s="409"/>
      <c r="B79" s="365" t="s">
        <v>117</v>
      </c>
      <c r="C79" s="372">
        <v>116</v>
      </c>
      <c r="D79" s="372">
        <v>0</v>
      </c>
      <c r="E79" s="372">
        <v>0</v>
      </c>
      <c r="F79" s="372">
        <f t="shared" si="16"/>
        <v>116</v>
      </c>
      <c r="G79" s="373">
        <v>0.05</v>
      </c>
      <c r="H79" s="373">
        <v>0</v>
      </c>
      <c r="I79" s="373">
        <v>0.98</v>
      </c>
      <c r="J79" s="372">
        <f t="shared" si="17"/>
        <v>108</v>
      </c>
      <c r="K79" s="419"/>
      <c r="L79" s="420" t="s">
        <v>133</v>
      </c>
      <c r="M79" s="367"/>
      <c r="N79" s="367"/>
      <c r="O79" s="361"/>
      <c r="P79" s="361"/>
      <c r="R79" s="402"/>
      <c r="S79" s="367">
        <f t="shared" ref="S79:V79" si="22">SUM(S73:S78)</f>
        <v>34875</v>
      </c>
      <c r="T79" s="367">
        <f t="shared" si="22"/>
        <v>0</v>
      </c>
      <c r="U79" s="367">
        <f t="shared" si="22"/>
        <v>2</v>
      </c>
      <c r="V79" s="367">
        <f t="shared" si="22"/>
        <v>34873</v>
      </c>
      <c r="W79" s="368"/>
      <c r="X79" s="368"/>
      <c r="Y79" s="368"/>
      <c r="Z79" s="367">
        <f>SUM(Z73:Z78)</f>
        <v>11956.24</v>
      </c>
      <c r="AA79" s="367"/>
    </row>
    <row r="80" spans="1:27">
      <c r="A80" s="409"/>
      <c r="B80" s="365" t="s">
        <v>114</v>
      </c>
      <c r="C80" s="372">
        <v>61</v>
      </c>
      <c r="D80" s="372">
        <v>0</v>
      </c>
      <c r="E80" s="372">
        <v>0</v>
      </c>
      <c r="F80" s="372">
        <f t="shared" si="16"/>
        <v>61</v>
      </c>
      <c r="G80" s="386">
        <v>0.05</v>
      </c>
      <c r="H80" s="373">
        <v>0</v>
      </c>
      <c r="I80" s="373">
        <v>0.5</v>
      </c>
      <c r="J80" s="372">
        <f t="shared" si="17"/>
        <v>28.98</v>
      </c>
      <c r="K80" s="419">
        <f t="shared" si="21"/>
        <v>28.98</v>
      </c>
      <c r="L80" s="420" t="s">
        <v>131</v>
      </c>
      <c r="M80" s="367"/>
      <c r="N80" s="367"/>
      <c r="O80" s="361"/>
      <c r="P80" s="361"/>
      <c r="AA80" s="367"/>
    </row>
    <row r="81" spans="1:27">
      <c r="A81" s="409"/>
      <c r="B81" s="365" t="s">
        <v>120</v>
      </c>
      <c r="C81" s="372">
        <v>42</v>
      </c>
      <c r="D81" s="372">
        <v>0</v>
      </c>
      <c r="E81" s="372">
        <v>0</v>
      </c>
      <c r="F81" s="372">
        <f t="shared" si="16"/>
        <v>42</v>
      </c>
      <c r="G81" s="373">
        <v>0.05</v>
      </c>
      <c r="H81" s="373">
        <v>0</v>
      </c>
      <c r="I81" s="373">
        <v>0.3</v>
      </c>
      <c r="J81" s="372">
        <f t="shared" si="17"/>
        <v>11.97</v>
      </c>
      <c r="K81" s="419">
        <f t="shared" si="21"/>
        <v>11.97</v>
      </c>
      <c r="L81" s="420"/>
      <c r="M81" s="367"/>
      <c r="N81" s="367"/>
      <c r="O81" s="361"/>
      <c r="P81" s="361"/>
      <c r="Q81" s="361" t="s">
        <v>48</v>
      </c>
      <c r="R81" s="402"/>
      <c r="S81" s="367"/>
      <c r="T81" s="367"/>
      <c r="U81" s="367"/>
      <c r="V81" s="367"/>
      <c r="W81" s="368"/>
      <c r="X81" s="368"/>
      <c r="Y81" s="368"/>
      <c r="Z81" s="367"/>
      <c r="AA81" s="367"/>
    </row>
    <row r="82" ht="12.75" spans="1:27">
      <c r="A82" s="412"/>
      <c r="B82" s="413"/>
      <c r="C82" s="414">
        <f t="shared" ref="C82:F82" si="23">SUM(C70:C81)</f>
        <v>112998</v>
      </c>
      <c r="D82" s="414">
        <f t="shared" si="23"/>
        <v>0</v>
      </c>
      <c r="E82" s="415">
        <v>0</v>
      </c>
      <c r="F82" s="414">
        <f t="shared" si="23"/>
        <v>112998</v>
      </c>
      <c r="G82" s="416"/>
      <c r="H82" s="416"/>
      <c r="I82" s="416"/>
      <c r="J82" s="414">
        <f>SUM(J70:J81)</f>
        <v>35020.93</v>
      </c>
      <c r="K82" s="422">
        <f>SUM(K70:K81)</f>
        <v>34912.93</v>
      </c>
      <c r="L82" s="423"/>
      <c r="M82" s="367"/>
      <c r="N82" s="367"/>
      <c r="O82" s="361"/>
      <c r="P82" s="361"/>
      <c r="R82" s="403" t="s">
        <v>59</v>
      </c>
      <c r="S82" s="372" t="s">
        <v>60</v>
      </c>
      <c r="T82" s="372" t="s">
        <v>61</v>
      </c>
      <c r="U82" s="372" t="s">
        <v>62</v>
      </c>
      <c r="V82" s="372" t="s">
        <v>63</v>
      </c>
      <c r="W82" s="373" t="s">
        <v>64</v>
      </c>
      <c r="X82" s="373" t="s">
        <v>65</v>
      </c>
      <c r="Y82" s="373" t="s">
        <v>66</v>
      </c>
      <c r="Z82" s="372" t="s">
        <v>125</v>
      </c>
      <c r="AA82" s="367"/>
    </row>
    <row r="83" spans="1:27">
      <c r="A83" s="361" t="s">
        <v>79</v>
      </c>
      <c r="R83" s="402" t="s">
        <v>106</v>
      </c>
      <c r="S83" s="372">
        <v>9</v>
      </c>
      <c r="T83" s="372">
        <v>0</v>
      </c>
      <c r="U83" s="372"/>
      <c r="V83" s="372">
        <f>S83-T83-U83</f>
        <v>9</v>
      </c>
      <c r="W83" s="373">
        <v>0.05</v>
      </c>
      <c r="X83" s="373">
        <v>0</v>
      </c>
      <c r="Y83" s="373">
        <v>0.5</v>
      </c>
      <c r="Z83" s="372">
        <f>ROUND(V83*(1-W83-X83)*Y83,2)</f>
        <v>4.28</v>
      </c>
      <c r="AA83" s="367"/>
    </row>
    <row r="84" spans="2:27">
      <c r="B84" s="371" t="s">
        <v>59</v>
      </c>
      <c r="C84" s="372" t="s">
        <v>60</v>
      </c>
      <c r="D84" s="372" t="s">
        <v>61</v>
      </c>
      <c r="E84" s="372" t="s">
        <v>62</v>
      </c>
      <c r="F84" s="372" t="s">
        <v>63</v>
      </c>
      <c r="G84" s="373" t="s">
        <v>64</v>
      </c>
      <c r="H84" s="373" t="s">
        <v>65</v>
      </c>
      <c r="I84" s="373" t="s">
        <v>66</v>
      </c>
      <c r="J84" s="372" t="s">
        <v>125</v>
      </c>
      <c r="K84" s="367" t="s">
        <v>134</v>
      </c>
      <c r="L84" s="367"/>
      <c r="M84" s="367"/>
      <c r="N84" s="367"/>
      <c r="O84" s="361"/>
      <c r="P84" s="361"/>
      <c r="R84" s="402"/>
      <c r="S84" s="367">
        <f t="shared" ref="S84:V84" si="24">SUM(S83:S83)</f>
        <v>9</v>
      </c>
      <c r="T84" s="367">
        <f t="shared" si="24"/>
        <v>0</v>
      </c>
      <c r="U84" s="367">
        <f t="shared" si="24"/>
        <v>0</v>
      </c>
      <c r="V84" s="367">
        <f t="shared" si="24"/>
        <v>9</v>
      </c>
      <c r="W84" s="368"/>
      <c r="X84" s="368"/>
      <c r="Y84" s="368"/>
      <c r="Z84" s="367">
        <f>SUM(Z83:Z83)</f>
        <v>4.28</v>
      </c>
      <c r="AA84" s="367"/>
    </row>
    <row r="85" spans="2:27">
      <c r="B85" s="371" t="s">
        <v>101</v>
      </c>
      <c r="C85" s="372">
        <v>33185</v>
      </c>
      <c r="D85" s="372">
        <v>0</v>
      </c>
      <c r="E85" s="372">
        <v>0</v>
      </c>
      <c r="F85" s="372">
        <f t="shared" ref="F85:F93" si="25">C85-D85-E85</f>
        <v>33185</v>
      </c>
      <c r="G85" s="373">
        <v>0.05</v>
      </c>
      <c r="H85" s="373">
        <v>0</v>
      </c>
      <c r="I85" s="373">
        <v>0.3</v>
      </c>
      <c r="J85" s="372">
        <f t="shared" ref="J85:J93" si="26">ROUND(F85*(1-G85-H85)*I85,2)</f>
        <v>9457.73</v>
      </c>
      <c r="R85" s="402"/>
      <c r="S85" s="367"/>
      <c r="T85" s="367"/>
      <c r="U85" s="367"/>
      <c r="V85" s="367"/>
      <c r="W85" s="368"/>
      <c r="X85" s="368"/>
      <c r="Y85" s="368"/>
      <c r="Z85" s="367"/>
      <c r="AA85" s="367"/>
    </row>
    <row r="86" spans="2:27">
      <c r="B86" s="365" t="s">
        <v>102</v>
      </c>
      <c r="C86" s="372">
        <v>23682</v>
      </c>
      <c r="D86" s="372">
        <v>0</v>
      </c>
      <c r="E86" s="372"/>
      <c r="F86" s="372">
        <f t="shared" si="25"/>
        <v>23682</v>
      </c>
      <c r="G86" s="373">
        <v>0.05</v>
      </c>
      <c r="H86" s="373">
        <v>0</v>
      </c>
      <c r="I86" s="373">
        <v>0.5</v>
      </c>
      <c r="J86" s="372">
        <f t="shared" si="26"/>
        <v>11248.95</v>
      </c>
      <c r="Q86" s="402" t="s">
        <v>88</v>
      </c>
      <c r="R86" s="361"/>
      <c r="S86" s="361"/>
      <c r="T86" s="361"/>
      <c r="U86" s="361"/>
      <c r="V86" s="361"/>
      <c r="W86" s="361"/>
      <c r="X86" s="361"/>
      <c r="Y86" s="361"/>
      <c r="Z86" s="361"/>
      <c r="AA86" s="367"/>
    </row>
    <row r="87" spans="2:27">
      <c r="B87" s="365" t="s">
        <v>99</v>
      </c>
      <c r="C87" s="372">
        <v>18116</v>
      </c>
      <c r="D87" s="372">
        <v>0</v>
      </c>
      <c r="E87" s="372"/>
      <c r="F87" s="372">
        <f t="shared" si="25"/>
        <v>18116</v>
      </c>
      <c r="G87" s="373">
        <v>0</v>
      </c>
      <c r="H87" s="373">
        <v>0</v>
      </c>
      <c r="I87" s="373">
        <v>0.3</v>
      </c>
      <c r="J87" s="372">
        <f t="shared" si="26"/>
        <v>5434.8</v>
      </c>
      <c r="R87" s="403" t="s">
        <v>59</v>
      </c>
      <c r="S87" s="372" t="s">
        <v>60</v>
      </c>
      <c r="T87" s="372" t="s">
        <v>61</v>
      </c>
      <c r="U87" s="372" t="s">
        <v>62</v>
      </c>
      <c r="V87" s="372" t="s">
        <v>63</v>
      </c>
      <c r="W87" s="373" t="s">
        <v>64</v>
      </c>
      <c r="X87" s="373" t="s">
        <v>65</v>
      </c>
      <c r="Y87" s="373" t="s">
        <v>66</v>
      </c>
      <c r="Z87" s="372" t="s">
        <v>125</v>
      </c>
      <c r="AA87" s="367"/>
    </row>
    <row r="88" spans="2:27">
      <c r="B88" s="365" t="s">
        <v>100</v>
      </c>
      <c r="C88" s="372">
        <v>12512</v>
      </c>
      <c r="D88" s="372">
        <v>0</v>
      </c>
      <c r="E88" s="372"/>
      <c r="F88" s="372">
        <f t="shared" si="25"/>
        <v>12512</v>
      </c>
      <c r="G88" s="373">
        <v>0.05</v>
      </c>
      <c r="H88" s="373">
        <v>0</v>
      </c>
      <c r="I88" s="373">
        <v>0.3</v>
      </c>
      <c r="J88" s="372">
        <f t="shared" si="26"/>
        <v>3565.92</v>
      </c>
      <c r="R88" s="403" t="s">
        <v>115</v>
      </c>
      <c r="S88" s="372">
        <v>418</v>
      </c>
      <c r="T88" s="372">
        <v>0</v>
      </c>
      <c r="U88" s="372">
        <v>2</v>
      </c>
      <c r="V88" s="372">
        <f t="shared" ref="V88:V92" si="27">S88-T88-U88</f>
        <v>416</v>
      </c>
      <c r="W88" s="373">
        <v>0.05</v>
      </c>
      <c r="X88" s="373">
        <v>0</v>
      </c>
      <c r="Y88" s="386">
        <v>0.3</v>
      </c>
      <c r="Z88" s="372">
        <f t="shared" ref="Z88:Z92" si="28">ROUND(V88*(1-W88-X88)*Y88,2)</f>
        <v>118.56</v>
      </c>
      <c r="AA88" s="367"/>
    </row>
    <row r="89" s="366" customFormat="1" spans="2:123">
      <c r="B89" s="377" t="s">
        <v>105</v>
      </c>
      <c r="C89" s="378">
        <v>5763</v>
      </c>
      <c r="D89" s="378">
        <v>0</v>
      </c>
      <c r="E89" s="378"/>
      <c r="F89" s="378">
        <f t="shared" si="25"/>
        <v>5763</v>
      </c>
      <c r="G89" s="379">
        <v>0.05</v>
      </c>
      <c r="H89" s="379">
        <v>0</v>
      </c>
      <c r="I89" s="379">
        <v>0.5</v>
      </c>
      <c r="J89" s="378">
        <f t="shared" si="26"/>
        <v>2737.43</v>
      </c>
      <c r="K89" s="394">
        <v>2737.43</v>
      </c>
      <c r="L89" s="367"/>
      <c r="M89" s="367"/>
      <c r="N89" s="367"/>
      <c r="O89" s="361"/>
      <c r="P89" s="361"/>
      <c r="Q89" s="361"/>
      <c r="R89" s="402" t="s">
        <v>116</v>
      </c>
      <c r="S89" s="372">
        <v>352</v>
      </c>
      <c r="T89" s="372">
        <v>0</v>
      </c>
      <c r="U89" s="372"/>
      <c r="V89" s="372">
        <f t="shared" si="27"/>
        <v>352</v>
      </c>
      <c r="W89" s="373">
        <v>0.05</v>
      </c>
      <c r="X89" s="373">
        <v>0</v>
      </c>
      <c r="Y89" s="386">
        <v>0.3</v>
      </c>
      <c r="Z89" s="372">
        <f t="shared" si="28"/>
        <v>100.32</v>
      </c>
      <c r="AA89" s="367"/>
      <c r="AB89" s="361"/>
      <c r="AC89" s="361"/>
      <c r="AD89" s="361"/>
      <c r="AE89" s="361"/>
      <c r="AF89" s="361"/>
      <c r="AG89" s="361"/>
      <c r="AH89" s="361"/>
      <c r="AI89" s="361"/>
      <c r="AJ89" s="361"/>
      <c r="AK89" s="361"/>
      <c r="AL89" s="361"/>
      <c r="AM89" s="361"/>
      <c r="AN89" s="361"/>
      <c r="AO89" s="361"/>
      <c r="AP89" s="361"/>
      <c r="AQ89" s="361"/>
      <c r="AR89" s="361"/>
      <c r="AS89" s="361"/>
      <c r="AT89" s="361"/>
      <c r="AU89" s="361"/>
      <c r="AV89" s="361"/>
      <c r="AW89" s="361"/>
      <c r="AX89" s="361"/>
      <c r="AY89" s="361"/>
      <c r="AZ89" s="361"/>
      <c r="BA89" s="361"/>
      <c r="BB89" s="361"/>
      <c r="BC89" s="361"/>
      <c r="BD89" s="361"/>
      <c r="BE89" s="361"/>
      <c r="BF89" s="361"/>
      <c r="BG89" s="361"/>
      <c r="BH89" s="361"/>
      <c r="BI89" s="361"/>
      <c r="BJ89" s="361"/>
      <c r="BK89" s="361"/>
      <c r="BL89" s="361"/>
      <c r="BM89" s="361"/>
      <c r="BN89" s="361"/>
      <c r="BO89" s="361"/>
      <c r="BP89" s="361"/>
      <c r="BQ89" s="361"/>
      <c r="BR89" s="361"/>
      <c r="BS89" s="361"/>
      <c r="BT89" s="361"/>
      <c r="BU89" s="361"/>
      <c r="BV89" s="361"/>
      <c r="BW89" s="361"/>
      <c r="BX89" s="361"/>
      <c r="BY89" s="361"/>
      <c r="BZ89" s="361"/>
      <c r="CA89" s="361"/>
      <c r="CB89" s="361"/>
      <c r="CC89" s="361"/>
      <c r="CD89" s="361"/>
      <c r="CE89" s="361"/>
      <c r="CF89" s="361"/>
      <c r="CG89" s="361"/>
      <c r="CH89" s="361"/>
      <c r="CI89" s="361"/>
      <c r="CJ89" s="361"/>
      <c r="CK89" s="361"/>
      <c r="CL89" s="361"/>
      <c r="CM89" s="361"/>
      <c r="CN89" s="361"/>
      <c r="CO89" s="361"/>
      <c r="CP89" s="361"/>
      <c r="CQ89" s="361"/>
      <c r="CR89" s="361"/>
      <c r="CS89" s="361"/>
      <c r="CT89" s="361"/>
      <c r="CU89" s="361"/>
      <c r="CV89" s="361"/>
      <c r="CW89" s="361"/>
      <c r="CX89" s="361"/>
      <c r="CY89" s="361"/>
      <c r="CZ89" s="361"/>
      <c r="DA89" s="361"/>
      <c r="DB89" s="361"/>
      <c r="DC89" s="361"/>
      <c r="DD89" s="361"/>
      <c r="DE89" s="361"/>
      <c r="DF89" s="361"/>
      <c r="DG89" s="361"/>
      <c r="DH89" s="361"/>
      <c r="DI89" s="361"/>
      <c r="DJ89" s="361"/>
      <c r="DK89" s="361"/>
      <c r="DL89" s="361"/>
      <c r="DM89" s="361"/>
      <c r="DN89" s="361"/>
      <c r="DO89" s="361"/>
      <c r="DP89" s="361"/>
      <c r="DQ89" s="361"/>
      <c r="DR89" s="361"/>
      <c r="DS89" s="361"/>
    </row>
    <row r="90" s="366" customFormat="1" spans="2:123">
      <c r="B90" s="377" t="s">
        <v>109</v>
      </c>
      <c r="C90" s="378">
        <v>521</v>
      </c>
      <c r="D90" s="378">
        <v>0</v>
      </c>
      <c r="E90" s="378">
        <v>2</v>
      </c>
      <c r="F90" s="378">
        <f t="shared" si="25"/>
        <v>519</v>
      </c>
      <c r="G90" s="388">
        <v>0.05</v>
      </c>
      <c r="H90" s="379">
        <v>0</v>
      </c>
      <c r="I90" s="388">
        <v>0.5</v>
      </c>
      <c r="J90" s="378">
        <f t="shared" si="26"/>
        <v>246.53</v>
      </c>
      <c r="K90" s="394">
        <f>J90</f>
        <v>246.53</v>
      </c>
      <c r="L90" s="367"/>
      <c r="M90" s="367"/>
      <c r="N90" s="367"/>
      <c r="O90" s="361"/>
      <c r="P90" s="361"/>
      <c r="Q90" s="361"/>
      <c r="R90" s="402" t="s">
        <v>107</v>
      </c>
      <c r="S90" s="372">
        <v>166</v>
      </c>
      <c r="T90" s="372">
        <v>0</v>
      </c>
      <c r="U90" s="372"/>
      <c r="V90" s="372">
        <f t="shared" si="27"/>
        <v>166</v>
      </c>
      <c r="W90" s="386">
        <v>0.05</v>
      </c>
      <c r="X90" s="373">
        <v>0</v>
      </c>
      <c r="Y90" s="386">
        <v>0.98</v>
      </c>
      <c r="Z90" s="372">
        <f t="shared" si="28"/>
        <v>154.55</v>
      </c>
      <c r="AA90" s="367"/>
      <c r="AB90" s="361"/>
      <c r="AC90" s="361"/>
      <c r="AD90" s="361"/>
      <c r="AE90" s="361"/>
      <c r="AF90" s="361"/>
      <c r="AG90" s="361"/>
      <c r="AH90" s="361"/>
      <c r="AI90" s="361"/>
      <c r="AJ90" s="361"/>
      <c r="AK90" s="361"/>
      <c r="AL90" s="361"/>
      <c r="AM90" s="361"/>
      <c r="AN90" s="361"/>
      <c r="AO90" s="361"/>
      <c r="AP90" s="361"/>
      <c r="AQ90" s="361"/>
      <c r="AR90" s="361"/>
      <c r="AS90" s="361"/>
      <c r="AT90" s="361"/>
      <c r="AU90" s="361"/>
      <c r="AV90" s="361"/>
      <c r="AW90" s="361"/>
      <c r="AX90" s="361"/>
      <c r="AY90" s="361"/>
      <c r="AZ90" s="361"/>
      <c r="BA90" s="361"/>
      <c r="BB90" s="361"/>
      <c r="BC90" s="361"/>
      <c r="BD90" s="361"/>
      <c r="BE90" s="361"/>
      <c r="BF90" s="361"/>
      <c r="BG90" s="361"/>
      <c r="BH90" s="361"/>
      <c r="BI90" s="361"/>
      <c r="BJ90" s="361"/>
      <c r="BK90" s="361"/>
      <c r="BL90" s="361"/>
      <c r="BM90" s="361"/>
      <c r="BN90" s="361"/>
      <c r="BO90" s="361"/>
      <c r="BP90" s="361"/>
      <c r="BQ90" s="361"/>
      <c r="BR90" s="361"/>
      <c r="BS90" s="361"/>
      <c r="BT90" s="361"/>
      <c r="BU90" s="361"/>
      <c r="BV90" s="361"/>
      <c r="BW90" s="361"/>
      <c r="BX90" s="361"/>
      <c r="BY90" s="361"/>
      <c r="BZ90" s="361"/>
      <c r="CA90" s="361"/>
      <c r="CB90" s="361"/>
      <c r="CC90" s="361"/>
      <c r="CD90" s="361"/>
      <c r="CE90" s="361"/>
      <c r="CF90" s="361"/>
      <c r="CG90" s="361"/>
      <c r="CH90" s="361"/>
      <c r="CI90" s="361"/>
      <c r="CJ90" s="361"/>
      <c r="CK90" s="361"/>
      <c r="CL90" s="361"/>
      <c r="CM90" s="361"/>
      <c r="CN90" s="361"/>
      <c r="CO90" s="361"/>
      <c r="CP90" s="361"/>
      <c r="CQ90" s="361"/>
      <c r="CR90" s="361"/>
      <c r="CS90" s="361"/>
      <c r="CT90" s="361"/>
      <c r="CU90" s="361"/>
      <c r="CV90" s="361"/>
      <c r="CW90" s="361"/>
      <c r="CX90" s="361"/>
      <c r="CY90" s="361"/>
      <c r="CZ90" s="361"/>
      <c r="DA90" s="361"/>
      <c r="DB90" s="361"/>
      <c r="DC90" s="361"/>
      <c r="DD90" s="361"/>
      <c r="DE90" s="361"/>
      <c r="DF90" s="361"/>
      <c r="DG90" s="361"/>
      <c r="DH90" s="361"/>
      <c r="DI90" s="361"/>
      <c r="DJ90" s="361"/>
      <c r="DK90" s="361"/>
      <c r="DL90" s="361"/>
      <c r="DM90" s="361"/>
      <c r="DN90" s="361"/>
      <c r="DO90" s="361"/>
      <c r="DP90" s="361"/>
      <c r="DQ90" s="361"/>
      <c r="DR90" s="361"/>
      <c r="DS90" s="361"/>
    </row>
    <row r="91" spans="2:27">
      <c r="B91" s="365">
        <v>4399</v>
      </c>
      <c r="C91" s="372">
        <v>49</v>
      </c>
      <c r="D91" s="372">
        <v>0</v>
      </c>
      <c r="E91" s="372"/>
      <c r="F91" s="372">
        <f t="shared" si="25"/>
        <v>49</v>
      </c>
      <c r="G91" s="373">
        <v>0.05</v>
      </c>
      <c r="H91" s="373">
        <v>0</v>
      </c>
      <c r="I91" s="373">
        <v>0.3</v>
      </c>
      <c r="J91" s="372">
        <f t="shared" si="26"/>
        <v>13.97</v>
      </c>
      <c r="R91" s="402" t="s">
        <v>119</v>
      </c>
      <c r="S91" s="372">
        <v>84</v>
      </c>
      <c r="T91" s="372">
        <v>0</v>
      </c>
      <c r="U91" s="372"/>
      <c r="V91" s="372">
        <f t="shared" si="27"/>
        <v>84</v>
      </c>
      <c r="W91" s="373">
        <v>0.05</v>
      </c>
      <c r="X91" s="373">
        <v>0</v>
      </c>
      <c r="Y91" s="386">
        <v>0.3</v>
      </c>
      <c r="Z91" s="372">
        <f t="shared" si="28"/>
        <v>23.94</v>
      </c>
      <c r="AA91" s="367"/>
    </row>
    <row r="92" spans="2:27">
      <c r="B92" s="365" t="s">
        <v>114</v>
      </c>
      <c r="C92" s="372">
        <v>12</v>
      </c>
      <c r="D92" s="372">
        <v>0</v>
      </c>
      <c r="E92" s="372"/>
      <c r="F92" s="372">
        <f t="shared" si="25"/>
        <v>12</v>
      </c>
      <c r="G92" s="373">
        <v>0.05</v>
      </c>
      <c r="H92" s="373">
        <v>0</v>
      </c>
      <c r="I92" s="373">
        <v>0.5</v>
      </c>
      <c r="J92" s="372">
        <f t="shared" si="26"/>
        <v>5.7</v>
      </c>
      <c r="R92" s="402" t="s">
        <v>100</v>
      </c>
      <c r="S92" s="372">
        <v>38</v>
      </c>
      <c r="T92" s="372">
        <v>0</v>
      </c>
      <c r="U92" s="372"/>
      <c r="V92" s="372">
        <f t="shared" si="27"/>
        <v>38</v>
      </c>
      <c r="W92" s="373">
        <v>0.05</v>
      </c>
      <c r="X92" s="373">
        <v>0</v>
      </c>
      <c r="Y92" s="386">
        <v>0.3</v>
      </c>
      <c r="Z92" s="372">
        <f t="shared" si="28"/>
        <v>10.83</v>
      </c>
      <c r="AA92" s="367"/>
    </row>
    <row r="93" spans="2:27">
      <c r="B93" s="365" t="s">
        <v>122</v>
      </c>
      <c r="C93" s="372">
        <v>6</v>
      </c>
      <c r="D93" s="372">
        <v>0</v>
      </c>
      <c r="E93" s="372"/>
      <c r="F93" s="372">
        <f t="shared" si="25"/>
        <v>6</v>
      </c>
      <c r="G93" s="373">
        <v>0.05</v>
      </c>
      <c r="H93" s="373">
        <v>0</v>
      </c>
      <c r="I93" s="373">
        <v>0.3</v>
      </c>
      <c r="J93" s="372">
        <f t="shared" si="26"/>
        <v>1.71</v>
      </c>
      <c r="K93" s="367">
        <f>SUM(K85:K92)</f>
        <v>2983.96</v>
      </c>
      <c r="R93" s="402"/>
      <c r="S93" s="367">
        <f t="shared" ref="S93:V93" si="29">SUM(S88:S92)</f>
        <v>1058</v>
      </c>
      <c r="T93" s="367">
        <f t="shared" si="29"/>
        <v>0</v>
      </c>
      <c r="U93" s="367">
        <f t="shared" si="29"/>
        <v>2</v>
      </c>
      <c r="V93" s="367">
        <f t="shared" si="29"/>
        <v>1056</v>
      </c>
      <c r="W93" s="368"/>
      <c r="X93" s="368"/>
      <c r="Y93" s="368"/>
      <c r="Z93" s="367">
        <f>SUM(Z88:Z92)</f>
        <v>408.2</v>
      </c>
      <c r="AA93" s="367"/>
    </row>
    <row r="94" spans="3:27">
      <c r="C94" s="367">
        <f t="shared" ref="C94:F94" si="30">SUM(C85:C93)</f>
        <v>93846</v>
      </c>
      <c r="D94" s="367">
        <f t="shared" si="30"/>
        <v>0</v>
      </c>
      <c r="E94" s="367">
        <f t="shared" si="30"/>
        <v>2</v>
      </c>
      <c r="F94" s="367">
        <f t="shared" si="30"/>
        <v>93844</v>
      </c>
      <c r="J94" s="367">
        <f>SUM(J85:J93)</f>
        <v>32712.74</v>
      </c>
      <c r="R94" s="402"/>
      <c r="S94" s="367"/>
      <c r="T94" s="367"/>
      <c r="U94" s="367"/>
      <c r="V94" s="367"/>
      <c r="W94" s="368"/>
      <c r="X94" s="368"/>
      <c r="Y94" s="368"/>
      <c r="Z94" s="367"/>
      <c r="AA94" s="367"/>
    </row>
    <row r="95" spans="17:27">
      <c r="Q95" s="402" t="s">
        <v>89</v>
      </c>
      <c r="R95" s="402"/>
      <c r="S95" s="367"/>
      <c r="T95" s="367"/>
      <c r="U95" s="367"/>
      <c r="V95" s="367"/>
      <c r="W95" s="387"/>
      <c r="X95" s="387"/>
      <c r="Y95" s="387"/>
      <c r="Z95" s="367"/>
      <c r="AA95" s="367"/>
    </row>
    <row r="96" spans="1:27">
      <c r="A96" s="361" t="s">
        <v>87</v>
      </c>
      <c r="R96" s="403" t="s">
        <v>59</v>
      </c>
      <c r="S96" s="372" t="s">
        <v>60</v>
      </c>
      <c r="T96" s="372" t="s">
        <v>61</v>
      </c>
      <c r="U96" s="372" t="s">
        <v>62</v>
      </c>
      <c r="V96" s="372" t="s">
        <v>63</v>
      </c>
      <c r="W96" s="373" t="s">
        <v>64</v>
      </c>
      <c r="X96" s="373" t="s">
        <v>65</v>
      </c>
      <c r="Y96" s="373" t="s">
        <v>66</v>
      </c>
      <c r="Z96" s="372" t="s">
        <v>125</v>
      </c>
      <c r="AA96" s="367"/>
    </row>
    <row r="97" spans="2:27">
      <c r="B97" s="371" t="s">
        <v>59</v>
      </c>
      <c r="C97" s="372" t="s">
        <v>60</v>
      </c>
      <c r="D97" s="372" t="s">
        <v>61</v>
      </c>
      <c r="E97" s="372" t="s">
        <v>62</v>
      </c>
      <c r="F97" s="372" t="s">
        <v>63</v>
      </c>
      <c r="G97" s="373" t="s">
        <v>64</v>
      </c>
      <c r="H97" s="373" t="s">
        <v>65</v>
      </c>
      <c r="I97" s="373" t="s">
        <v>66</v>
      </c>
      <c r="J97" s="372" t="s">
        <v>125</v>
      </c>
      <c r="R97" s="403" t="s">
        <v>106</v>
      </c>
      <c r="S97" s="372">
        <v>868</v>
      </c>
      <c r="T97" s="372">
        <v>0</v>
      </c>
      <c r="U97" s="372">
        <v>0</v>
      </c>
      <c r="V97" s="372">
        <f t="shared" ref="V97:V101" si="31">S97-T97-U97</f>
        <v>868</v>
      </c>
      <c r="W97" s="373">
        <v>0.05</v>
      </c>
      <c r="X97" s="373">
        <v>0</v>
      </c>
      <c r="Y97" s="386">
        <v>0.5</v>
      </c>
      <c r="Z97" s="372">
        <f t="shared" ref="Z97:Z101" si="32">ROUND(V97*(1-W97-X97)*Y97,2)</f>
        <v>412.3</v>
      </c>
      <c r="AA97" s="367"/>
    </row>
    <row r="98" s="366" customFormat="1" spans="2:123">
      <c r="B98" s="411" t="s">
        <v>105</v>
      </c>
      <c r="C98" s="378">
        <v>3006</v>
      </c>
      <c r="D98" s="378">
        <v>0</v>
      </c>
      <c r="E98" s="378">
        <v>0</v>
      </c>
      <c r="F98" s="378">
        <f t="shared" ref="F98:F105" si="33">C98-D98-E98</f>
        <v>3006</v>
      </c>
      <c r="G98" s="379">
        <v>0.05</v>
      </c>
      <c r="H98" s="379">
        <v>0</v>
      </c>
      <c r="I98" s="379">
        <v>0.5</v>
      </c>
      <c r="J98" s="378">
        <f t="shared" ref="J98:J105" si="34">ROUND(F98*(1-G98-H98)*I98,2)</f>
        <v>1427.85</v>
      </c>
      <c r="K98" s="394">
        <v>1427.85</v>
      </c>
      <c r="L98" s="367"/>
      <c r="M98" s="367"/>
      <c r="N98" s="367"/>
      <c r="O98" s="361"/>
      <c r="P98" s="361"/>
      <c r="R98" s="404" t="s">
        <v>105</v>
      </c>
      <c r="S98" s="378">
        <v>60</v>
      </c>
      <c r="T98" s="378">
        <v>0</v>
      </c>
      <c r="U98" s="378">
        <v>3</v>
      </c>
      <c r="V98" s="378">
        <f t="shared" si="31"/>
        <v>57</v>
      </c>
      <c r="W98" s="379">
        <v>0.05</v>
      </c>
      <c r="X98" s="379">
        <v>0</v>
      </c>
      <c r="Y98" s="379">
        <v>0.5</v>
      </c>
      <c r="Z98" s="378">
        <f t="shared" si="32"/>
        <v>27.08</v>
      </c>
      <c r="AA98" s="394">
        <f>Z98</f>
        <v>27.08</v>
      </c>
      <c r="AB98" s="361"/>
      <c r="AC98" s="361"/>
      <c r="AD98" s="361"/>
      <c r="AE98" s="361"/>
      <c r="AF98" s="361"/>
      <c r="AG98" s="361"/>
      <c r="AH98" s="361"/>
      <c r="AI98" s="361"/>
      <c r="AJ98" s="361"/>
      <c r="AK98" s="361"/>
      <c r="AL98" s="361"/>
      <c r="AM98" s="361"/>
      <c r="AN98" s="361"/>
      <c r="AO98" s="361"/>
      <c r="AP98" s="361"/>
      <c r="AQ98" s="361"/>
      <c r="AR98" s="361"/>
      <c r="AS98" s="361"/>
      <c r="AT98" s="361"/>
      <c r="AU98" s="361"/>
      <c r="AV98" s="361"/>
      <c r="AW98" s="361"/>
      <c r="AX98" s="361"/>
      <c r="AY98" s="361"/>
      <c r="AZ98" s="361"/>
      <c r="BA98" s="361"/>
      <c r="BB98" s="361"/>
      <c r="BC98" s="361"/>
      <c r="BD98" s="361"/>
      <c r="BE98" s="361"/>
      <c r="BF98" s="361"/>
      <c r="BG98" s="361"/>
      <c r="BH98" s="361"/>
      <c r="BI98" s="361"/>
      <c r="BJ98" s="361"/>
      <c r="BK98" s="361"/>
      <c r="BL98" s="361"/>
      <c r="BM98" s="361"/>
      <c r="BN98" s="361"/>
      <c r="BO98" s="361"/>
      <c r="BP98" s="361"/>
      <c r="BQ98" s="361"/>
      <c r="BR98" s="361"/>
      <c r="BS98" s="361"/>
      <c r="BT98" s="361"/>
      <c r="BU98" s="361"/>
      <c r="BV98" s="361"/>
      <c r="BW98" s="361"/>
      <c r="BX98" s="361"/>
      <c r="BY98" s="361"/>
      <c r="BZ98" s="361"/>
      <c r="CA98" s="361"/>
      <c r="CB98" s="361"/>
      <c r="CC98" s="361"/>
      <c r="CD98" s="361"/>
      <c r="CE98" s="361"/>
      <c r="CF98" s="361"/>
      <c r="CG98" s="361"/>
      <c r="CH98" s="361"/>
      <c r="CI98" s="361"/>
      <c r="CJ98" s="361"/>
      <c r="CK98" s="361"/>
      <c r="CL98" s="361"/>
      <c r="CM98" s="361"/>
      <c r="CN98" s="361"/>
      <c r="CO98" s="361"/>
      <c r="CP98" s="361"/>
      <c r="CQ98" s="361"/>
      <c r="CR98" s="361"/>
      <c r="CS98" s="361"/>
      <c r="CT98" s="361"/>
      <c r="CU98" s="361"/>
      <c r="CV98" s="361"/>
      <c r="CW98" s="361"/>
      <c r="CX98" s="361"/>
      <c r="CY98" s="361"/>
      <c r="CZ98" s="361"/>
      <c r="DA98" s="361"/>
      <c r="DB98" s="361"/>
      <c r="DC98" s="361"/>
      <c r="DD98" s="361"/>
      <c r="DE98" s="361"/>
      <c r="DF98" s="361"/>
      <c r="DG98" s="361"/>
      <c r="DH98" s="361"/>
      <c r="DI98" s="361"/>
      <c r="DJ98" s="361"/>
      <c r="DK98" s="361"/>
      <c r="DL98" s="361"/>
      <c r="DM98" s="361"/>
      <c r="DN98" s="361"/>
      <c r="DO98" s="361"/>
      <c r="DP98" s="361"/>
      <c r="DQ98" s="361"/>
      <c r="DR98" s="361"/>
      <c r="DS98" s="361"/>
    </row>
    <row r="99" s="366" customFormat="1" spans="2:123">
      <c r="B99" s="377" t="s">
        <v>109</v>
      </c>
      <c r="C99" s="378">
        <v>585</v>
      </c>
      <c r="D99" s="378">
        <v>0</v>
      </c>
      <c r="E99" s="378"/>
      <c r="F99" s="378">
        <f t="shared" si="33"/>
        <v>585</v>
      </c>
      <c r="G99" s="379">
        <v>0.05</v>
      </c>
      <c r="H99" s="379">
        <v>0</v>
      </c>
      <c r="I99" s="388">
        <v>0.5</v>
      </c>
      <c r="J99" s="378">
        <f t="shared" si="34"/>
        <v>277.88</v>
      </c>
      <c r="K99" s="394">
        <f>J99</f>
        <v>277.88</v>
      </c>
      <c r="L99" s="367"/>
      <c r="M99" s="367"/>
      <c r="N99" s="367"/>
      <c r="O99" s="361"/>
      <c r="P99" s="361"/>
      <c r="Q99" s="361"/>
      <c r="R99" s="402">
        <v>4399</v>
      </c>
      <c r="S99" s="372">
        <v>6</v>
      </c>
      <c r="T99" s="372">
        <v>0</v>
      </c>
      <c r="U99" s="372"/>
      <c r="V99" s="372">
        <f t="shared" si="31"/>
        <v>6</v>
      </c>
      <c r="W99" s="373">
        <v>0</v>
      </c>
      <c r="X99" s="373">
        <v>0</v>
      </c>
      <c r="Y99" s="373">
        <v>0.5</v>
      </c>
      <c r="Z99" s="372">
        <f t="shared" si="32"/>
        <v>3</v>
      </c>
      <c r="AA99" s="367"/>
      <c r="AB99" s="361"/>
      <c r="AC99" s="361"/>
      <c r="AD99" s="361"/>
      <c r="AE99" s="361"/>
      <c r="AF99" s="361"/>
      <c r="AG99" s="361"/>
      <c r="AH99" s="361"/>
      <c r="AI99" s="361"/>
      <c r="AJ99" s="361"/>
      <c r="AK99" s="361"/>
      <c r="AL99" s="361"/>
      <c r="AM99" s="361"/>
      <c r="AN99" s="361"/>
      <c r="AO99" s="361"/>
      <c r="AP99" s="361"/>
      <c r="AQ99" s="361"/>
      <c r="AR99" s="361"/>
      <c r="AS99" s="361"/>
      <c r="AT99" s="361"/>
      <c r="AU99" s="361"/>
      <c r="AV99" s="361"/>
      <c r="AW99" s="361"/>
      <c r="AX99" s="361"/>
      <c r="AY99" s="361"/>
      <c r="AZ99" s="361"/>
      <c r="BA99" s="361"/>
      <c r="BB99" s="361"/>
      <c r="BC99" s="361"/>
      <c r="BD99" s="361"/>
      <c r="BE99" s="361"/>
      <c r="BF99" s="361"/>
      <c r="BG99" s="361"/>
      <c r="BH99" s="361"/>
      <c r="BI99" s="361"/>
      <c r="BJ99" s="361"/>
      <c r="BK99" s="361"/>
      <c r="BL99" s="361"/>
      <c r="BM99" s="361"/>
      <c r="BN99" s="361"/>
      <c r="BO99" s="361"/>
      <c r="BP99" s="361"/>
      <c r="BQ99" s="361"/>
      <c r="BR99" s="361"/>
      <c r="BS99" s="361"/>
      <c r="BT99" s="361"/>
      <c r="BU99" s="361"/>
      <c r="BV99" s="361"/>
      <c r="BW99" s="361"/>
      <c r="BX99" s="361"/>
      <c r="BY99" s="361"/>
      <c r="BZ99" s="361"/>
      <c r="CA99" s="361"/>
      <c r="CB99" s="361"/>
      <c r="CC99" s="361"/>
      <c r="CD99" s="361"/>
      <c r="CE99" s="361"/>
      <c r="CF99" s="361"/>
      <c r="CG99" s="361"/>
      <c r="CH99" s="361"/>
      <c r="CI99" s="361"/>
      <c r="CJ99" s="361"/>
      <c r="CK99" s="361"/>
      <c r="CL99" s="361"/>
      <c r="CM99" s="361"/>
      <c r="CN99" s="361"/>
      <c r="CO99" s="361"/>
      <c r="CP99" s="361"/>
      <c r="CQ99" s="361"/>
      <c r="CR99" s="361"/>
      <c r="CS99" s="361"/>
      <c r="CT99" s="361"/>
      <c r="CU99" s="361"/>
      <c r="CV99" s="361"/>
      <c r="CW99" s="361"/>
      <c r="CX99" s="361"/>
      <c r="CY99" s="361"/>
      <c r="CZ99" s="361"/>
      <c r="DA99" s="361"/>
      <c r="DB99" s="361"/>
      <c r="DC99" s="361"/>
      <c r="DD99" s="361"/>
      <c r="DE99" s="361"/>
      <c r="DF99" s="361"/>
      <c r="DG99" s="361"/>
      <c r="DH99" s="361"/>
      <c r="DI99" s="361"/>
      <c r="DJ99" s="361"/>
      <c r="DK99" s="361"/>
      <c r="DL99" s="361"/>
      <c r="DM99" s="361"/>
      <c r="DN99" s="361"/>
      <c r="DO99" s="361"/>
      <c r="DP99" s="361"/>
      <c r="DQ99" s="361"/>
      <c r="DR99" s="361"/>
      <c r="DS99" s="361"/>
    </row>
    <row r="100" spans="2:27">
      <c r="B100" s="365" t="s">
        <v>102</v>
      </c>
      <c r="C100" s="372">
        <v>275</v>
      </c>
      <c r="D100" s="372">
        <v>0</v>
      </c>
      <c r="E100" s="372"/>
      <c r="F100" s="372">
        <f t="shared" si="33"/>
        <v>275</v>
      </c>
      <c r="G100" s="373">
        <v>0</v>
      </c>
      <c r="H100" s="373">
        <v>0</v>
      </c>
      <c r="I100" s="386">
        <v>0.5</v>
      </c>
      <c r="J100" s="372">
        <f t="shared" si="34"/>
        <v>137.5</v>
      </c>
      <c r="R100" s="402" t="s">
        <v>111</v>
      </c>
      <c r="S100" s="372">
        <v>7</v>
      </c>
      <c r="T100" s="372">
        <v>0</v>
      </c>
      <c r="U100" s="372"/>
      <c r="V100" s="372">
        <f t="shared" si="31"/>
        <v>7</v>
      </c>
      <c r="W100" s="373">
        <v>0.05</v>
      </c>
      <c r="X100" s="373">
        <v>0</v>
      </c>
      <c r="Y100" s="386">
        <v>0.5</v>
      </c>
      <c r="Z100" s="372">
        <f t="shared" si="32"/>
        <v>3.33</v>
      </c>
      <c r="AA100" s="367"/>
    </row>
    <row r="101" spans="2:27">
      <c r="B101" s="365" t="s">
        <v>106</v>
      </c>
      <c r="C101" s="372">
        <v>72</v>
      </c>
      <c r="D101" s="372">
        <v>0</v>
      </c>
      <c r="E101" s="372"/>
      <c r="F101" s="372">
        <f t="shared" si="33"/>
        <v>72</v>
      </c>
      <c r="G101" s="373">
        <v>0.05</v>
      </c>
      <c r="H101" s="373">
        <v>0</v>
      </c>
      <c r="I101" s="386">
        <v>0.5</v>
      </c>
      <c r="J101" s="372">
        <f t="shared" si="34"/>
        <v>34.2</v>
      </c>
      <c r="Q101" s="366"/>
      <c r="R101" s="404" t="s">
        <v>109</v>
      </c>
      <c r="S101" s="378">
        <v>6</v>
      </c>
      <c r="T101" s="378">
        <v>0</v>
      </c>
      <c r="U101" s="378"/>
      <c r="V101" s="378">
        <f t="shared" si="31"/>
        <v>6</v>
      </c>
      <c r="W101" s="379">
        <v>0.05</v>
      </c>
      <c r="X101" s="379">
        <v>0</v>
      </c>
      <c r="Y101" s="388">
        <v>0.5</v>
      </c>
      <c r="Z101" s="378">
        <f t="shared" si="32"/>
        <v>2.85</v>
      </c>
      <c r="AA101" s="394">
        <f>Z101</f>
        <v>2.85</v>
      </c>
    </row>
    <row r="102" spans="2:27">
      <c r="B102" s="365">
        <v>4399</v>
      </c>
      <c r="C102" s="372">
        <v>18</v>
      </c>
      <c r="D102" s="372">
        <v>0</v>
      </c>
      <c r="E102" s="372"/>
      <c r="F102" s="372">
        <f t="shared" si="33"/>
        <v>18</v>
      </c>
      <c r="G102" s="373">
        <v>0.05</v>
      </c>
      <c r="H102" s="373">
        <v>0</v>
      </c>
      <c r="I102" s="386">
        <v>0.5</v>
      </c>
      <c r="J102" s="372">
        <f t="shared" si="34"/>
        <v>8.55</v>
      </c>
      <c r="R102" s="402"/>
      <c r="S102" s="367">
        <f t="shared" ref="S102:V102" si="35">SUM(S97:S101)</f>
        <v>947</v>
      </c>
      <c r="T102" s="367">
        <f t="shared" si="35"/>
        <v>0</v>
      </c>
      <c r="U102" s="367">
        <f t="shared" si="35"/>
        <v>3</v>
      </c>
      <c r="V102" s="367">
        <f t="shared" si="35"/>
        <v>944</v>
      </c>
      <c r="W102" s="368"/>
      <c r="X102" s="368"/>
      <c r="Y102" s="368"/>
      <c r="Z102" s="367">
        <f>SUM(Z97:Z101)</f>
        <v>448.56</v>
      </c>
      <c r="AA102" s="367"/>
    </row>
    <row r="103" spans="2:27">
      <c r="B103" s="365" t="s">
        <v>104</v>
      </c>
      <c r="C103" s="372">
        <v>12</v>
      </c>
      <c r="D103" s="372">
        <v>0</v>
      </c>
      <c r="E103" s="372"/>
      <c r="F103" s="372">
        <f t="shared" si="33"/>
        <v>12</v>
      </c>
      <c r="G103" s="373">
        <v>0</v>
      </c>
      <c r="H103" s="373">
        <v>0</v>
      </c>
      <c r="I103" s="386">
        <v>0.3</v>
      </c>
      <c r="J103" s="372">
        <f t="shared" si="34"/>
        <v>3.6</v>
      </c>
      <c r="Q103" s="402" t="s">
        <v>91</v>
      </c>
      <c r="R103" s="402"/>
      <c r="S103" s="367"/>
      <c r="T103" s="367"/>
      <c r="U103" s="367"/>
      <c r="V103" s="367"/>
      <c r="W103" s="368"/>
      <c r="X103" s="368"/>
      <c r="Y103" s="368"/>
      <c r="Z103" s="367"/>
      <c r="AA103" s="367"/>
    </row>
    <row r="104" spans="2:27">
      <c r="B104" s="365" t="s">
        <v>101</v>
      </c>
      <c r="C104" s="372">
        <v>6</v>
      </c>
      <c r="D104" s="372">
        <v>0</v>
      </c>
      <c r="E104" s="372"/>
      <c r="F104" s="372">
        <f t="shared" si="33"/>
        <v>6</v>
      </c>
      <c r="G104" s="373">
        <v>0.05</v>
      </c>
      <c r="H104" s="373">
        <v>0</v>
      </c>
      <c r="I104" s="373">
        <v>0.3</v>
      </c>
      <c r="J104" s="372">
        <f t="shared" si="34"/>
        <v>1.71</v>
      </c>
      <c r="R104" s="403" t="s">
        <v>59</v>
      </c>
      <c r="S104" s="372" t="s">
        <v>60</v>
      </c>
      <c r="T104" s="372" t="s">
        <v>61</v>
      </c>
      <c r="U104" s="372" t="s">
        <v>62</v>
      </c>
      <c r="V104" s="372" t="s">
        <v>63</v>
      </c>
      <c r="W104" s="373" t="s">
        <v>64</v>
      </c>
      <c r="X104" s="373" t="s">
        <v>65</v>
      </c>
      <c r="Y104" s="373" t="s">
        <v>66</v>
      </c>
      <c r="Z104" s="372" t="s">
        <v>125</v>
      </c>
      <c r="AA104" s="367"/>
    </row>
    <row r="105" spans="2:27">
      <c r="B105" s="365" t="s">
        <v>118</v>
      </c>
      <c r="C105" s="372">
        <v>6</v>
      </c>
      <c r="D105" s="372">
        <v>0</v>
      </c>
      <c r="E105" s="372"/>
      <c r="F105" s="372">
        <f t="shared" si="33"/>
        <v>6</v>
      </c>
      <c r="G105" s="373">
        <v>0.05</v>
      </c>
      <c r="H105" s="373">
        <v>0</v>
      </c>
      <c r="I105" s="386">
        <v>0.3</v>
      </c>
      <c r="J105" s="372">
        <f t="shared" si="34"/>
        <v>1.71</v>
      </c>
      <c r="R105" s="403" t="s">
        <v>107</v>
      </c>
      <c r="S105" s="372">
        <v>10</v>
      </c>
      <c r="T105" s="372">
        <v>0</v>
      </c>
      <c r="U105" s="372">
        <v>0</v>
      </c>
      <c r="V105" s="372">
        <f>S105-T105-U105</f>
        <v>10</v>
      </c>
      <c r="W105" s="373">
        <v>0.05</v>
      </c>
      <c r="X105" s="373">
        <v>0</v>
      </c>
      <c r="Y105" s="386">
        <v>0.5</v>
      </c>
      <c r="Z105" s="372">
        <f>ROUND(V105*(1-W105-X105)*Y105,2)</f>
        <v>4.75</v>
      </c>
      <c r="AA105" s="367"/>
    </row>
    <row r="106" spans="3:27">
      <c r="C106" s="367">
        <f t="shared" ref="C106:F106" si="36">SUM(C98:C105)</f>
        <v>3980</v>
      </c>
      <c r="D106" s="367">
        <f t="shared" si="36"/>
        <v>0</v>
      </c>
      <c r="E106" s="367">
        <f t="shared" si="36"/>
        <v>0</v>
      </c>
      <c r="F106" s="367">
        <f t="shared" si="36"/>
        <v>3980</v>
      </c>
      <c r="J106" s="367">
        <f>SUM(J98:J105)</f>
        <v>1893</v>
      </c>
      <c r="R106" s="402"/>
      <c r="S106" s="367">
        <f t="shared" ref="S106:V106" si="37">SUM(S105:S105)</f>
        <v>10</v>
      </c>
      <c r="T106" s="367">
        <f t="shared" si="37"/>
        <v>0</v>
      </c>
      <c r="U106" s="367">
        <f t="shared" si="37"/>
        <v>0</v>
      </c>
      <c r="V106" s="367">
        <f t="shared" si="37"/>
        <v>10</v>
      </c>
      <c r="W106" s="368"/>
      <c r="X106" s="368"/>
      <c r="Y106" s="368"/>
      <c r="Z106" s="367">
        <f>SUM(Z105:Z105)</f>
        <v>4.75</v>
      </c>
      <c r="AA106" s="367"/>
    </row>
    <row r="107" spans="1:27">
      <c r="A107" s="361" t="s">
        <v>135</v>
      </c>
      <c r="Q107" s="402" t="s">
        <v>90</v>
      </c>
      <c r="R107" s="402"/>
      <c r="S107" s="367"/>
      <c r="T107" s="367"/>
      <c r="U107" s="367"/>
      <c r="V107" s="367"/>
      <c r="W107" s="368"/>
      <c r="X107" s="368"/>
      <c r="Y107" s="368"/>
      <c r="Z107" s="367"/>
      <c r="AA107" s="367"/>
    </row>
    <row r="108" spans="2:27">
      <c r="B108" s="371" t="s">
        <v>59</v>
      </c>
      <c r="C108" s="372" t="s">
        <v>60</v>
      </c>
      <c r="D108" s="372" t="s">
        <v>61</v>
      </c>
      <c r="E108" s="372" t="s">
        <v>62</v>
      </c>
      <c r="F108" s="372" t="s">
        <v>63</v>
      </c>
      <c r="G108" s="373" t="s">
        <v>64</v>
      </c>
      <c r="H108" s="373" t="s">
        <v>65</v>
      </c>
      <c r="I108" s="373" t="s">
        <v>66</v>
      </c>
      <c r="J108" s="372" t="s">
        <v>125</v>
      </c>
      <c r="L108" s="367" t="s">
        <v>136</v>
      </c>
      <c r="M108" s="367"/>
      <c r="N108" s="367"/>
      <c r="O108" s="361"/>
      <c r="P108" s="361"/>
      <c r="R108" s="403" t="s">
        <v>59</v>
      </c>
      <c r="S108" s="372" t="s">
        <v>60</v>
      </c>
      <c r="T108" s="372" t="s">
        <v>61</v>
      </c>
      <c r="U108" s="372" t="s">
        <v>62</v>
      </c>
      <c r="V108" s="372" t="s">
        <v>63</v>
      </c>
      <c r="W108" s="373" t="s">
        <v>64</v>
      </c>
      <c r="X108" s="373" t="s">
        <v>65</v>
      </c>
      <c r="Y108" s="373" t="s">
        <v>66</v>
      </c>
      <c r="Z108" s="372" t="s">
        <v>125</v>
      </c>
      <c r="AA108" s="367"/>
    </row>
    <row r="109" spans="2:27">
      <c r="B109" s="371" t="s">
        <v>106</v>
      </c>
      <c r="C109" s="372">
        <v>19578</v>
      </c>
      <c r="D109" s="372">
        <v>0</v>
      </c>
      <c r="E109" s="372">
        <v>0</v>
      </c>
      <c r="F109" s="372">
        <f t="shared" ref="F109:F120" si="38">C109-D109-E109</f>
        <v>19578</v>
      </c>
      <c r="G109" s="373">
        <v>0.05</v>
      </c>
      <c r="H109" s="373">
        <v>0</v>
      </c>
      <c r="I109" s="373">
        <v>0.5</v>
      </c>
      <c r="J109" s="372">
        <f t="shared" ref="J109:J120" si="39">ROUND(F109*(1-G109-H109)*I109,2)</f>
        <v>9299.55</v>
      </c>
      <c r="R109" s="403" t="s">
        <v>137</v>
      </c>
      <c r="S109" s="372">
        <v>650</v>
      </c>
      <c r="T109" s="372">
        <v>0</v>
      </c>
      <c r="U109" s="372">
        <v>0</v>
      </c>
      <c r="V109" s="372">
        <f>S109-T109-U109</f>
        <v>650</v>
      </c>
      <c r="W109" s="373">
        <v>0.05</v>
      </c>
      <c r="X109" s="373">
        <v>0</v>
      </c>
      <c r="Y109" s="386">
        <v>0.3</v>
      </c>
      <c r="Z109" s="372">
        <f>ROUND(V109*(1-W109-X109)*Y109,2)</f>
        <v>185.25</v>
      </c>
      <c r="AA109" s="367"/>
    </row>
    <row r="110" spans="2:27">
      <c r="B110" s="365" t="s">
        <v>100</v>
      </c>
      <c r="C110" s="372">
        <v>7628</v>
      </c>
      <c r="D110" s="372">
        <v>0</v>
      </c>
      <c r="E110" s="372"/>
      <c r="F110" s="372">
        <f t="shared" si="38"/>
        <v>7628</v>
      </c>
      <c r="G110" s="373">
        <v>0.05</v>
      </c>
      <c r="H110" s="373">
        <v>0</v>
      </c>
      <c r="I110" s="373">
        <v>0.3</v>
      </c>
      <c r="J110" s="372">
        <f t="shared" si="39"/>
        <v>2173.98</v>
      </c>
      <c r="R110" s="402"/>
      <c r="S110" s="367">
        <f t="shared" ref="S110:V110" si="40">SUM(S109:S109)</f>
        <v>650</v>
      </c>
      <c r="T110" s="367">
        <f t="shared" si="40"/>
        <v>0</v>
      </c>
      <c r="U110" s="367">
        <f t="shared" si="40"/>
        <v>0</v>
      </c>
      <c r="V110" s="367">
        <f t="shared" si="40"/>
        <v>650</v>
      </c>
      <c r="W110" s="368"/>
      <c r="X110" s="368"/>
      <c r="Y110" s="368"/>
      <c r="Z110" s="367">
        <f>SUM(Z109:Z109)</f>
        <v>185.25</v>
      </c>
      <c r="AA110" s="367"/>
    </row>
    <row r="111" spans="2:27">
      <c r="B111" s="365" t="s">
        <v>107</v>
      </c>
      <c r="C111" s="372">
        <v>3154</v>
      </c>
      <c r="D111" s="372">
        <v>0</v>
      </c>
      <c r="E111" s="372"/>
      <c r="F111" s="372">
        <f t="shared" si="38"/>
        <v>3154</v>
      </c>
      <c r="G111" s="373">
        <v>0</v>
      </c>
      <c r="H111" s="373">
        <v>0</v>
      </c>
      <c r="I111" s="373">
        <v>0.98</v>
      </c>
      <c r="J111" s="372">
        <f t="shared" si="39"/>
        <v>3090.92</v>
      </c>
      <c r="Q111" s="402" t="s">
        <v>92</v>
      </c>
      <c r="R111" s="402"/>
      <c r="S111" s="367"/>
      <c r="T111" s="367"/>
      <c r="U111" s="367"/>
      <c r="V111" s="367"/>
      <c r="W111" s="368"/>
      <c r="X111" s="368"/>
      <c r="Y111" s="368"/>
      <c r="Z111" s="367"/>
      <c r="AA111" s="367"/>
    </row>
    <row r="112" spans="1:27">
      <c r="A112" s="366"/>
      <c r="B112" s="377" t="s">
        <v>105</v>
      </c>
      <c r="C112" s="378">
        <v>3036</v>
      </c>
      <c r="D112" s="378">
        <v>0</v>
      </c>
      <c r="E112" s="378"/>
      <c r="F112" s="378">
        <f t="shared" si="38"/>
        <v>3036</v>
      </c>
      <c r="G112" s="379">
        <v>0.05</v>
      </c>
      <c r="H112" s="379">
        <v>0</v>
      </c>
      <c r="I112" s="379">
        <v>0.5</v>
      </c>
      <c r="J112" s="378">
        <f t="shared" si="39"/>
        <v>1442.1</v>
      </c>
      <c r="K112" s="400">
        <v>1309.67</v>
      </c>
      <c r="L112" s="367"/>
      <c r="M112" s="367"/>
      <c r="N112" s="367"/>
      <c r="O112" s="361"/>
      <c r="P112" s="361"/>
      <c r="R112" s="403" t="s">
        <v>59</v>
      </c>
      <c r="S112" s="372" t="s">
        <v>60</v>
      </c>
      <c r="T112" s="372" t="s">
        <v>61</v>
      </c>
      <c r="U112" s="372" t="s">
        <v>62</v>
      </c>
      <c r="V112" s="372" t="s">
        <v>63</v>
      </c>
      <c r="W112" s="373" t="s">
        <v>64</v>
      </c>
      <c r="X112" s="373" t="s">
        <v>65</v>
      </c>
      <c r="Y112" s="373" t="s">
        <v>66</v>
      </c>
      <c r="Z112" s="372" t="s">
        <v>125</v>
      </c>
      <c r="AA112" s="367"/>
    </row>
    <row r="113" spans="2:27">
      <c r="B113" s="365" t="s">
        <v>110</v>
      </c>
      <c r="C113" s="372">
        <v>2088</v>
      </c>
      <c r="D113" s="372">
        <v>0</v>
      </c>
      <c r="E113" s="372"/>
      <c r="F113" s="372">
        <f t="shared" si="38"/>
        <v>2088</v>
      </c>
      <c r="G113" s="373">
        <v>0.05</v>
      </c>
      <c r="H113" s="373">
        <v>0</v>
      </c>
      <c r="I113" s="373">
        <v>0.5</v>
      </c>
      <c r="J113" s="372">
        <f t="shared" si="39"/>
        <v>991.8</v>
      </c>
      <c r="R113" s="403" t="s">
        <v>123</v>
      </c>
      <c r="S113" s="372">
        <v>6</v>
      </c>
      <c r="T113" s="372">
        <v>0</v>
      </c>
      <c r="U113" s="372">
        <v>0</v>
      </c>
      <c r="V113" s="372">
        <f>S113-T113-U113</f>
        <v>6</v>
      </c>
      <c r="W113" s="373">
        <v>0.05</v>
      </c>
      <c r="X113" s="373">
        <v>0</v>
      </c>
      <c r="Y113" s="386">
        <v>0.5</v>
      </c>
      <c r="Z113" s="372">
        <f>ROUND(V113*(1-W113-X113)*Y113,2)</f>
        <v>2.85</v>
      </c>
      <c r="AA113" s="367"/>
    </row>
    <row r="114" s="366" customFormat="1" spans="2:123">
      <c r="B114" s="377" t="s">
        <v>109</v>
      </c>
      <c r="C114" s="378">
        <v>1887</v>
      </c>
      <c r="D114" s="378">
        <v>0</v>
      </c>
      <c r="E114" s="378">
        <v>72</v>
      </c>
      <c r="F114" s="378">
        <f t="shared" si="38"/>
        <v>1815</v>
      </c>
      <c r="G114" s="388">
        <v>0.05</v>
      </c>
      <c r="H114" s="379">
        <v>0</v>
      </c>
      <c r="I114" s="388">
        <v>0.5</v>
      </c>
      <c r="J114" s="378">
        <f t="shared" si="39"/>
        <v>862.13</v>
      </c>
      <c r="K114" s="378">
        <f>J114</f>
        <v>862.13</v>
      </c>
      <c r="L114" s="367"/>
      <c r="M114" s="367"/>
      <c r="N114" s="367"/>
      <c r="O114" s="361"/>
      <c r="P114" s="361"/>
      <c r="Q114" s="361"/>
      <c r="R114" s="402"/>
      <c r="S114" s="367">
        <f t="shared" ref="S114:V114" si="41">SUM(S113:S113)</f>
        <v>6</v>
      </c>
      <c r="T114" s="367">
        <f t="shared" si="41"/>
        <v>0</v>
      </c>
      <c r="U114" s="367">
        <f t="shared" si="41"/>
        <v>0</v>
      </c>
      <c r="V114" s="367">
        <f t="shared" si="41"/>
        <v>6</v>
      </c>
      <c r="W114" s="368"/>
      <c r="X114" s="368"/>
      <c r="Y114" s="368"/>
      <c r="Z114" s="367">
        <f>SUM(Z113:Z113)</f>
        <v>2.85</v>
      </c>
      <c r="AA114" s="367"/>
      <c r="AB114" s="361"/>
      <c r="AC114" s="361"/>
      <c r="AD114" s="361"/>
      <c r="AE114" s="361"/>
      <c r="AF114" s="361"/>
      <c r="AG114" s="361"/>
      <c r="AH114" s="361"/>
      <c r="AI114" s="361"/>
      <c r="AJ114" s="361"/>
      <c r="AK114" s="361"/>
      <c r="AL114" s="361"/>
      <c r="AM114" s="361"/>
      <c r="AN114" s="361"/>
      <c r="AO114" s="361"/>
      <c r="AP114" s="361"/>
      <c r="AQ114" s="361"/>
      <c r="AR114" s="361"/>
      <c r="AS114" s="361"/>
      <c r="AT114" s="361"/>
      <c r="AU114" s="361"/>
      <c r="AV114" s="361"/>
      <c r="AW114" s="361"/>
      <c r="AX114" s="361"/>
      <c r="AY114" s="361"/>
      <c r="AZ114" s="361"/>
      <c r="BA114" s="361"/>
      <c r="BB114" s="361"/>
      <c r="BC114" s="361"/>
      <c r="BD114" s="361"/>
      <c r="BE114" s="361"/>
      <c r="BF114" s="361"/>
      <c r="BG114" s="361"/>
      <c r="BH114" s="361"/>
      <c r="BI114" s="361"/>
      <c r="BJ114" s="361"/>
      <c r="BK114" s="361"/>
      <c r="BL114" s="361"/>
      <c r="BM114" s="361"/>
      <c r="BN114" s="361"/>
      <c r="BO114" s="361"/>
      <c r="BP114" s="361"/>
      <c r="BQ114" s="361"/>
      <c r="BR114" s="361"/>
      <c r="BS114" s="361"/>
      <c r="BT114" s="361"/>
      <c r="BU114" s="361"/>
      <c r="BV114" s="361"/>
      <c r="BW114" s="361"/>
      <c r="BX114" s="361"/>
      <c r="BY114" s="361"/>
      <c r="BZ114" s="361"/>
      <c r="CA114" s="361"/>
      <c r="CB114" s="361"/>
      <c r="CC114" s="361"/>
      <c r="CD114" s="361"/>
      <c r="CE114" s="361"/>
      <c r="CF114" s="361"/>
      <c r="CG114" s="361"/>
      <c r="CH114" s="361"/>
      <c r="CI114" s="361"/>
      <c r="CJ114" s="361"/>
      <c r="CK114" s="361"/>
      <c r="CL114" s="361"/>
      <c r="CM114" s="361"/>
      <c r="CN114" s="361"/>
      <c r="CO114" s="361"/>
      <c r="CP114" s="361"/>
      <c r="CQ114" s="361"/>
      <c r="CR114" s="361"/>
      <c r="CS114" s="361"/>
      <c r="CT114" s="361"/>
      <c r="CU114" s="361"/>
      <c r="CV114" s="361"/>
      <c r="CW114" s="361"/>
      <c r="CX114" s="361"/>
      <c r="CY114" s="361"/>
      <c r="CZ114" s="361"/>
      <c r="DA114" s="361"/>
      <c r="DB114" s="361"/>
      <c r="DC114" s="361"/>
      <c r="DD114" s="361"/>
      <c r="DE114" s="361"/>
      <c r="DF114" s="361"/>
      <c r="DG114" s="361"/>
      <c r="DH114" s="361"/>
      <c r="DI114" s="361"/>
      <c r="DJ114" s="361"/>
      <c r="DK114" s="361"/>
      <c r="DL114" s="361"/>
      <c r="DM114" s="361"/>
      <c r="DN114" s="361"/>
      <c r="DO114" s="361"/>
      <c r="DP114" s="361"/>
      <c r="DQ114" s="361"/>
      <c r="DR114" s="361"/>
      <c r="DS114" s="361"/>
    </row>
    <row r="115" s="366" customFormat="1" spans="2:123">
      <c r="B115" s="377" t="s">
        <v>99</v>
      </c>
      <c r="C115" s="378">
        <v>1193</v>
      </c>
      <c r="D115" s="378">
        <v>0</v>
      </c>
      <c r="E115" s="378">
        <v>4</v>
      </c>
      <c r="F115" s="378">
        <f t="shared" si="38"/>
        <v>1189</v>
      </c>
      <c r="G115" s="379">
        <v>0.05</v>
      </c>
      <c r="H115" s="379">
        <v>0</v>
      </c>
      <c r="I115" s="379">
        <v>0.3</v>
      </c>
      <c r="J115" s="378">
        <f t="shared" si="39"/>
        <v>338.87</v>
      </c>
      <c r="K115" s="378">
        <f>J115</f>
        <v>338.87</v>
      </c>
      <c r="L115" s="367"/>
      <c r="M115" s="367"/>
      <c r="N115" s="367"/>
      <c r="O115" s="361"/>
      <c r="P115" s="361"/>
      <c r="Q115" s="361" t="s">
        <v>93</v>
      </c>
      <c r="R115" s="402"/>
      <c r="S115" s="367"/>
      <c r="T115" s="367"/>
      <c r="U115" s="367"/>
      <c r="V115" s="367"/>
      <c r="W115" s="368"/>
      <c r="X115" s="368"/>
      <c r="Y115" s="368"/>
      <c r="Z115" s="367"/>
      <c r="AA115" s="367"/>
      <c r="AB115" s="361"/>
      <c r="AC115" s="361"/>
      <c r="AD115" s="361"/>
      <c r="AE115" s="361"/>
      <c r="AF115" s="361"/>
      <c r="AG115" s="361"/>
      <c r="AH115" s="361"/>
      <c r="AI115" s="361"/>
      <c r="AJ115" s="361"/>
      <c r="AK115" s="361"/>
      <c r="AL115" s="361"/>
      <c r="AM115" s="361"/>
      <c r="AN115" s="361"/>
      <c r="AO115" s="361"/>
      <c r="AP115" s="361"/>
      <c r="AQ115" s="361"/>
      <c r="AR115" s="361"/>
      <c r="AS115" s="361"/>
      <c r="AT115" s="361"/>
      <c r="AU115" s="361"/>
      <c r="AV115" s="361"/>
      <c r="AW115" s="361"/>
      <c r="AX115" s="361"/>
      <c r="AY115" s="361"/>
      <c r="AZ115" s="361"/>
      <c r="BA115" s="361"/>
      <c r="BB115" s="361"/>
      <c r="BC115" s="361"/>
      <c r="BD115" s="361"/>
      <c r="BE115" s="361"/>
      <c r="BF115" s="361"/>
      <c r="BG115" s="361"/>
      <c r="BH115" s="361"/>
      <c r="BI115" s="361"/>
      <c r="BJ115" s="361"/>
      <c r="BK115" s="361"/>
      <c r="BL115" s="361"/>
      <c r="BM115" s="361"/>
      <c r="BN115" s="361"/>
      <c r="BO115" s="361"/>
      <c r="BP115" s="361"/>
      <c r="BQ115" s="361"/>
      <c r="BR115" s="361"/>
      <c r="BS115" s="361"/>
      <c r="BT115" s="361"/>
      <c r="BU115" s="361"/>
      <c r="BV115" s="361"/>
      <c r="BW115" s="361"/>
      <c r="BX115" s="361"/>
      <c r="BY115" s="361"/>
      <c r="BZ115" s="361"/>
      <c r="CA115" s="361"/>
      <c r="CB115" s="361"/>
      <c r="CC115" s="361"/>
      <c r="CD115" s="361"/>
      <c r="CE115" s="361"/>
      <c r="CF115" s="361"/>
      <c r="CG115" s="361"/>
      <c r="CH115" s="361"/>
      <c r="CI115" s="361"/>
      <c r="CJ115" s="361"/>
      <c r="CK115" s="361"/>
      <c r="CL115" s="361"/>
      <c r="CM115" s="361"/>
      <c r="CN115" s="361"/>
      <c r="CO115" s="361"/>
      <c r="CP115" s="361"/>
      <c r="CQ115" s="361"/>
      <c r="CR115" s="361"/>
      <c r="CS115" s="361"/>
      <c r="CT115" s="361"/>
      <c r="CU115" s="361"/>
      <c r="CV115" s="361"/>
      <c r="CW115" s="361"/>
      <c r="CX115" s="361"/>
      <c r="CY115" s="361"/>
      <c r="CZ115" s="361"/>
      <c r="DA115" s="361"/>
      <c r="DB115" s="361"/>
      <c r="DC115" s="361"/>
      <c r="DD115" s="361"/>
      <c r="DE115" s="361"/>
      <c r="DF115" s="361"/>
      <c r="DG115" s="361"/>
      <c r="DH115" s="361"/>
      <c r="DI115" s="361"/>
      <c r="DJ115" s="361"/>
      <c r="DK115" s="361"/>
      <c r="DL115" s="361"/>
      <c r="DM115" s="361"/>
      <c r="DN115" s="361"/>
      <c r="DO115" s="361"/>
      <c r="DP115" s="361"/>
      <c r="DQ115" s="361"/>
      <c r="DR115" s="361"/>
      <c r="DS115" s="361"/>
    </row>
    <row r="116" spans="2:27">
      <c r="B116" s="365" t="s">
        <v>111</v>
      </c>
      <c r="C116" s="372">
        <v>866</v>
      </c>
      <c r="D116" s="372">
        <v>0</v>
      </c>
      <c r="E116" s="372"/>
      <c r="F116" s="372">
        <f t="shared" si="38"/>
        <v>866</v>
      </c>
      <c r="G116" s="373">
        <v>0.05</v>
      </c>
      <c r="H116" s="373">
        <v>0</v>
      </c>
      <c r="I116" s="373">
        <v>0.5</v>
      </c>
      <c r="J116" s="372">
        <f t="shared" si="39"/>
        <v>411.35</v>
      </c>
      <c r="R116" s="403" t="s">
        <v>59</v>
      </c>
      <c r="S116" s="372" t="s">
        <v>60</v>
      </c>
      <c r="T116" s="372" t="s">
        <v>61</v>
      </c>
      <c r="U116" s="372" t="s">
        <v>62</v>
      </c>
      <c r="V116" s="372" t="s">
        <v>63</v>
      </c>
      <c r="W116" s="373" t="s">
        <v>64</v>
      </c>
      <c r="X116" s="373" t="s">
        <v>65</v>
      </c>
      <c r="Y116" s="373" t="s">
        <v>66</v>
      </c>
      <c r="Z116" s="372" t="s">
        <v>125</v>
      </c>
      <c r="AA116" s="367"/>
    </row>
    <row r="117" spans="2:27">
      <c r="B117" s="365">
        <v>4399</v>
      </c>
      <c r="C117" s="372">
        <v>269</v>
      </c>
      <c r="D117" s="372">
        <v>0</v>
      </c>
      <c r="E117" s="372"/>
      <c r="F117" s="372">
        <f t="shared" si="38"/>
        <v>269</v>
      </c>
      <c r="G117" s="373">
        <v>0.05</v>
      </c>
      <c r="H117" s="373">
        <v>0</v>
      </c>
      <c r="I117" s="373">
        <v>0.5</v>
      </c>
      <c r="J117" s="372">
        <f t="shared" si="39"/>
        <v>127.78</v>
      </c>
      <c r="Q117" s="366"/>
      <c r="R117" s="424" t="s">
        <v>105</v>
      </c>
      <c r="S117" s="378">
        <v>1920</v>
      </c>
      <c r="T117" s="378">
        <v>0</v>
      </c>
      <c r="U117" s="378">
        <v>0</v>
      </c>
      <c r="V117" s="378">
        <f>S117-T117-U117</f>
        <v>1920</v>
      </c>
      <c r="W117" s="379">
        <v>0.05</v>
      </c>
      <c r="X117" s="379">
        <v>0</v>
      </c>
      <c r="Y117" s="388">
        <v>0.5</v>
      </c>
      <c r="Z117" s="378">
        <f>ROUND(V117*(1-W117-X117)*Y117,2)</f>
        <v>912</v>
      </c>
      <c r="AA117" s="394">
        <f>Z117</f>
        <v>912</v>
      </c>
    </row>
    <row r="118" spans="2:27">
      <c r="B118" s="365" t="s">
        <v>102</v>
      </c>
      <c r="C118" s="372">
        <v>74</v>
      </c>
      <c r="D118" s="372">
        <v>0</v>
      </c>
      <c r="E118" s="372"/>
      <c r="F118" s="372">
        <f t="shared" si="38"/>
        <v>74</v>
      </c>
      <c r="G118" s="373">
        <v>0.05</v>
      </c>
      <c r="H118" s="373">
        <v>0</v>
      </c>
      <c r="I118" s="386">
        <v>0.5</v>
      </c>
      <c r="J118" s="372">
        <f t="shared" si="39"/>
        <v>35.15</v>
      </c>
      <c r="R118" s="402"/>
      <c r="S118" s="367">
        <f t="shared" ref="S118:V118" si="42">SUM(S117:S117)</f>
        <v>1920</v>
      </c>
      <c r="T118" s="367">
        <f t="shared" si="42"/>
        <v>0</v>
      </c>
      <c r="U118" s="367">
        <f t="shared" si="42"/>
        <v>0</v>
      </c>
      <c r="V118" s="367">
        <f t="shared" si="42"/>
        <v>1920</v>
      </c>
      <c r="W118" s="368"/>
      <c r="X118" s="368"/>
      <c r="Y118" s="368"/>
      <c r="Z118" s="367">
        <f>SUM(Z117:Z117)</f>
        <v>912</v>
      </c>
      <c r="AA118" s="367"/>
    </row>
    <row r="119" spans="2:10">
      <c r="B119" s="365" t="s">
        <v>108</v>
      </c>
      <c r="C119" s="372">
        <v>12</v>
      </c>
      <c r="D119" s="372">
        <v>0</v>
      </c>
      <c r="E119" s="372"/>
      <c r="F119" s="372">
        <f t="shared" si="38"/>
        <v>12</v>
      </c>
      <c r="G119" s="373">
        <v>0.05</v>
      </c>
      <c r="H119" s="373">
        <v>0</v>
      </c>
      <c r="I119" s="386">
        <v>0.3</v>
      </c>
      <c r="J119" s="372">
        <f t="shared" si="39"/>
        <v>3.42</v>
      </c>
    </row>
    <row r="120" spans="2:10">
      <c r="B120" s="365" t="s">
        <v>118</v>
      </c>
      <c r="C120" s="372">
        <v>6</v>
      </c>
      <c r="D120" s="372">
        <v>0</v>
      </c>
      <c r="E120" s="372"/>
      <c r="F120" s="372">
        <f t="shared" si="38"/>
        <v>6</v>
      </c>
      <c r="G120" s="373">
        <v>0.05</v>
      </c>
      <c r="H120" s="373">
        <v>0</v>
      </c>
      <c r="I120" s="373">
        <v>0.3</v>
      </c>
      <c r="J120" s="372">
        <f t="shared" si="39"/>
        <v>1.71</v>
      </c>
    </row>
    <row r="121" spans="3:11">
      <c r="C121" s="367">
        <f t="shared" ref="C121:F121" si="43">SUM(C109:C120)</f>
        <v>39791</v>
      </c>
      <c r="D121" s="367">
        <f t="shared" si="43"/>
        <v>0</v>
      </c>
      <c r="E121" s="367">
        <f t="shared" si="43"/>
        <v>76</v>
      </c>
      <c r="F121" s="367">
        <f t="shared" si="43"/>
        <v>39715</v>
      </c>
      <c r="J121" s="367">
        <f>SUM(J109:J120)</f>
        <v>18778.76</v>
      </c>
      <c r="K121" s="367">
        <f>SUM(K109:K120)</f>
        <v>2510.67</v>
      </c>
    </row>
    <row r="126" s="366" customFormat="1" spans="2:123">
      <c r="B126" s="377"/>
      <c r="L126" s="394"/>
      <c r="M126" s="394"/>
      <c r="N126" s="394"/>
      <c r="AB126" s="361"/>
      <c r="AC126" s="361"/>
      <c r="AD126" s="361"/>
      <c r="AE126" s="361"/>
      <c r="AF126" s="361"/>
      <c r="AG126" s="361"/>
      <c r="AH126" s="361"/>
      <c r="AI126" s="361"/>
      <c r="AJ126" s="361"/>
      <c r="AK126" s="361"/>
      <c r="AL126" s="361"/>
      <c r="AM126" s="361"/>
      <c r="AN126" s="361"/>
      <c r="AO126" s="361"/>
      <c r="AP126" s="361"/>
      <c r="AQ126" s="361"/>
      <c r="AR126" s="361"/>
      <c r="AS126" s="361"/>
      <c r="AT126" s="361"/>
      <c r="AU126" s="361"/>
      <c r="AV126" s="361"/>
      <c r="AW126" s="361"/>
      <c r="AX126" s="361"/>
      <c r="AY126" s="361"/>
      <c r="AZ126" s="361"/>
      <c r="BA126" s="361"/>
      <c r="BB126" s="361"/>
      <c r="BC126" s="361"/>
      <c r="BD126" s="361"/>
      <c r="BE126" s="361"/>
      <c r="BF126" s="361"/>
      <c r="BG126" s="361"/>
      <c r="BH126" s="361"/>
      <c r="BI126" s="361"/>
      <c r="BJ126" s="361"/>
      <c r="BK126" s="361"/>
      <c r="BL126" s="361"/>
      <c r="BM126" s="361"/>
      <c r="BN126" s="361"/>
      <c r="BO126" s="361"/>
      <c r="BP126" s="361"/>
      <c r="BQ126" s="361"/>
      <c r="BR126" s="361"/>
      <c r="BS126" s="361"/>
      <c r="BT126" s="361"/>
      <c r="BU126" s="361"/>
      <c r="BV126" s="361"/>
      <c r="BW126" s="361"/>
      <c r="BX126" s="361"/>
      <c r="BY126" s="361"/>
      <c r="BZ126" s="361"/>
      <c r="CA126" s="361"/>
      <c r="CB126" s="361"/>
      <c r="CC126" s="361"/>
      <c r="CD126" s="361"/>
      <c r="CE126" s="361"/>
      <c r="CF126" s="361"/>
      <c r="CG126" s="361"/>
      <c r="CH126" s="361"/>
      <c r="CI126" s="361"/>
      <c r="CJ126" s="361"/>
      <c r="CK126" s="361"/>
      <c r="CL126" s="361"/>
      <c r="CM126" s="361"/>
      <c r="CN126" s="361"/>
      <c r="CO126" s="361"/>
      <c r="CP126" s="361"/>
      <c r="CQ126" s="361"/>
      <c r="CR126" s="361"/>
      <c r="CS126" s="361"/>
      <c r="CT126" s="361"/>
      <c r="CU126" s="361"/>
      <c r="CV126" s="361"/>
      <c r="CW126" s="361"/>
      <c r="CX126" s="361"/>
      <c r="CY126" s="361"/>
      <c r="CZ126" s="361"/>
      <c r="DA126" s="361"/>
      <c r="DB126" s="361"/>
      <c r="DC126" s="361"/>
      <c r="DD126" s="361"/>
      <c r="DE126" s="361"/>
      <c r="DF126" s="361"/>
      <c r="DG126" s="361"/>
      <c r="DH126" s="361"/>
      <c r="DI126" s="361"/>
      <c r="DJ126" s="361"/>
      <c r="DK126" s="361"/>
      <c r="DL126" s="361"/>
      <c r="DM126" s="361"/>
      <c r="DN126" s="361"/>
      <c r="DO126" s="361"/>
      <c r="DP126" s="361"/>
      <c r="DQ126" s="361"/>
      <c r="DR126" s="361"/>
      <c r="DS126" s="361"/>
    </row>
    <row r="138" s="366" customFormat="1" spans="2:123">
      <c r="B138" s="377"/>
      <c r="L138" s="394"/>
      <c r="M138" s="394"/>
      <c r="N138" s="394"/>
      <c r="AB138" s="361"/>
      <c r="AC138" s="361"/>
      <c r="AD138" s="361"/>
      <c r="AE138" s="361"/>
      <c r="AF138" s="361"/>
      <c r="AG138" s="361"/>
      <c r="AH138" s="361"/>
      <c r="AI138" s="361"/>
      <c r="AJ138" s="361"/>
      <c r="AK138" s="361"/>
      <c r="AL138" s="361"/>
      <c r="AM138" s="361"/>
      <c r="AN138" s="361"/>
      <c r="AO138" s="361"/>
      <c r="AP138" s="361"/>
      <c r="AQ138" s="361"/>
      <c r="AR138" s="361"/>
      <c r="AS138" s="361"/>
      <c r="AT138" s="361"/>
      <c r="AU138" s="361"/>
      <c r="AV138" s="361"/>
      <c r="AW138" s="361"/>
      <c r="AX138" s="361"/>
      <c r="AY138" s="361"/>
      <c r="AZ138" s="361"/>
      <c r="BA138" s="361"/>
      <c r="BB138" s="361"/>
      <c r="BC138" s="361"/>
      <c r="BD138" s="361"/>
      <c r="BE138" s="361"/>
      <c r="BF138" s="361"/>
      <c r="BG138" s="361"/>
      <c r="BH138" s="361"/>
      <c r="BI138" s="361"/>
      <c r="BJ138" s="361"/>
      <c r="BK138" s="361"/>
      <c r="BL138" s="361"/>
      <c r="BM138" s="361"/>
      <c r="BN138" s="361"/>
      <c r="BO138" s="361"/>
      <c r="BP138" s="361"/>
      <c r="BQ138" s="361"/>
      <c r="BR138" s="361"/>
      <c r="BS138" s="361"/>
      <c r="BT138" s="361"/>
      <c r="BU138" s="361"/>
      <c r="BV138" s="361"/>
      <c r="BW138" s="361"/>
      <c r="BX138" s="361"/>
      <c r="BY138" s="361"/>
      <c r="BZ138" s="361"/>
      <c r="CA138" s="361"/>
      <c r="CB138" s="361"/>
      <c r="CC138" s="361"/>
      <c r="CD138" s="361"/>
      <c r="CE138" s="361"/>
      <c r="CF138" s="361"/>
      <c r="CG138" s="361"/>
      <c r="CH138" s="361"/>
      <c r="CI138" s="361"/>
      <c r="CJ138" s="361"/>
      <c r="CK138" s="361"/>
      <c r="CL138" s="361"/>
      <c r="CM138" s="361"/>
      <c r="CN138" s="361"/>
      <c r="CO138" s="361"/>
      <c r="CP138" s="361"/>
      <c r="CQ138" s="361"/>
      <c r="CR138" s="361"/>
      <c r="CS138" s="361"/>
      <c r="CT138" s="361"/>
      <c r="CU138" s="361"/>
      <c r="CV138" s="361"/>
      <c r="CW138" s="361"/>
      <c r="CX138" s="361"/>
      <c r="CY138" s="361"/>
      <c r="CZ138" s="361"/>
      <c r="DA138" s="361"/>
      <c r="DB138" s="361"/>
      <c r="DC138" s="361"/>
      <c r="DD138" s="361"/>
      <c r="DE138" s="361"/>
      <c r="DF138" s="361"/>
      <c r="DG138" s="361"/>
      <c r="DH138" s="361"/>
      <c r="DI138" s="361"/>
      <c r="DJ138" s="361"/>
      <c r="DK138" s="361"/>
      <c r="DL138" s="361"/>
      <c r="DM138" s="361"/>
      <c r="DN138" s="361"/>
      <c r="DO138" s="361"/>
      <c r="DP138" s="361"/>
      <c r="DQ138" s="361"/>
      <c r="DR138" s="361"/>
      <c r="DS138" s="361"/>
    </row>
    <row r="165" s="361" customFormat="1" spans="2:14">
      <c r="B165" s="365"/>
      <c r="L165" s="367"/>
      <c r="M165" s="367"/>
      <c r="N165" s="367"/>
    </row>
    <row r="168" s="366" customFormat="1" spans="2:123">
      <c r="B168" s="377"/>
      <c r="L168" s="394"/>
      <c r="M168" s="394"/>
      <c r="N168" s="394"/>
      <c r="AB168" s="361"/>
      <c r="AC168" s="361"/>
      <c r="AD168" s="361"/>
      <c r="AE168" s="361"/>
      <c r="AF168" s="361"/>
      <c r="AG168" s="361"/>
      <c r="AH168" s="361"/>
      <c r="AI168" s="361"/>
      <c r="AJ168" s="361"/>
      <c r="AK168" s="361"/>
      <c r="AL168" s="361"/>
      <c r="AM168" s="361"/>
      <c r="AN168" s="361"/>
      <c r="AO168" s="361"/>
      <c r="AP168" s="361"/>
      <c r="AQ168" s="361"/>
      <c r="AR168" s="361"/>
      <c r="AS168" s="361"/>
      <c r="AT168" s="361"/>
      <c r="AU168" s="361"/>
      <c r="AV168" s="361"/>
      <c r="AW168" s="361"/>
      <c r="AX168" s="361"/>
      <c r="AY168" s="361"/>
      <c r="AZ168" s="361"/>
      <c r="BA168" s="361"/>
      <c r="BB168" s="361"/>
      <c r="BC168" s="361"/>
      <c r="BD168" s="361"/>
      <c r="BE168" s="361"/>
      <c r="BF168" s="361"/>
      <c r="BG168" s="361"/>
      <c r="BH168" s="361"/>
      <c r="BI168" s="361"/>
      <c r="BJ168" s="361"/>
      <c r="BK168" s="361"/>
      <c r="BL168" s="361"/>
      <c r="BM168" s="361"/>
      <c r="BN168" s="361"/>
      <c r="BO168" s="361"/>
      <c r="BP168" s="361"/>
      <c r="BQ168" s="361"/>
      <c r="BR168" s="361"/>
      <c r="BS168" s="361"/>
      <c r="BT168" s="361"/>
      <c r="BU168" s="361"/>
      <c r="BV168" s="361"/>
      <c r="BW168" s="361"/>
      <c r="BX168" s="361"/>
      <c r="BY168" s="361"/>
      <c r="BZ168" s="361"/>
      <c r="CA168" s="361"/>
      <c r="CB168" s="361"/>
      <c r="CC168" s="361"/>
      <c r="CD168" s="361"/>
      <c r="CE168" s="361"/>
      <c r="CF168" s="361"/>
      <c r="CG168" s="361"/>
      <c r="CH168" s="361"/>
      <c r="CI168" s="361"/>
      <c r="CJ168" s="361"/>
      <c r="CK168" s="361"/>
      <c r="CL168" s="361"/>
      <c r="CM168" s="361"/>
      <c r="CN168" s="361"/>
      <c r="CO168" s="361"/>
      <c r="CP168" s="361"/>
      <c r="CQ168" s="361"/>
      <c r="CR168" s="361"/>
      <c r="CS168" s="361"/>
      <c r="CT168" s="361"/>
      <c r="CU168" s="361"/>
      <c r="CV168" s="361"/>
      <c r="CW168" s="361"/>
      <c r="CX168" s="361"/>
      <c r="CY168" s="361"/>
      <c r="CZ168" s="361"/>
      <c r="DA168" s="361"/>
      <c r="DB168" s="361"/>
      <c r="DC168" s="361"/>
      <c r="DD168" s="361"/>
      <c r="DE168" s="361"/>
      <c r="DF168" s="361"/>
      <c r="DG168" s="361"/>
      <c r="DH168" s="361"/>
      <c r="DI168" s="361"/>
      <c r="DJ168" s="361"/>
      <c r="DK168" s="361"/>
      <c r="DL168" s="361"/>
      <c r="DM168" s="361"/>
      <c r="DN168" s="361"/>
      <c r="DO168" s="361"/>
      <c r="DP168" s="361"/>
      <c r="DQ168" s="361"/>
      <c r="DR168" s="361"/>
      <c r="DS168" s="361"/>
    </row>
    <row r="171" s="366" customFormat="1" spans="2:123">
      <c r="B171" s="377"/>
      <c r="L171" s="394"/>
      <c r="M171" s="394"/>
      <c r="N171" s="394"/>
      <c r="AB171" s="361"/>
      <c r="AC171" s="361"/>
      <c r="AD171" s="361"/>
      <c r="AE171" s="361"/>
      <c r="AF171" s="361"/>
      <c r="AG171" s="361"/>
      <c r="AH171" s="361"/>
      <c r="AI171" s="361"/>
      <c r="AJ171" s="361"/>
      <c r="AK171" s="361"/>
      <c r="AL171" s="361"/>
      <c r="AM171" s="361"/>
      <c r="AN171" s="361"/>
      <c r="AO171" s="361"/>
      <c r="AP171" s="361"/>
      <c r="AQ171" s="361"/>
      <c r="AR171" s="361"/>
      <c r="AS171" s="361"/>
      <c r="AT171" s="361"/>
      <c r="AU171" s="361"/>
      <c r="AV171" s="361"/>
      <c r="AW171" s="361"/>
      <c r="AX171" s="361"/>
      <c r="AY171" s="361"/>
      <c r="AZ171" s="361"/>
      <c r="BA171" s="361"/>
      <c r="BB171" s="361"/>
      <c r="BC171" s="361"/>
      <c r="BD171" s="361"/>
      <c r="BE171" s="361"/>
      <c r="BF171" s="361"/>
      <c r="BG171" s="361"/>
      <c r="BH171" s="361"/>
      <c r="BI171" s="361"/>
      <c r="BJ171" s="361"/>
      <c r="BK171" s="361"/>
      <c r="BL171" s="361"/>
      <c r="BM171" s="361"/>
      <c r="BN171" s="361"/>
      <c r="BO171" s="361"/>
      <c r="BP171" s="361"/>
      <c r="BQ171" s="361"/>
      <c r="BR171" s="361"/>
      <c r="BS171" s="361"/>
      <c r="BT171" s="361"/>
      <c r="BU171" s="361"/>
      <c r="BV171" s="361"/>
      <c r="BW171" s="361"/>
      <c r="BX171" s="361"/>
      <c r="BY171" s="361"/>
      <c r="BZ171" s="361"/>
      <c r="CA171" s="361"/>
      <c r="CB171" s="361"/>
      <c r="CC171" s="361"/>
      <c r="CD171" s="361"/>
      <c r="CE171" s="361"/>
      <c r="CF171" s="361"/>
      <c r="CG171" s="361"/>
      <c r="CH171" s="361"/>
      <c r="CI171" s="361"/>
      <c r="CJ171" s="361"/>
      <c r="CK171" s="361"/>
      <c r="CL171" s="361"/>
      <c r="CM171" s="361"/>
      <c r="CN171" s="361"/>
      <c r="CO171" s="361"/>
      <c r="CP171" s="361"/>
      <c r="CQ171" s="361"/>
      <c r="CR171" s="361"/>
      <c r="CS171" s="361"/>
      <c r="CT171" s="361"/>
      <c r="CU171" s="361"/>
      <c r="CV171" s="361"/>
      <c r="CW171" s="361"/>
      <c r="CX171" s="361"/>
      <c r="CY171" s="361"/>
      <c r="CZ171" s="361"/>
      <c r="DA171" s="361"/>
      <c r="DB171" s="361"/>
      <c r="DC171" s="361"/>
      <c r="DD171" s="361"/>
      <c r="DE171" s="361"/>
      <c r="DF171" s="361"/>
      <c r="DG171" s="361"/>
      <c r="DH171" s="361"/>
      <c r="DI171" s="361"/>
      <c r="DJ171" s="361"/>
      <c r="DK171" s="361"/>
      <c r="DL171" s="361"/>
      <c r="DM171" s="361"/>
      <c r="DN171" s="361"/>
      <c r="DO171" s="361"/>
      <c r="DP171" s="361"/>
      <c r="DQ171" s="361"/>
      <c r="DR171" s="361"/>
      <c r="DS171" s="361"/>
    </row>
    <row r="187" s="366" customFormat="1" spans="2:123">
      <c r="B187" s="377"/>
      <c r="L187" s="394"/>
      <c r="M187" s="394"/>
      <c r="N187" s="394"/>
      <c r="AB187" s="361"/>
      <c r="AC187" s="361"/>
      <c r="AD187" s="361"/>
      <c r="AE187" s="361"/>
      <c r="AF187" s="361"/>
      <c r="AG187" s="361"/>
      <c r="AH187" s="361"/>
      <c r="AI187" s="361"/>
      <c r="AJ187" s="361"/>
      <c r="AK187" s="361"/>
      <c r="AL187" s="361"/>
      <c r="AM187" s="361"/>
      <c r="AN187" s="361"/>
      <c r="AO187" s="361"/>
      <c r="AP187" s="361"/>
      <c r="AQ187" s="361"/>
      <c r="AR187" s="361"/>
      <c r="AS187" s="361"/>
      <c r="AT187" s="361"/>
      <c r="AU187" s="361"/>
      <c r="AV187" s="361"/>
      <c r="AW187" s="361"/>
      <c r="AX187" s="361"/>
      <c r="AY187" s="361"/>
      <c r="AZ187" s="361"/>
      <c r="BA187" s="361"/>
      <c r="BB187" s="361"/>
      <c r="BC187" s="361"/>
      <c r="BD187" s="361"/>
      <c r="BE187" s="361"/>
      <c r="BF187" s="361"/>
      <c r="BG187" s="361"/>
      <c r="BH187" s="361"/>
      <c r="BI187" s="361"/>
      <c r="BJ187" s="361"/>
      <c r="BK187" s="361"/>
      <c r="BL187" s="361"/>
      <c r="BM187" s="361"/>
      <c r="BN187" s="361"/>
      <c r="BO187" s="361"/>
      <c r="BP187" s="361"/>
      <c r="BQ187" s="361"/>
      <c r="BR187" s="361"/>
      <c r="BS187" s="361"/>
      <c r="BT187" s="361"/>
      <c r="BU187" s="361"/>
      <c r="BV187" s="361"/>
      <c r="BW187" s="361"/>
      <c r="BX187" s="361"/>
      <c r="BY187" s="361"/>
      <c r="BZ187" s="361"/>
      <c r="CA187" s="361"/>
      <c r="CB187" s="361"/>
      <c r="CC187" s="361"/>
      <c r="CD187" s="361"/>
      <c r="CE187" s="361"/>
      <c r="CF187" s="361"/>
      <c r="CG187" s="361"/>
      <c r="CH187" s="361"/>
      <c r="CI187" s="361"/>
      <c r="CJ187" s="361"/>
      <c r="CK187" s="361"/>
      <c r="CL187" s="361"/>
      <c r="CM187" s="361"/>
      <c r="CN187" s="361"/>
      <c r="CO187" s="361"/>
      <c r="CP187" s="361"/>
      <c r="CQ187" s="361"/>
      <c r="CR187" s="361"/>
      <c r="CS187" s="361"/>
      <c r="CT187" s="361"/>
      <c r="CU187" s="361"/>
      <c r="CV187" s="361"/>
      <c r="CW187" s="361"/>
      <c r="CX187" s="361"/>
      <c r="CY187" s="361"/>
      <c r="CZ187" s="361"/>
      <c r="DA187" s="361"/>
      <c r="DB187" s="361"/>
      <c r="DC187" s="361"/>
      <c r="DD187" s="361"/>
      <c r="DE187" s="361"/>
      <c r="DF187" s="361"/>
      <c r="DG187" s="361"/>
      <c r="DH187" s="361"/>
      <c r="DI187" s="361"/>
      <c r="DJ187" s="361"/>
      <c r="DK187" s="361"/>
      <c r="DL187" s="361"/>
      <c r="DM187" s="361"/>
      <c r="DN187" s="361"/>
      <c r="DO187" s="361"/>
      <c r="DP187" s="361"/>
      <c r="DQ187" s="361"/>
      <c r="DR187" s="361"/>
      <c r="DS187" s="361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AI186"/>
  <sheetViews>
    <sheetView zoomScale="85" zoomScaleNormal="85" workbookViewId="0">
      <selection activeCell="R52" sqref="R52:AB68"/>
    </sheetView>
  </sheetViews>
  <sheetFormatPr defaultColWidth="7.75555555555556" defaultRowHeight="16.5"/>
  <cols>
    <col min="1" max="1" width="7.75555555555556" style="324"/>
    <col min="2" max="2" width="10.5407407407407" style="328" customWidth="1"/>
    <col min="3" max="3" width="8.16296296296296" style="329" customWidth="1"/>
    <col min="4" max="5" width="5.4962962962963" style="329" customWidth="1"/>
    <col min="6" max="6" width="8.16296296296296" style="329" customWidth="1"/>
    <col min="7" max="7" width="4.11851851851852" style="330" customWidth="1"/>
    <col min="8" max="8" width="5.60740740740741" style="330" customWidth="1"/>
    <col min="9" max="9" width="6.07407407407407" style="330" customWidth="1"/>
    <col min="10" max="10" width="8.42962962962963" style="329" customWidth="1"/>
    <col min="11" max="11" width="11.3925925925926" style="329" customWidth="1"/>
    <col min="12" max="12" width="13.8148148148148" style="329" customWidth="1"/>
    <col min="13" max="13" width="15.9185185185185" style="329" customWidth="1"/>
    <col min="14" max="14" width="19.5555555555556" style="329" customWidth="1"/>
    <col min="15" max="17" width="9.13333333333333" style="324"/>
    <col min="18" max="21" width="7.75555555555556" style="324"/>
    <col min="22" max="22" width="7.83703703703704" style="324"/>
    <col min="23" max="23" width="10.2592592592593" style="324"/>
    <col min="24" max="26" width="7.75555555555556" style="324"/>
    <col min="27" max="27" width="9.13333333333333" style="324"/>
    <col min="28" max="29" width="7.75555555555556" style="324"/>
    <col min="30" max="30" width="10.2592592592593" style="324"/>
    <col min="31" max="31" width="7.75555555555556" style="324"/>
    <col min="32" max="32" width="9.13333333333333" style="324"/>
    <col min="33" max="33" width="8.16296296296296" style="324"/>
    <col min="34" max="34" width="7.75555555555556" style="324"/>
    <col min="35" max="35" width="9.13333333333333" style="324"/>
    <col min="36" max="16384" width="7.75555555555556" style="324"/>
  </cols>
  <sheetData>
    <row r="1" s="324" customFormat="1" spans="1:14">
      <c r="A1" s="324" t="s">
        <v>138</v>
      </c>
      <c r="B1" s="326"/>
      <c r="C1" s="326"/>
      <c r="D1" s="326"/>
      <c r="E1" s="326"/>
      <c r="F1" s="326"/>
      <c r="G1" s="331"/>
      <c r="H1" s="331"/>
      <c r="I1" s="331"/>
      <c r="J1" s="326"/>
      <c r="K1" s="326"/>
      <c r="L1" s="329"/>
      <c r="M1" s="329"/>
      <c r="N1" s="329"/>
    </row>
    <row r="2" s="324" customFormat="1" spans="2:14">
      <c r="B2" s="332" t="s">
        <v>59</v>
      </c>
      <c r="C2" s="333" t="s">
        <v>60</v>
      </c>
      <c r="D2" s="333" t="s">
        <v>61</v>
      </c>
      <c r="E2" s="333" t="s">
        <v>62</v>
      </c>
      <c r="F2" s="333" t="s">
        <v>63</v>
      </c>
      <c r="G2" s="334" t="s">
        <v>64</v>
      </c>
      <c r="H2" s="334" t="s">
        <v>65</v>
      </c>
      <c r="I2" s="334" t="s">
        <v>66</v>
      </c>
      <c r="J2" s="333" t="s">
        <v>67</v>
      </c>
      <c r="K2" s="333" t="s">
        <v>68</v>
      </c>
      <c r="L2" s="329" t="s">
        <v>69</v>
      </c>
      <c r="M2" s="333" t="s">
        <v>70</v>
      </c>
      <c r="N2" s="329" t="s">
        <v>71</v>
      </c>
    </row>
    <row r="3" s="324" customFormat="1" spans="2:14">
      <c r="B3" s="335" t="s">
        <v>74</v>
      </c>
      <c r="C3" s="333">
        <v>140083</v>
      </c>
      <c r="D3" s="333">
        <v>0</v>
      </c>
      <c r="E3" s="333">
        <v>0</v>
      </c>
      <c r="F3" s="333">
        <f t="shared" ref="F3:F19" si="0">C3-D3-E3</f>
        <v>140083</v>
      </c>
      <c r="G3" s="334">
        <v>0.05</v>
      </c>
      <c r="H3" s="334">
        <v>0</v>
      </c>
      <c r="I3" s="339">
        <v>0.2</v>
      </c>
      <c r="J3" s="347"/>
      <c r="K3" s="333">
        <f t="shared" ref="K3:K19" si="1">ROUND(F3*(1-G3-H3)*I3,2)</f>
        <v>26615.77</v>
      </c>
      <c r="L3" s="329">
        <f t="shared" ref="L3:L19" si="2">K3-J3</f>
        <v>26615.77</v>
      </c>
      <c r="M3" s="333">
        <f>J63</f>
        <v>0</v>
      </c>
      <c r="N3" s="329">
        <f t="shared" ref="N3:N19" si="3">M3-K3</f>
        <v>-26615.77</v>
      </c>
    </row>
    <row r="4" s="324" customFormat="1" spans="1:14">
      <c r="A4" s="336">
        <v>44576</v>
      </c>
      <c r="B4" s="335" t="s">
        <v>74</v>
      </c>
      <c r="C4" s="333">
        <v>140083</v>
      </c>
      <c r="D4" s="333">
        <v>0</v>
      </c>
      <c r="E4" s="333">
        <v>0</v>
      </c>
      <c r="F4" s="333">
        <f t="shared" si="0"/>
        <v>140083</v>
      </c>
      <c r="G4" s="334">
        <v>0.05</v>
      </c>
      <c r="H4" s="334">
        <v>0</v>
      </c>
      <c r="I4" s="334">
        <v>0.15</v>
      </c>
      <c r="J4" s="347"/>
      <c r="K4" s="333">
        <f t="shared" si="1"/>
        <v>19961.83</v>
      </c>
      <c r="L4" s="329">
        <f t="shared" si="2"/>
        <v>19961.83</v>
      </c>
      <c r="M4" s="333">
        <f>J64</f>
        <v>51385.62</v>
      </c>
      <c r="N4" s="329">
        <f t="shared" si="3"/>
        <v>31423.79</v>
      </c>
    </row>
    <row r="5" s="324" customFormat="1" spans="2:14">
      <c r="B5" s="337" t="s">
        <v>37</v>
      </c>
      <c r="C5" s="333">
        <v>83929</v>
      </c>
      <c r="D5" s="333">
        <v>0</v>
      </c>
      <c r="E5" s="333">
        <v>0</v>
      </c>
      <c r="F5" s="333">
        <f t="shared" si="0"/>
        <v>83929</v>
      </c>
      <c r="G5" s="334">
        <v>0.05</v>
      </c>
      <c r="H5" s="334">
        <v>0</v>
      </c>
      <c r="I5" s="334">
        <v>0.15</v>
      </c>
      <c r="J5" s="347"/>
      <c r="K5" s="333">
        <f t="shared" si="1"/>
        <v>11959.88</v>
      </c>
      <c r="L5" s="329">
        <f t="shared" si="2"/>
        <v>11959.88</v>
      </c>
      <c r="M5" s="333">
        <f>AA68</f>
        <v>49440.76</v>
      </c>
      <c r="N5" s="329">
        <f t="shared" si="3"/>
        <v>37480.88</v>
      </c>
    </row>
    <row r="6" s="324" customFormat="1" spans="2:14">
      <c r="B6" s="337" t="s">
        <v>85</v>
      </c>
      <c r="C6" s="333">
        <v>55984</v>
      </c>
      <c r="D6" s="333">
        <v>3</v>
      </c>
      <c r="E6" s="333">
        <v>0</v>
      </c>
      <c r="F6" s="333">
        <f t="shared" si="0"/>
        <v>55981</v>
      </c>
      <c r="G6" s="334">
        <v>0</v>
      </c>
      <c r="H6" s="334">
        <v>0</v>
      </c>
      <c r="I6" s="334">
        <v>0.2</v>
      </c>
      <c r="J6" s="347">
        <v>4079.5</v>
      </c>
      <c r="K6" s="333">
        <f t="shared" si="1"/>
        <v>11196.2</v>
      </c>
      <c r="L6" s="329">
        <f t="shared" si="2"/>
        <v>7116.7</v>
      </c>
      <c r="M6" s="333">
        <f>J81</f>
        <v>9256.93</v>
      </c>
      <c r="N6" s="329">
        <f t="shared" si="3"/>
        <v>-1939.27</v>
      </c>
    </row>
    <row r="7" s="324" customFormat="1" spans="2:14">
      <c r="B7" s="337" t="s">
        <v>135</v>
      </c>
      <c r="C7" s="333">
        <v>38767</v>
      </c>
      <c r="D7" s="333">
        <v>0</v>
      </c>
      <c r="E7" s="333">
        <v>0</v>
      </c>
      <c r="F7" s="333">
        <f t="shared" si="0"/>
        <v>38767</v>
      </c>
      <c r="G7" s="334">
        <v>0.05</v>
      </c>
      <c r="H7" s="334">
        <v>0</v>
      </c>
      <c r="I7" s="334">
        <v>0.15</v>
      </c>
      <c r="J7" s="347"/>
      <c r="K7" s="333">
        <f t="shared" si="1"/>
        <v>5524.3</v>
      </c>
      <c r="L7" s="329">
        <f t="shared" si="2"/>
        <v>5524.3</v>
      </c>
      <c r="M7" s="333">
        <f>J109</f>
        <v>18620.92</v>
      </c>
      <c r="N7" s="329">
        <f t="shared" si="3"/>
        <v>13096.62</v>
      </c>
    </row>
    <row r="8" s="324" customFormat="1" spans="2:14">
      <c r="B8" s="337" t="s">
        <v>79</v>
      </c>
      <c r="C8" s="333">
        <v>33614</v>
      </c>
      <c r="D8" s="333">
        <v>0</v>
      </c>
      <c r="E8" s="333">
        <v>0</v>
      </c>
      <c r="F8" s="333">
        <f t="shared" si="0"/>
        <v>33614</v>
      </c>
      <c r="G8" s="334">
        <v>0.05</v>
      </c>
      <c r="H8" s="334">
        <v>0</v>
      </c>
      <c r="I8" s="334">
        <v>0.15</v>
      </c>
      <c r="J8" s="347"/>
      <c r="K8" s="333">
        <f t="shared" si="1"/>
        <v>4790</v>
      </c>
      <c r="L8" s="329">
        <f t="shared" si="2"/>
        <v>4790</v>
      </c>
      <c r="M8" s="333">
        <f>J93</f>
        <v>11383.83</v>
      </c>
      <c r="N8" s="329">
        <f t="shared" si="3"/>
        <v>6593.83</v>
      </c>
    </row>
    <row r="9" s="324" customFormat="1" spans="2:14">
      <c r="B9" s="337" t="s">
        <v>76</v>
      </c>
      <c r="C9" s="333">
        <v>32052</v>
      </c>
      <c r="D9" s="333">
        <v>0</v>
      </c>
      <c r="E9" s="333">
        <v>0</v>
      </c>
      <c r="F9" s="333">
        <f t="shared" si="0"/>
        <v>32052</v>
      </c>
      <c r="G9" s="334">
        <v>0</v>
      </c>
      <c r="H9" s="334">
        <v>0</v>
      </c>
      <c r="I9" s="334">
        <v>0.2</v>
      </c>
      <c r="J9" s="347"/>
      <c r="K9" s="333">
        <f t="shared" si="1"/>
        <v>6410.4</v>
      </c>
      <c r="L9" s="329">
        <f t="shared" si="2"/>
        <v>6410.4</v>
      </c>
      <c r="M9" s="333">
        <f>AA78</f>
        <v>19286.53</v>
      </c>
      <c r="N9" s="329">
        <f t="shared" si="3"/>
        <v>12876.13</v>
      </c>
    </row>
    <row r="10" s="324" customFormat="1" spans="2:14">
      <c r="B10" s="337" t="s">
        <v>48</v>
      </c>
      <c r="C10" s="333">
        <v>23403</v>
      </c>
      <c r="D10" s="333">
        <v>0</v>
      </c>
      <c r="E10" s="333">
        <v>0</v>
      </c>
      <c r="F10" s="333">
        <f t="shared" si="0"/>
        <v>23403</v>
      </c>
      <c r="G10" s="334">
        <v>0.05</v>
      </c>
      <c r="H10" s="334">
        <v>0</v>
      </c>
      <c r="I10" s="334">
        <v>0.1</v>
      </c>
      <c r="J10" s="347"/>
      <c r="K10" s="333">
        <f t="shared" si="1"/>
        <v>2223.29</v>
      </c>
      <c r="L10" s="329">
        <f t="shared" si="2"/>
        <v>2223.29</v>
      </c>
      <c r="M10" s="348">
        <f>AA128</f>
        <v>9957.46</v>
      </c>
      <c r="N10" s="329">
        <f t="shared" si="3"/>
        <v>7734.17</v>
      </c>
    </row>
    <row r="11" s="324" customFormat="1" spans="2:14">
      <c r="B11" s="337" t="s">
        <v>139</v>
      </c>
      <c r="C11" s="333">
        <v>21246</v>
      </c>
      <c r="D11" s="333">
        <v>0</v>
      </c>
      <c r="E11" s="333">
        <v>0</v>
      </c>
      <c r="F11" s="333">
        <f t="shared" si="0"/>
        <v>21246</v>
      </c>
      <c r="G11" s="334">
        <v>0.05</v>
      </c>
      <c r="H11" s="334">
        <v>0</v>
      </c>
      <c r="I11" s="339">
        <v>0.12</v>
      </c>
      <c r="J11" s="347"/>
      <c r="K11" s="333">
        <f t="shared" si="1"/>
        <v>2422.04</v>
      </c>
      <c r="L11" s="329">
        <f t="shared" si="2"/>
        <v>2422.04</v>
      </c>
      <c r="M11" s="333">
        <f>AA146</f>
        <v>9333.61</v>
      </c>
      <c r="N11" s="329">
        <f t="shared" si="3"/>
        <v>6911.57</v>
      </c>
    </row>
    <row r="12" s="324" customFormat="1" spans="2:14">
      <c r="B12" s="337" t="s">
        <v>140</v>
      </c>
      <c r="C12" s="333">
        <v>2736</v>
      </c>
      <c r="D12" s="333">
        <v>0</v>
      </c>
      <c r="E12" s="333">
        <v>0</v>
      </c>
      <c r="F12" s="333">
        <f t="shared" si="0"/>
        <v>2736</v>
      </c>
      <c r="G12" s="334">
        <v>0.05</v>
      </c>
      <c r="H12" s="334">
        <v>0</v>
      </c>
      <c r="I12" s="334">
        <v>0.2</v>
      </c>
      <c r="J12" s="347"/>
      <c r="K12" s="333">
        <f t="shared" si="1"/>
        <v>519.84</v>
      </c>
      <c r="L12" s="329">
        <f t="shared" si="2"/>
        <v>519.84</v>
      </c>
      <c r="M12" s="333">
        <f>AA96</f>
        <v>121.91</v>
      </c>
      <c r="N12" s="329">
        <f t="shared" si="3"/>
        <v>-397.93</v>
      </c>
    </row>
    <row r="13" s="324" customFormat="1" spans="2:14">
      <c r="B13" s="337" t="s">
        <v>90</v>
      </c>
      <c r="C13" s="333">
        <v>616</v>
      </c>
      <c r="D13" s="333">
        <v>0</v>
      </c>
      <c r="E13" s="333">
        <v>0</v>
      </c>
      <c r="F13" s="333">
        <f t="shared" si="0"/>
        <v>616</v>
      </c>
      <c r="G13" s="334">
        <v>0.05</v>
      </c>
      <c r="H13" s="334">
        <v>0</v>
      </c>
      <c r="I13" s="334">
        <v>0.2</v>
      </c>
      <c r="J13" s="347"/>
      <c r="K13" s="333">
        <f t="shared" si="1"/>
        <v>117.04</v>
      </c>
      <c r="L13" s="329">
        <f t="shared" si="2"/>
        <v>117.04</v>
      </c>
      <c r="M13" s="333">
        <f>AA104</f>
        <v>175.56</v>
      </c>
      <c r="N13" s="329">
        <f t="shared" si="3"/>
        <v>58.52</v>
      </c>
    </row>
    <row r="14" s="324" customFormat="1" spans="2:14">
      <c r="B14" s="337" t="s">
        <v>89</v>
      </c>
      <c r="C14" s="333">
        <v>212</v>
      </c>
      <c r="D14" s="333">
        <v>0</v>
      </c>
      <c r="E14" s="333">
        <v>0</v>
      </c>
      <c r="F14" s="333">
        <f t="shared" si="0"/>
        <v>212</v>
      </c>
      <c r="G14" s="334">
        <v>0.05</v>
      </c>
      <c r="H14" s="334">
        <v>0</v>
      </c>
      <c r="I14" s="334">
        <v>0.2</v>
      </c>
      <c r="J14" s="347"/>
      <c r="K14" s="333">
        <f t="shared" si="1"/>
        <v>40.28</v>
      </c>
      <c r="L14" s="329">
        <f t="shared" si="2"/>
        <v>40.28</v>
      </c>
      <c r="M14" s="333">
        <f>AA96</f>
        <v>121.91</v>
      </c>
      <c r="N14" s="329">
        <f t="shared" si="3"/>
        <v>81.63</v>
      </c>
    </row>
    <row r="15" s="324" customFormat="1" spans="2:14">
      <c r="B15" s="328" t="s">
        <v>141</v>
      </c>
      <c r="C15" s="333">
        <v>48</v>
      </c>
      <c r="D15" s="333">
        <v>0</v>
      </c>
      <c r="E15" s="333">
        <v>0</v>
      </c>
      <c r="F15" s="333">
        <f t="shared" si="0"/>
        <v>48</v>
      </c>
      <c r="G15" s="334">
        <v>0.05</v>
      </c>
      <c r="H15" s="334">
        <v>0</v>
      </c>
      <c r="I15" s="339">
        <v>0.25</v>
      </c>
      <c r="J15" s="347"/>
      <c r="K15" s="333">
        <f t="shared" si="1"/>
        <v>11.4</v>
      </c>
      <c r="L15" s="329">
        <f t="shared" si="2"/>
        <v>11.4</v>
      </c>
      <c r="M15" s="333">
        <f>J147</f>
        <v>13.68</v>
      </c>
      <c r="N15" s="329">
        <f t="shared" si="3"/>
        <v>2.28</v>
      </c>
    </row>
    <row r="16" s="325" customFormat="1" spans="1:14">
      <c r="A16" s="324"/>
      <c r="B16" s="328" t="s">
        <v>93</v>
      </c>
      <c r="C16" s="333">
        <v>1920</v>
      </c>
      <c r="D16" s="333">
        <v>0</v>
      </c>
      <c r="E16" s="333">
        <v>0</v>
      </c>
      <c r="F16" s="333">
        <f t="shared" si="0"/>
        <v>1920</v>
      </c>
      <c r="G16" s="334">
        <v>0.05</v>
      </c>
      <c r="H16" s="334">
        <v>0</v>
      </c>
      <c r="I16" s="339">
        <v>0.2</v>
      </c>
      <c r="J16" s="347">
        <v>0</v>
      </c>
      <c r="K16" s="333">
        <f t="shared" si="1"/>
        <v>364.8</v>
      </c>
      <c r="L16" s="329">
        <f t="shared" si="2"/>
        <v>364.8</v>
      </c>
      <c r="M16" s="333">
        <f>AA109</f>
        <v>0</v>
      </c>
      <c r="N16" s="329">
        <f t="shared" si="3"/>
        <v>-364.8</v>
      </c>
    </row>
    <row r="17" s="325" customFormat="1" spans="1:14">
      <c r="A17" s="326"/>
      <c r="B17" s="338" t="s">
        <v>142</v>
      </c>
      <c r="C17" s="333">
        <f>Y26</f>
        <v>39594</v>
      </c>
      <c r="D17" s="333">
        <v>0</v>
      </c>
      <c r="E17" s="333">
        <v>0</v>
      </c>
      <c r="F17" s="333">
        <f t="shared" si="0"/>
        <v>39594</v>
      </c>
      <c r="G17" s="339">
        <v>0.05</v>
      </c>
      <c r="H17" s="334">
        <v>0</v>
      </c>
      <c r="I17" s="339">
        <v>0.2</v>
      </c>
      <c r="J17" s="347">
        <v>0</v>
      </c>
      <c r="K17" s="333">
        <f t="shared" si="1"/>
        <v>7522.86</v>
      </c>
      <c r="L17" s="329">
        <f t="shared" si="2"/>
        <v>7522.86</v>
      </c>
      <c r="M17" s="333">
        <f t="shared" ref="M17:M19" si="4">AD26</f>
        <v>11284.29</v>
      </c>
      <c r="N17" s="329">
        <f t="shared" si="3"/>
        <v>3761.43</v>
      </c>
    </row>
    <row r="18" s="325" customFormat="1" spans="1:14">
      <c r="A18" s="326"/>
      <c r="B18" s="338" t="s">
        <v>143</v>
      </c>
      <c r="C18" s="333">
        <f>AI24</f>
        <v>155146.4</v>
      </c>
      <c r="D18" s="333">
        <v>0</v>
      </c>
      <c r="E18" s="333">
        <v>0</v>
      </c>
      <c r="F18" s="333">
        <f t="shared" si="0"/>
        <v>155146.4</v>
      </c>
      <c r="G18" s="339">
        <v>0</v>
      </c>
      <c r="H18" s="334">
        <v>0</v>
      </c>
      <c r="I18" s="339">
        <v>0.2</v>
      </c>
      <c r="J18" s="347">
        <v>0</v>
      </c>
      <c r="K18" s="333">
        <f t="shared" si="1"/>
        <v>31029.28</v>
      </c>
      <c r="L18" s="329">
        <f t="shared" si="2"/>
        <v>31029.28</v>
      </c>
      <c r="M18" s="333">
        <f t="shared" si="4"/>
        <v>166430.69</v>
      </c>
      <c r="N18" s="329">
        <f t="shared" si="3"/>
        <v>135401.41</v>
      </c>
    </row>
    <row r="19" s="325" customFormat="1" spans="1:14">
      <c r="A19" s="326"/>
      <c r="B19" s="338" t="s">
        <v>144</v>
      </c>
      <c r="C19" s="340">
        <f>'[1]12月'!$C$20</f>
        <v>321558.6</v>
      </c>
      <c r="D19" s="333">
        <f>'[1]12月'!$L$20</f>
        <v>195610.7</v>
      </c>
      <c r="E19" s="333">
        <v>0</v>
      </c>
      <c r="F19" s="333">
        <f t="shared" si="0"/>
        <v>125947.9</v>
      </c>
      <c r="G19" s="339">
        <v>0</v>
      </c>
      <c r="H19" s="334">
        <v>0</v>
      </c>
      <c r="I19" s="339">
        <v>0.2</v>
      </c>
      <c r="J19" s="347">
        <v>0</v>
      </c>
      <c r="K19" s="333">
        <f t="shared" si="1"/>
        <v>25189.58</v>
      </c>
      <c r="L19" s="329">
        <f t="shared" si="2"/>
        <v>25189.58</v>
      </c>
      <c r="M19" s="333">
        <f t="shared" si="4"/>
        <v>0</v>
      </c>
      <c r="N19" s="329">
        <f t="shared" si="3"/>
        <v>-25189.58</v>
      </c>
    </row>
    <row r="20" s="326" customFormat="1" spans="2:14">
      <c r="B20" s="338"/>
      <c r="C20" s="340">
        <f t="shared" ref="C20:F20" si="5">SUM(C4:C15)</f>
        <v>432690</v>
      </c>
      <c r="D20" s="340">
        <f t="shared" si="5"/>
        <v>3</v>
      </c>
      <c r="E20" s="333">
        <v>0</v>
      </c>
      <c r="F20" s="340">
        <f t="shared" si="5"/>
        <v>432687</v>
      </c>
      <c r="G20" s="341"/>
      <c r="H20" s="341"/>
      <c r="I20" s="341"/>
      <c r="J20" s="349"/>
      <c r="K20" s="340">
        <f t="shared" ref="K20:N20" si="6">SUM(K4:K15)</f>
        <v>65176.5</v>
      </c>
      <c r="L20" s="350">
        <f t="shared" si="6"/>
        <v>61097</v>
      </c>
      <c r="M20" s="340">
        <f t="shared" si="6"/>
        <v>179098.72</v>
      </c>
      <c r="N20" s="350">
        <f t="shared" si="6"/>
        <v>113922.22</v>
      </c>
    </row>
    <row r="21" s="326" customFormat="1" spans="2:14">
      <c r="B21" s="338"/>
      <c r="C21" s="340"/>
      <c r="D21" s="340"/>
      <c r="E21" s="340"/>
      <c r="F21" s="340"/>
      <c r="G21" s="341"/>
      <c r="H21" s="341"/>
      <c r="I21" s="341"/>
      <c r="J21" s="349"/>
      <c r="K21" s="340"/>
      <c r="L21" s="340"/>
      <c r="M21" s="350"/>
      <c r="N21" s="350"/>
    </row>
    <row r="22" s="326" customFormat="1" spans="1:14">
      <c r="A22" s="326" t="s">
        <v>145</v>
      </c>
      <c r="G22" s="342"/>
      <c r="H22" s="342"/>
      <c r="I22" s="342"/>
      <c r="L22" s="350"/>
      <c r="M22" s="350"/>
      <c r="N22" s="350"/>
    </row>
    <row r="23" s="327" customFormat="1" spans="2:33">
      <c r="B23" s="343" t="s">
        <v>59</v>
      </c>
      <c r="C23" s="343" t="s">
        <v>60</v>
      </c>
      <c r="D23" s="343" t="s">
        <v>61</v>
      </c>
      <c r="E23" s="343" t="s">
        <v>62</v>
      </c>
      <c r="F23" s="343" t="s">
        <v>63</v>
      </c>
      <c r="G23" s="344" t="s">
        <v>64</v>
      </c>
      <c r="H23" s="344" t="s">
        <v>65</v>
      </c>
      <c r="I23" s="344" t="s">
        <v>66</v>
      </c>
      <c r="J23" s="343" t="s">
        <v>67</v>
      </c>
      <c r="K23" s="333" t="s">
        <v>95</v>
      </c>
      <c r="L23" s="333" t="s">
        <v>96</v>
      </c>
      <c r="M23" s="329" t="s">
        <v>97</v>
      </c>
      <c r="N23" s="329" t="s">
        <v>98</v>
      </c>
      <c r="U23" s="343" t="s">
        <v>59</v>
      </c>
      <c r="V23" s="343" t="s">
        <v>60</v>
      </c>
      <c r="W23" s="343" t="s">
        <v>61</v>
      </c>
      <c r="X23" s="343" t="s">
        <v>62</v>
      </c>
      <c r="Y23" s="343" t="s">
        <v>63</v>
      </c>
      <c r="Z23" s="344" t="s">
        <v>64</v>
      </c>
      <c r="AA23" s="344" t="s">
        <v>65</v>
      </c>
      <c r="AB23" s="344" t="s">
        <v>66</v>
      </c>
      <c r="AC23" s="343" t="s">
        <v>67</v>
      </c>
      <c r="AD23" s="333" t="s">
        <v>95</v>
      </c>
      <c r="AE23" s="333" t="s">
        <v>96</v>
      </c>
      <c r="AF23" s="329" t="s">
        <v>97</v>
      </c>
      <c r="AG23" s="329" t="s">
        <v>98</v>
      </c>
    </row>
    <row r="24" s="324" customFormat="1" ht="17.25" spans="2:35">
      <c r="B24" s="345" t="s">
        <v>103</v>
      </c>
      <c r="C24" s="345">
        <v>65458</v>
      </c>
      <c r="D24" s="333">
        <v>0</v>
      </c>
      <c r="E24" s="333"/>
      <c r="F24" s="333">
        <f t="shared" ref="F24:F49" si="7">C24-D24-E24</f>
        <v>65458</v>
      </c>
      <c r="G24" s="334">
        <v>0.05</v>
      </c>
      <c r="H24" s="334">
        <v>0</v>
      </c>
      <c r="I24" s="339">
        <v>0.3</v>
      </c>
      <c r="J24" s="351"/>
      <c r="K24" s="333">
        <f t="shared" ref="K24:K49" si="8">ROUND(F24*(1-G24-H24)*I24,2)</f>
        <v>18655.53</v>
      </c>
      <c r="L24" s="352">
        <v>21793</v>
      </c>
      <c r="M24" s="329">
        <f>K24-L24</f>
        <v>-3137.47</v>
      </c>
      <c r="N24" s="329">
        <v>6013.79</v>
      </c>
      <c r="O24" s="324">
        <f>T54+C76+T137</f>
        <v>65458</v>
      </c>
      <c r="P24" s="324">
        <f>C24-O24</f>
        <v>0</v>
      </c>
      <c r="Q24" s="324" t="s">
        <v>146</v>
      </c>
      <c r="R24" s="324">
        <v>64482</v>
      </c>
      <c r="U24" s="345" t="s">
        <v>147</v>
      </c>
      <c r="V24" s="345">
        <v>680718</v>
      </c>
      <c r="W24" s="333">
        <v>6439</v>
      </c>
      <c r="X24" s="333"/>
      <c r="Y24" s="333">
        <f t="shared" ref="Y24:Y26" si="9">V24-W24-X24</f>
        <v>674279</v>
      </c>
      <c r="Z24" s="339">
        <v>0</v>
      </c>
      <c r="AA24" s="334">
        <v>0</v>
      </c>
      <c r="AB24" s="339">
        <v>0.2</v>
      </c>
      <c r="AC24" s="351"/>
      <c r="AD24" s="333">
        <f t="shared" ref="AD24:AD26" si="10">ROUND(Y24*(1-Z24-AA24)*AB24,2)</f>
        <v>134855.8</v>
      </c>
      <c r="AE24" s="352"/>
      <c r="AF24" s="329">
        <f t="shared" ref="AF24:AF26" si="11">AD24-AE24</f>
        <v>134855.8</v>
      </c>
      <c r="AG24" s="329">
        <v>6013.79</v>
      </c>
      <c r="AI24" s="324">
        <f>AD24+AD25</f>
        <v>155146.4</v>
      </c>
    </row>
    <row r="25" s="326" customFormat="1" ht="17.25" spans="1:35">
      <c r="A25" s="324"/>
      <c r="B25" s="345" t="s">
        <v>104</v>
      </c>
      <c r="C25" s="345">
        <v>57672</v>
      </c>
      <c r="D25" s="333">
        <v>0</v>
      </c>
      <c r="E25" s="333"/>
      <c r="F25" s="333">
        <f t="shared" si="7"/>
        <v>57672</v>
      </c>
      <c r="G25" s="334">
        <v>0.05</v>
      </c>
      <c r="H25" s="334">
        <v>0</v>
      </c>
      <c r="I25" s="339">
        <v>0.3</v>
      </c>
      <c r="J25" s="351"/>
      <c r="K25" s="333">
        <f t="shared" si="8"/>
        <v>16436.52</v>
      </c>
      <c r="L25" s="333"/>
      <c r="M25" s="329"/>
      <c r="N25" s="350"/>
      <c r="Q25" s="326" t="s">
        <v>148</v>
      </c>
      <c r="R25" s="326">
        <v>948</v>
      </c>
      <c r="T25" s="355"/>
      <c r="U25" s="356" t="s">
        <v>149</v>
      </c>
      <c r="V25" s="356">
        <v>103522</v>
      </c>
      <c r="W25" s="333">
        <v>2069</v>
      </c>
      <c r="X25" s="333"/>
      <c r="Y25" s="333">
        <f t="shared" si="9"/>
        <v>101453</v>
      </c>
      <c r="Z25" s="339">
        <v>0</v>
      </c>
      <c r="AA25" s="334">
        <v>0</v>
      </c>
      <c r="AB25" s="339">
        <v>0.2</v>
      </c>
      <c r="AC25" s="351"/>
      <c r="AD25" s="333">
        <f t="shared" si="10"/>
        <v>20290.6</v>
      </c>
      <c r="AE25" s="352"/>
      <c r="AF25" s="329">
        <f t="shared" si="11"/>
        <v>20290.6</v>
      </c>
      <c r="AG25" s="329">
        <v>6013.79</v>
      </c>
      <c r="AI25" s="326">
        <f>AD26</f>
        <v>11284.29</v>
      </c>
    </row>
    <row r="26" s="326" customFormat="1" ht="17.25" spans="1:33">
      <c r="A26" s="324"/>
      <c r="B26" s="345" t="s">
        <v>102</v>
      </c>
      <c r="C26" s="345">
        <v>49484</v>
      </c>
      <c r="D26" s="333">
        <v>0</v>
      </c>
      <c r="E26" s="333"/>
      <c r="F26" s="333">
        <f t="shared" si="7"/>
        <v>49484</v>
      </c>
      <c r="G26" s="334">
        <v>0</v>
      </c>
      <c r="H26" s="334">
        <v>0</v>
      </c>
      <c r="I26" s="339">
        <v>0.3</v>
      </c>
      <c r="J26" s="351"/>
      <c r="K26" s="333">
        <f t="shared" si="8"/>
        <v>14845.2</v>
      </c>
      <c r="L26" s="333"/>
      <c r="M26" s="329"/>
      <c r="N26" s="350"/>
      <c r="Q26" s="326" t="s">
        <v>150</v>
      </c>
      <c r="R26" s="326">
        <v>28</v>
      </c>
      <c r="U26" s="326" t="s">
        <v>135</v>
      </c>
      <c r="V26" s="356">
        <v>39594</v>
      </c>
      <c r="W26" s="333">
        <v>0</v>
      </c>
      <c r="X26" s="333"/>
      <c r="Y26" s="333">
        <f t="shared" si="9"/>
        <v>39594</v>
      </c>
      <c r="Z26" s="334">
        <v>0.05</v>
      </c>
      <c r="AA26" s="334">
        <v>0</v>
      </c>
      <c r="AB26" s="339">
        <v>0.3</v>
      </c>
      <c r="AC26" s="351"/>
      <c r="AD26" s="333">
        <f t="shared" si="10"/>
        <v>11284.29</v>
      </c>
      <c r="AE26" s="352"/>
      <c r="AF26" s="329">
        <f t="shared" si="11"/>
        <v>11284.29</v>
      </c>
      <c r="AG26" s="329">
        <v>6013.79</v>
      </c>
    </row>
    <row r="27" s="326" customFormat="1" spans="1:30">
      <c r="A27" s="324"/>
      <c r="B27" s="345" t="s">
        <v>101</v>
      </c>
      <c r="C27" s="345">
        <v>45897</v>
      </c>
      <c r="D27" s="333">
        <v>0</v>
      </c>
      <c r="E27" s="333"/>
      <c r="F27" s="333">
        <f t="shared" si="7"/>
        <v>45897</v>
      </c>
      <c r="G27" s="334">
        <v>0.05</v>
      </c>
      <c r="H27" s="334">
        <v>0</v>
      </c>
      <c r="I27" s="339">
        <v>0.5</v>
      </c>
      <c r="J27" s="351"/>
      <c r="K27" s="333">
        <f t="shared" si="8"/>
        <v>21801.08</v>
      </c>
      <c r="L27" s="333"/>
      <c r="M27" s="329"/>
      <c r="N27" s="350"/>
      <c r="R27" s="326">
        <f>SUM(R24:R26)</f>
        <v>65458</v>
      </c>
      <c r="AD27" s="326">
        <f>SUM(AD24:AD26)</f>
        <v>166430.69</v>
      </c>
    </row>
    <row r="28" s="326" customFormat="1" spans="1:14">
      <c r="A28" s="324"/>
      <c r="B28" s="345" t="s">
        <v>127</v>
      </c>
      <c r="C28" s="345">
        <v>43445</v>
      </c>
      <c r="D28" s="333">
        <v>0</v>
      </c>
      <c r="E28" s="333"/>
      <c r="F28" s="333">
        <f t="shared" si="7"/>
        <v>43445</v>
      </c>
      <c r="G28" s="339">
        <v>0</v>
      </c>
      <c r="H28" s="339">
        <v>0.02</v>
      </c>
      <c r="I28" s="339">
        <v>0.5</v>
      </c>
      <c r="J28" s="351"/>
      <c r="K28" s="333">
        <f t="shared" si="8"/>
        <v>21288.05</v>
      </c>
      <c r="L28" s="333">
        <v>19823</v>
      </c>
      <c r="M28" s="329">
        <v>1482.4</v>
      </c>
      <c r="N28" s="350">
        <f>M28+L28</f>
        <v>21305.4</v>
      </c>
    </row>
    <row r="29" s="326" customFormat="1" spans="1:14">
      <c r="A29" s="324"/>
      <c r="B29" s="345" t="s">
        <v>105</v>
      </c>
      <c r="C29" s="345">
        <v>40423</v>
      </c>
      <c r="D29" s="333">
        <v>0</v>
      </c>
      <c r="E29" s="333"/>
      <c r="F29" s="333">
        <f t="shared" si="7"/>
        <v>40423</v>
      </c>
      <c r="G29" s="334">
        <v>0</v>
      </c>
      <c r="H29" s="334">
        <v>0</v>
      </c>
      <c r="I29" s="339">
        <v>0.3</v>
      </c>
      <c r="J29" s="351"/>
      <c r="K29" s="333">
        <f t="shared" si="8"/>
        <v>12126.9</v>
      </c>
      <c r="L29" s="333"/>
      <c r="M29" s="329"/>
      <c r="N29" s="350"/>
    </row>
    <row r="30" s="326" customFormat="1" spans="1:14">
      <c r="A30" s="324"/>
      <c r="B30" s="345" t="s">
        <v>99</v>
      </c>
      <c r="C30" s="345">
        <v>37845</v>
      </c>
      <c r="D30" s="333">
        <v>0</v>
      </c>
      <c r="E30" s="333"/>
      <c r="F30" s="333">
        <f t="shared" si="7"/>
        <v>37845</v>
      </c>
      <c r="G30" s="339">
        <v>0.05</v>
      </c>
      <c r="H30" s="334">
        <v>0</v>
      </c>
      <c r="I30" s="339">
        <v>0.5</v>
      </c>
      <c r="J30" s="351"/>
      <c r="K30" s="353">
        <f t="shared" si="8"/>
        <v>17976.38</v>
      </c>
      <c r="L30" s="333"/>
      <c r="M30" s="329"/>
      <c r="N30" s="350">
        <v>14023.25</v>
      </c>
    </row>
    <row r="31" s="326" customFormat="1" spans="1:14">
      <c r="A31" s="324"/>
      <c r="B31" s="345" t="s">
        <v>100</v>
      </c>
      <c r="C31" s="345">
        <v>33121</v>
      </c>
      <c r="D31" s="333">
        <v>0</v>
      </c>
      <c r="E31" s="333"/>
      <c r="F31" s="333">
        <f t="shared" si="7"/>
        <v>33121</v>
      </c>
      <c r="G31" s="334">
        <v>0.05</v>
      </c>
      <c r="H31" s="334">
        <v>0</v>
      </c>
      <c r="I31" s="339">
        <v>0.5</v>
      </c>
      <c r="J31" s="351"/>
      <c r="K31" s="333">
        <f t="shared" si="8"/>
        <v>15732.48</v>
      </c>
      <c r="L31" s="333">
        <v>97715</v>
      </c>
      <c r="M31" s="329"/>
      <c r="N31" s="350">
        <v>29151.05</v>
      </c>
    </row>
    <row r="32" s="326" customFormat="1" spans="1:14">
      <c r="A32" s="324"/>
      <c r="B32" s="345" t="s">
        <v>106</v>
      </c>
      <c r="C32" s="345">
        <v>31113</v>
      </c>
      <c r="D32" s="333">
        <v>0</v>
      </c>
      <c r="E32" s="333"/>
      <c r="F32" s="333">
        <f t="shared" si="7"/>
        <v>31113</v>
      </c>
      <c r="G32" s="334">
        <v>0.05</v>
      </c>
      <c r="H32" s="334">
        <v>0</v>
      </c>
      <c r="I32" s="339">
        <v>0.98</v>
      </c>
      <c r="J32" s="351"/>
      <c r="K32" s="333">
        <f t="shared" si="8"/>
        <v>28966.2</v>
      </c>
      <c r="L32" s="333"/>
      <c r="M32" s="329"/>
      <c r="N32" s="350"/>
    </row>
    <row r="33" s="326" customFormat="1" spans="1:14">
      <c r="A33" s="324"/>
      <c r="B33" s="345" t="s">
        <v>107</v>
      </c>
      <c r="C33" s="345">
        <v>12537</v>
      </c>
      <c r="D33" s="333">
        <v>0</v>
      </c>
      <c r="E33" s="333"/>
      <c r="F33" s="333">
        <f t="shared" si="7"/>
        <v>12537</v>
      </c>
      <c r="G33" s="334">
        <v>0.05</v>
      </c>
      <c r="H33" s="334">
        <v>0</v>
      </c>
      <c r="I33" s="339">
        <v>0.3</v>
      </c>
      <c r="J33" s="351"/>
      <c r="K33" s="333">
        <f t="shared" si="8"/>
        <v>3573.05</v>
      </c>
      <c r="L33" s="333"/>
      <c r="M33" s="329"/>
      <c r="N33" s="350"/>
    </row>
    <row r="34" s="326" customFormat="1" spans="1:14">
      <c r="A34" s="324"/>
      <c r="B34" s="346">
        <v>4399</v>
      </c>
      <c r="C34" s="345">
        <v>5989</v>
      </c>
      <c r="D34" s="333">
        <v>0</v>
      </c>
      <c r="E34" s="333"/>
      <c r="F34" s="333">
        <f t="shared" si="7"/>
        <v>5989</v>
      </c>
      <c r="G34" s="334">
        <v>0.05</v>
      </c>
      <c r="H34" s="334">
        <v>0</v>
      </c>
      <c r="I34" s="339">
        <v>0.5</v>
      </c>
      <c r="J34" s="351"/>
      <c r="K34" s="333">
        <f t="shared" si="8"/>
        <v>2844.78</v>
      </c>
      <c r="L34" s="333"/>
      <c r="M34" s="329"/>
      <c r="N34" s="350">
        <v>1392.24</v>
      </c>
    </row>
    <row r="35" s="324" customFormat="1" spans="2:14">
      <c r="B35" s="345" t="s">
        <v>110</v>
      </c>
      <c r="C35" s="345">
        <v>3221</v>
      </c>
      <c r="D35" s="333">
        <v>0</v>
      </c>
      <c r="E35" s="333"/>
      <c r="F35" s="333">
        <f t="shared" si="7"/>
        <v>3221</v>
      </c>
      <c r="G35" s="334">
        <v>0.05</v>
      </c>
      <c r="H35" s="334">
        <v>0</v>
      </c>
      <c r="I35" s="339">
        <v>0.5</v>
      </c>
      <c r="J35" s="351"/>
      <c r="K35" s="333">
        <f t="shared" si="8"/>
        <v>1529.98</v>
      </c>
      <c r="L35" s="333"/>
      <c r="M35" s="329"/>
      <c r="N35" s="329"/>
    </row>
    <row r="36" s="326" customFormat="1" spans="1:14">
      <c r="A36" s="324"/>
      <c r="B36" s="345" t="s">
        <v>111</v>
      </c>
      <c r="C36" s="345">
        <v>1698</v>
      </c>
      <c r="D36" s="333">
        <v>0</v>
      </c>
      <c r="E36" s="333"/>
      <c r="F36" s="333">
        <f t="shared" si="7"/>
        <v>1698</v>
      </c>
      <c r="G36" s="334">
        <v>0.05</v>
      </c>
      <c r="H36" s="334">
        <v>0</v>
      </c>
      <c r="I36" s="339">
        <v>0.5</v>
      </c>
      <c r="J36" s="351"/>
      <c r="K36" s="333">
        <f t="shared" si="8"/>
        <v>806.55</v>
      </c>
      <c r="L36" s="333"/>
      <c r="M36" s="329"/>
      <c r="N36" s="350"/>
    </row>
    <row r="37" s="326" customFormat="1" spans="1:14">
      <c r="A37" s="324"/>
      <c r="B37" s="345" t="s">
        <v>109</v>
      </c>
      <c r="C37" s="345">
        <v>1643</v>
      </c>
      <c r="D37" s="333">
        <v>0</v>
      </c>
      <c r="E37" s="333"/>
      <c r="F37" s="333">
        <f t="shared" si="7"/>
        <v>1643</v>
      </c>
      <c r="G37" s="334">
        <v>0</v>
      </c>
      <c r="H37" s="334">
        <v>0</v>
      </c>
      <c r="I37" s="339">
        <v>0.3</v>
      </c>
      <c r="J37" s="351"/>
      <c r="K37" s="333">
        <f t="shared" si="8"/>
        <v>492.9</v>
      </c>
      <c r="L37" s="333"/>
      <c r="M37" s="329"/>
      <c r="N37" s="350"/>
    </row>
    <row r="38" s="326" customFormat="1" spans="1:14">
      <c r="A38" s="324"/>
      <c r="B38" s="345" t="s">
        <v>114</v>
      </c>
      <c r="C38" s="345">
        <v>872</v>
      </c>
      <c r="D38" s="333">
        <v>0</v>
      </c>
      <c r="E38" s="333"/>
      <c r="F38" s="333">
        <f t="shared" si="7"/>
        <v>872</v>
      </c>
      <c r="G38" s="334">
        <v>0.05</v>
      </c>
      <c r="H38" s="334">
        <v>0</v>
      </c>
      <c r="I38" s="339">
        <v>0.3</v>
      </c>
      <c r="J38" s="351"/>
      <c r="K38" s="333">
        <f t="shared" si="8"/>
        <v>248.52</v>
      </c>
      <c r="L38" s="333"/>
      <c r="M38" s="329"/>
      <c r="N38" s="350"/>
    </row>
    <row r="39" s="326" customFormat="1" spans="1:14">
      <c r="A39" s="324"/>
      <c r="B39" s="345" t="s">
        <v>137</v>
      </c>
      <c r="C39" s="345">
        <v>616</v>
      </c>
      <c r="D39" s="333">
        <v>0</v>
      </c>
      <c r="E39" s="333"/>
      <c r="F39" s="333">
        <f t="shared" si="7"/>
        <v>616</v>
      </c>
      <c r="G39" s="334">
        <v>0.05</v>
      </c>
      <c r="H39" s="334">
        <v>0</v>
      </c>
      <c r="I39" s="339">
        <v>0.5</v>
      </c>
      <c r="J39" s="351"/>
      <c r="K39" s="333">
        <f t="shared" si="8"/>
        <v>292.6</v>
      </c>
      <c r="L39" s="333"/>
      <c r="M39" s="329"/>
      <c r="N39" s="350"/>
    </row>
    <row r="40" s="326" customFormat="1" spans="1:14">
      <c r="A40" s="324"/>
      <c r="B40" s="345" t="s">
        <v>151</v>
      </c>
      <c r="C40" s="345">
        <v>362</v>
      </c>
      <c r="D40" s="333">
        <v>0</v>
      </c>
      <c r="E40" s="333"/>
      <c r="F40" s="333">
        <f t="shared" si="7"/>
        <v>362</v>
      </c>
      <c r="G40" s="334">
        <v>0</v>
      </c>
      <c r="H40" s="334">
        <v>0</v>
      </c>
      <c r="I40" s="339">
        <v>0.3</v>
      </c>
      <c r="J40" s="351"/>
      <c r="K40" s="333">
        <f t="shared" si="8"/>
        <v>108.6</v>
      </c>
      <c r="L40" s="333"/>
      <c r="M40" s="329"/>
      <c r="N40" s="350"/>
    </row>
    <row r="41" s="326" customFormat="1" spans="1:14">
      <c r="A41" s="324"/>
      <c r="B41" s="345" t="s">
        <v>113</v>
      </c>
      <c r="C41" s="345">
        <v>298</v>
      </c>
      <c r="D41" s="333">
        <v>0</v>
      </c>
      <c r="E41" s="333"/>
      <c r="F41" s="333">
        <f t="shared" si="7"/>
        <v>298</v>
      </c>
      <c r="G41" s="334">
        <v>0.05</v>
      </c>
      <c r="H41" s="334">
        <v>0</v>
      </c>
      <c r="I41" s="339">
        <v>0.5</v>
      </c>
      <c r="J41" s="351"/>
      <c r="K41" s="333">
        <f t="shared" si="8"/>
        <v>141.55</v>
      </c>
      <c r="L41" s="333"/>
      <c r="M41" s="329"/>
      <c r="N41" s="350"/>
    </row>
    <row r="42" s="326" customFormat="1" spans="1:14">
      <c r="A42" s="324"/>
      <c r="B42" s="345" t="s">
        <v>108</v>
      </c>
      <c r="C42" s="345">
        <v>266</v>
      </c>
      <c r="D42" s="333">
        <v>0</v>
      </c>
      <c r="E42" s="333"/>
      <c r="F42" s="333">
        <f t="shared" si="7"/>
        <v>266</v>
      </c>
      <c r="G42" s="334">
        <v>0.05</v>
      </c>
      <c r="H42" s="334">
        <v>0</v>
      </c>
      <c r="I42" s="339">
        <v>0.3</v>
      </c>
      <c r="J42" s="351"/>
      <c r="K42" s="333">
        <f t="shared" si="8"/>
        <v>75.81</v>
      </c>
      <c r="L42" s="333"/>
      <c r="M42" s="329"/>
      <c r="N42" s="350"/>
    </row>
    <row r="43" s="326" customFormat="1" spans="1:14">
      <c r="A43" s="324"/>
      <c r="B43" s="345" t="s">
        <v>121</v>
      </c>
      <c r="C43" s="345">
        <v>226</v>
      </c>
      <c r="D43" s="333">
        <v>0</v>
      </c>
      <c r="E43" s="333"/>
      <c r="F43" s="333">
        <f t="shared" si="7"/>
        <v>226</v>
      </c>
      <c r="G43" s="334">
        <v>0.05</v>
      </c>
      <c r="H43" s="334">
        <v>0</v>
      </c>
      <c r="I43" s="339">
        <v>0.98</v>
      </c>
      <c r="J43" s="351"/>
      <c r="K43" s="333">
        <f t="shared" si="8"/>
        <v>210.41</v>
      </c>
      <c r="L43" s="333"/>
      <c r="M43" s="329"/>
      <c r="N43" s="350"/>
    </row>
    <row r="44" s="326" customFormat="1" spans="1:14">
      <c r="A44" s="324"/>
      <c r="B44" s="345" t="s">
        <v>117</v>
      </c>
      <c r="C44" s="345">
        <v>219</v>
      </c>
      <c r="D44" s="333">
        <v>0</v>
      </c>
      <c r="E44" s="333"/>
      <c r="F44" s="333">
        <f t="shared" si="7"/>
        <v>219</v>
      </c>
      <c r="G44" s="334">
        <v>0.05</v>
      </c>
      <c r="H44" s="334">
        <v>0</v>
      </c>
      <c r="I44" s="339">
        <v>0.3</v>
      </c>
      <c r="J44" s="351"/>
      <c r="K44" s="333">
        <f t="shared" si="8"/>
        <v>62.42</v>
      </c>
      <c r="L44" s="333"/>
      <c r="M44" s="329"/>
      <c r="N44" s="350"/>
    </row>
    <row r="45" s="324" customFormat="1" spans="2:14">
      <c r="B45" s="345" t="s">
        <v>118</v>
      </c>
      <c r="C45" s="345">
        <v>189</v>
      </c>
      <c r="D45" s="333">
        <v>0</v>
      </c>
      <c r="E45" s="333"/>
      <c r="F45" s="333">
        <f t="shared" si="7"/>
        <v>189</v>
      </c>
      <c r="G45" s="334">
        <v>0.05</v>
      </c>
      <c r="H45" s="334">
        <v>0</v>
      </c>
      <c r="I45" s="339">
        <v>0.3</v>
      </c>
      <c r="J45" s="351"/>
      <c r="K45" s="333">
        <f t="shared" si="8"/>
        <v>53.87</v>
      </c>
      <c r="L45" s="333"/>
      <c r="M45" s="329"/>
      <c r="N45" s="329"/>
    </row>
    <row r="46" s="326" customFormat="1" spans="1:14">
      <c r="A46" s="324"/>
      <c r="B46" s="345" t="s">
        <v>152</v>
      </c>
      <c r="C46" s="345">
        <v>42</v>
      </c>
      <c r="D46" s="333">
        <v>0</v>
      </c>
      <c r="E46" s="333"/>
      <c r="F46" s="333">
        <f t="shared" si="7"/>
        <v>42</v>
      </c>
      <c r="G46" s="334">
        <v>0.05</v>
      </c>
      <c r="H46" s="334">
        <v>0</v>
      </c>
      <c r="I46" s="339">
        <v>0.3</v>
      </c>
      <c r="J46" s="351"/>
      <c r="K46" s="333">
        <f t="shared" si="8"/>
        <v>11.97</v>
      </c>
      <c r="L46" s="333"/>
      <c r="M46" s="329"/>
      <c r="N46" s="350"/>
    </row>
    <row r="47" s="326" customFormat="1" spans="1:14">
      <c r="A47" s="324"/>
      <c r="B47" s="345" t="s">
        <v>153</v>
      </c>
      <c r="C47" s="345">
        <v>42</v>
      </c>
      <c r="D47" s="333">
        <v>0</v>
      </c>
      <c r="E47" s="333"/>
      <c r="F47" s="333">
        <f t="shared" si="7"/>
        <v>42</v>
      </c>
      <c r="G47" s="334">
        <v>0</v>
      </c>
      <c r="H47" s="334">
        <v>0</v>
      </c>
      <c r="I47" s="339">
        <v>0.3</v>
      </c>
      <c r="J47" s="351"/>
      <c r="K47" s="333">
        <f t="shared" si="8"/>
        <v>12.6</v>
      </c>
      <c r="L47" s="333"/>
      <c r="M47" s="329"/>
      <c r="N47" s="350"/>
    </row>
    <row r="48" s="326" customFormat="1" spans="1:14">
      <c r="A48" s="324"/>
      <c r="B48" s="345" t="s">
        <v>154</v>
      </c>
      <c r="C48" s="345">
        <v>6</v>
      </c>
      <c r="D48" s="333">
        <v>0</v>
      </c>
      <c r="E48" s="333"/>
      <c r="F48" s="333">
        <f t="shared" si="7"/>
        <v>6</v>
      </c>
      <c r="G48" s="334">
        <v>0.05</v>
      </c>
      <c r="H48" s="334">
        <v>0</v>
      </c>
      <c r="I48" s="339">
        <v>0.3</v>
      </c>
      <c r="J48" s="351"/>
      <c r="K48" s="333">
        <f t="shared" si="8"/>
        <v>1.71</v>
      </c>
      <c r="L48" s="333"/>
      <c r="M48" s="329"/>
      <c r="N48" s="350"/>
    </row>
    <row r="49" s="326" customFormat="1" spans="1:14">
      <c r="A49" s="324"/>
      <c r="B49" s="345" t="s">
        <v>155</v>
      </c>
      <c r="C49" s="345">
        <v>6</v>
      </c>
      <c r="D49" s="333">
        <v>0</v>
      </c>
      <c r="E49" s="333"/>
      <c r="F49" s="333">
        <f t="shared" si="7"/>
        <v>6</v>
      </c>
      <c r="G49" s="334">
        <v>0.05</v>
      </c>
      <c r="H49" s="334">
        <v>0</v>
      </c>
      <c r="I49" s="339">
        <v>0.3</v>
      </c>
      <c r="J49" s="351"/>
      <c r="K49" s="333">
        <f t="shared" si="8"/>
        <v>1.71</v>
      </c>
      <c r="L49" s="333"/>
      <c r="M49" s="329"/>
      <c r="N49" s="350"/>
    </row>
    <row r="50" s="326" customFormat="1" spans="1:22">
      <c r="A50" s="324"/>
      <c r="B50" s="338"/>
      <c r="C50" s="340">
        <f t="shared" ref="C50:F50" si="12">SUM(C24:C49)</f>
        <v>432690</v>
      </c>
      <c r="D50" s="340">
        <f t="shared" si="12"/>
        <v>0</v>
      </c>
      <c r="E50" s="340">
        <f t="shared" si="12"/>
        <v>0</v>
      </c>
      <c r="F50" s="340">
        <f t="shared" si="12"/>
        <v>432690</v>
      </c>
      <c r="G50" s="341"/>
      <c r="H50" s="341"/>
      <c r="I50" s="341"/>
      <c r="J50" s="349"/>
      <c r="K50" s="340">
        <f>SUM(K24:K49)</f>
        <v>178297.37</v>
      </c>
      <c r="L50" s="329"/>
      <c r="M50" s="329"/>
      <c r="N50" s="329"/>
      <c r="O50" s="324"/>
      <c r="P50" s="324"/>
      <c r="Q50" s="324"/>
      <c r="R50" s="324"/>
      <c r="S50" s="324"/>
      <c r="T50" s="324"/>
      <c r="U50" s="324"/>
      <c r="V50" s="324"/>
    </row>
    <row r="51" s="326" customFormat="1" spans="1:22">
      <c r="A51" s="324"/>
      <c r="B51" s="338"/>
      <c r="C51" s="340"/>
      <c r="D51" s="340"/>
      <c r="E51" s="340"/>
      <c r="F51" s="340"/>
      <c r="G51" s="341"/>
      <c r="H51" s="341"/>
      <c r="I51" s="341"/>
      <c r="J51" s="349"/>
      <c r="K51" s="340"/>
      <c r="L51" s="329"/>
      <c r="M51" s="329"/>
      <c r="N51" s="329"/>
      <c r="O51" s="324"/>
      <c r="P51" s="324"/>
      <c r="Q51" s="324"/>
      <c r="R51" s="324"/>
      <c r="S51" s="324"/>
      <c r="T51" s="324"/>
      <c r="U51" s="324"/>
      <c r="V51" s="324"/>
    </row>
    <row r="52" s="324" customFormat="1" spans="1:28">
      <c r="A52" s="324" t="s">
        <v>37</v>
      </c>
      <c r="B52" s="328"/>
      <c r="C52" s="329"/>
      <c r="D52" s="329"/>
      <c r="E52" s="329"/>
      <c r="F52" s="329"/>
      <c r="G52" s="330"/>
      <c r="H52" s="330"/>
      <c r="I52" s="330"/>
      <c r="J52" s="329"/>
      <c r="K52" s="329"/>
      <c r="L52" s="329"/>
      <c r="M52" s="329"/>
      <c r="N52" s="329"/>
      <c r="R52" s="324" t="s">
        <v>74</v>
      </c>
      <c r="S52" s="328"/>
      <c r="T52" s="329"/>
      <c r="U52" s="329"/>
      <c r="V52" s="329"/>
      <c r="W52" s="329"/>
      <c r="X52" s="330"/>
      <c r="Y52" s="330"/>
      <c r="Z52" s="330"/>
      <c r="AA52" s="329"/>
      <c r="AB52" s="329"/>
    </row>
    <row r="53" s="324" customFormat="1" spans="2:28">
      <c r="B53" s="332" t="s">
        <v>59</v>
      </c>
      <c r="C53" s="333" t="s">
        <v>60</v>
      </c>
      <c r="D53" s="333" t="s">
        <v>61</v>
      </c>
      <c r="E53" s="333" t="s">
        <v>62</v>
      </c>
      <c r="F53" s="333" t="s">
        <v>63</v>
      </c>
      <c r="G53" s="334" t="s">
        <v>64</v>
      </c>
      <c r="H53" s="334" t="s">
        <v>65</v>
      </c>
      <c r="I53" s="334" t="s">
        <v>66</v>
      </c>
      <c r="J53" s="333" t="s">
        <v>125</v>
      </c>
      <c r="K53" s="329"/>
      <c r="L53" s="329"/>
      <c r="M53" s="329"/>
      <c r="N53" s="329"/>
      <c r="S53" s="332" t="s">
        <v>59</v>
      </c>
      <c r="T53" s="333" t="s">
        <v>60</v>
      </c>
      <c r="U53" s="333" t="s">
        <v>61</v>
      </c>
      <c r="V53" s="333" t="s">
        <v>62</v>
      </c>
      <c r="W53" s="333" t="s">
        <v>63</v>
      </c>
      <c r="X53" s="334" t="s">
        <v>64</v>
      </c>
      <c r="Y53" s="334" t="s">
        <v>65</v>
      </c>
      <c r="Z53" s="334" t="s">
        <v>66</v>
      </c>
      <c r="AA53" s="333" t="s">
        <v>125</v>
      </c>
      <c r="AB53" s="329" t="s">
        <v>126</v>
      </c>
    </row>
    <row r="54" s="324" customFormat="1" spans="2:28">
      <c r="B54" s="332" t="s">
        <v>127</v>
      </c>
      <c r="C54" s="333">
        <v>28245</v>
      </c>
      <c r="D54" s="333">
        <v>0</v>
      </c>
      <c r="E54" s="333">
        <v>0</v>
      </c>
      <c r="F54" s="333">
        <f t="shared" ref="F54:F62" si="13">C54-D54-E54</f>
        <v>28245</v>
      </c>
      <c r="G54" s="334">
        <v>0.05</v>
      </c>
      <c r="H54" s="334">
        <v>0</v>
      </c>
      <c r="I54" s="339">
        <v>0.98</v>
      </c>
      <c r="J54" s="333">
        <f t="shared" ref="J54:J62" si="14">ROUND(F54*(1-G54-H54)*I54,2)</f>
        <v>26296.1</v>
      </c>
      <c r="K54" s="329"/>
      <c r="L54" s="329"/>
      <c r="M54" s="329"/>
      <c r="N54" s="329"/>
      <c r="S54" s="332" t="s">
        <v>103</v>
      </c>
      <c r="T54" s="333">
        <v>64482</v>
      </c>
      <c r="U54" s="333">
        <v>0</v>
      </c>
      <c r="V54" s="333">
        <v>0</v>
      </c>
      <c r="W54" s="333">
        <f t="shared" ref="W54:W67" si="15">T54-U54-V54</f>
        <v>64482</v>
      </c>
      <c r="X54" s="334">
        <v>0.05</v>
      </c>
      <c r="Y54" s="334">
        <v>0</v>
      </c>
      <c r="Z54" s="334">
        <v>0.3</v>
      </c>
      <c r="AA54" s="333">
        <f t="shared" ref="AA54:AA62" si="16">ROUND(W54*(1-X54-Y54)*Z54,2)</f>
        <v>18377.37</v>
      </c>
      <c r="AB54" s="329"/>
    </row>
    <row r="55" s="324" customFormat="1" spans="2:28">
      <c r="B55" s="328" t="s">
        <v>99</v>
      </c>
      <c r="C55" s="333">
        <v>27937</v>
      </c>
      <c r="D55" s="333">
        <v>0</v>
      </c>
      <c r="E55" s="333">
        <v>0</v>
      </c>
      <c r="F55" s="333">
        <f t="shared" si="13"/>
        <v>27937</v>
      </c>
      <c r="G55" s="334">
        <v>0.05</v>
      </c>
      <c r="H55" s="334">
        <v>0</v>
      </c>
      <c r="I55" s="334">
        <v>0.5</v>
      </c>
      <c r="J55" s="333">
        <f t="shared" si="14"/>
        <v>13270.08</v>
      </c>
      <c r="K55" s="329"/>
      <c r="L55" s="329"/>
      <c r="M55" s="329"/>
      <c r="N55" s="329"/>
      <c r="S55" s="328" t="s">
        <v>105</v>
      </c>
      <c r="T55" s="333">
        <v>25081</v>
      </c>
      <c r="U55" s="333">
        <v>0</v>
      </c>
      <c r="V55" s="333">
        <v>0</v>
      </c>
      <c r="W55" s="333">
        <f t="shared" si="15"/>
        <v>25081</v>
      </c>
      <c r="X55" s="334">
        <v>0.05</v>
      </c>
      <c r="Y55" s="334">
        <v>0</v>
      </c>
      <c r="Z55" s="334">
        <v>0.3</v>
      </c>
      <c r="AA55" s="333">
        <f t="shared" si="16"/>
        <v>7148.09</v>
      </c>
      <c r="AB55" s="329"/>
    </row>
    <row r="56" s="324" customFormat="1" spans="2:28">
      <c r="B56" s="328" t="s">
        <v>102</v>
      </c>
      <c r="C56" s="333">
        <v>18759</v>
      </c>
      <c r="D56" s="333">
        <v>0</v>
      </c>
      <c r="E56" s="333">
        <v>0</v>
      </c>
      <c r="F56" s="333">
        <f t="shared" si="13"/>
        <v>18759</v>
      </c>
      <c r="G56" s="339">
        <v>0.05</v>
      </c>
      <c r="H56" s="334">
        <v>0</v>
      </c>
      <c r="I56" s="334">
        <v>0.5</v>
      </c>
      <c r="J56" s="333">
        <f t="shared" si="14"/>
        <v>8910.53</v>
      </c>
      <c r="K56" s="354"/>
      <c r="L56" s="329"/>
      <c r="M56" s="329"/>
      <c r="N56" s="329"/>
      <c r="S56" s="328" t="s">
        <v>104</v>
      </c>
      <c r="T56" s="333">
        <v>15622</v>
      </c>
      <c r="U56" s="333">
        <v>0</v>
      </c>
      <c r="V56" s="333">
        <v>0</v>
      </c>
      <c r="W56" s="333">
        <f t="shared" si="15"/>
        <v>15622</v>
      </c>
      <c r="X56" s="334">
        <v>0</v>
      </c>
      <c r="Y56" s="334">
        <v>0</v>
      </c>
      <c r="Z56" s="334">
        <v>0.3</v>
      </c>
      <c r="AA56" s="333">
        <f t="shared" si="16"/>
        <v>4686.6</v>
      </c>
      <c r="AB56" s="329"/>
    </row>
    <row r="57" s="324" customFormat="1" spans="2:28">
      <c r="B57" s="328" t="s">
        <v>105</v>
      </c>
      <c r="C57" s="333">
        <v>5557</v>
      </c>
      <c r="D57" s="333">
        <v>0</v>
      </c>
      <c r="E57" s="333">
        <v>0</v>
      </c>
      <c r="F57" s="333">
        <f t="shared" si="13"/>
        <v>5557</v>
      </c>
      <c r="G57" s="334">
        <v>0.05</v>
      </c>
      <c r="H57" s="334">
        <v>0</v>
      </c>
      <c r="I57" s="334">
        <v>0.3</v>
      </c>
      <c r="J57" s="333">
        <f t="shared" si="14"/>
        <v>1583.75</v>
      </c>
      <c r="K57" s="329"/>
      <c r="L57" s="329"/>
      <c r="M57" s="329"/>
      <c r="N57" s="329"/>
      <c r="S57" s="328" t="s">
        <v>107</v>
      </c>
      <c r="T57" s="333">
        <v>11276</v>
      </c>
      <c r="U57" s="333">
        <v>0</v>
      </c>
      <c r="V57" s="333">
        <v>0</v>
      </c>
      <c r="W57" s="333">
        <f t="shared" si="15"/>
        <v>11276</v>
      </c>
      <c r="X57" s="334">
        <v>0.05</v>
      </c>
      <c r="Y57" s="334">
        <v>0</v>
      </c>
      <c r="Z57" s="334">
        <v>0.98</v>
      </c>
      <c r="AA57" s="333">
        <f t="shared" si="16"/>
        <v>10497.96</v>
      </c>
      <c r="AB57" s="329"/>
    </row>
    <row r="58" s="324" customFormat="1" spans="2:28">
      <c r="B58" s="328" t="s">
        <v>101</v>
      </c>
      <c r="C58" s="333">
        <v>2097</v>
      </c>
      <c r="D58" s="333">
        <v>0</v>
      </c>
      <c r="E58" s="333">
        <v>0</v>
      </c>
      <c r="F58" s="333">
        <f t="shared" si="13"/>
        <v>2097</v>
      </c>
      <c r="G58" s="334">
        <v>0.05</v>
      </c>
      <c r="H58" s="334">
        <v>0</v>
      </c>
      <c r="I58" s="334">
        <v>0.3</v>
      </c>
      <c r="J58" s="333">
        <f t="shared" si="14"/>
        <v>597.65</v>
      </c>
      <c r="K58" s="329"/>
      <c r="L58" s="329"/>
      <c r="M58" s="329"/>
      <c r="N58" s="329"/>
      <c r="S58" s="328" t="s">
        <v>106</v>
      </c>
      <c r="T58" s="333">
        <v>7100</v>
      </c>
      <c r="U58" s="333">
        <v>0</v>
      </c>
      <c r="V58" s="333"/>
      <c r="W58" s="333">
        <f t="shared" si="15"/>
        <v>7100</v>
      </c>
      <c r="X58" s="334">
        <v>0.05</v>
      </c>
      <c r="Y58" s="334">
        <v>0</v>
      </c>
      <c r="Z58" s="334">
        <v>0.3</v>
      </c>
      <c r="AA58" s="333">
        <f t="shared" si="16"/>
        <v>2023.5</v>
      </c>
      <c r="AB58" s="329"/>
    </row>
    <row r="59" s="324" customFormat="1" spans="2:28">
      <c r="B59" s="328" t="s">
        <v>114</v>
      </c>
      <c r="C59" s="333">
        <v>863</v>
      </c>
      <c r="D59" s="333">
        <v>0</v>
      </c>
      <c r="E59" s="333">
        <v>0</v>
      </c>
      <c r="F59" s="333">
        <f t="shared" si="13"/>
        <v>863</v>
      </c>
      <c r="G59" s="334">
        <v>0</v>
      </c>
      <c r="H59" s="334">
        <v>0</v>
      </c>
      <c r="I59" s="334">
        <v>0.5</v>
      </c>
      <c r="J59" s="333">
        <f t="shared" si="14"/>
        <v>431.5</v>
      </c>
      <c r="K59" s="329"/>
      <c r="L59" s="329"/>
      <c r="M59" s="329"/>
      <c r="N59" s="329"/>
      <c r="S59" s="328" t="s">
        <v>101</v>
      </c>
      <c r="T59" s="333">
        <v>4903</v>
      </c>
      <c r="U59" s="333">
        <v>0</v>
      </c>
      <c r="V59" s="333"/>
      <c r="W59" s="333">
        <f t="shared" si="15"/>
        <v>4903</v>
      </c>
      <c r="X59" s="334">
        <v>0</v>
      </c>
      <c r="Y59" s="334">
        <v>0</v>
      </c>
      <c r="Z59" s="334">
        <v>0.3</v>
      </c>
      <c r="AA59" s="333">
        <f t="shared" si="16"/>
        <v>1470.9</v>
      </c>
      <c r="AB59" s="329"/>
    </row>
    <row r="60" s="324" customFormat="1" spans="2:28">
      <c r="B60" s="328" t="s">
        <v>117</v>
      </c>
      <c r="C60" s="333">
        <v>219</v>
      </c>
      <c r="D60" s="333">
        <v>0</v>
      </c>
      <c r="E60" s="333">
        <v>0</v>
      </c>
      <c r="F60" s="333">
        <f t="shared" si="13"/>
        <v>219</v>
      </c>
      <c r="G60" s="334">
        <v>0.05</v>
      </c>
      <c r="H60" s="334">
        <v>0</v>
      </c>
      <c r="I60" s="334">
        <v>0.5</v>
      </c>
      <c r="J60" s="333">
        <f t="shared" si="14"/>
        <v>104.03</v>
      </c>
      <c r="K60" s="329"/>
      <c r="L60" s="329"/>
      <c r="M60" s="329"/>
      <c r="N60" s="329"/>
      <c r="S60" s="328" t="s">
        <v>102</v>
      </c>
      <c r="T60" s="333">
        <v>3716</v>
      </c>
      <c r="U60" s="333">
        <v>0</v>
      </c>
      <c r="V60" s="333"/>
      <c r="W60" s="333">
        <f t="shared" si="15"/>
        <v>3716</v>
      </c>
      <c r="X60" s="334">
        <v>0.05</v>
      </c>
      <c r="Y60" s="334">
        <v>0</v>
      </c>
      <c r="Z60" s="334">
        <v>0.5</v>
      </c>
      <c r="AA60" s="333">
        <f t="shared" si="16"/>
        <v>1765.1</v>
      </c>
      <c r="AB60" s="329"/>
    </row>
    <row r="61" s="324" customFormat="1" spans="2:28">
      <c r="B61" s="328" t="s">
        <v>104</v>
      </c>
      <c r="C61" s="333">
        <v>186</v>
      </c>
      <c r="D61" s="333">
        <v>0</v>
      </c>
      <c r="E61" s="333">
        <v>0</v>
      </c>
      <c r="F61" s="333">
        <f t="shared" si="13"/>
        <v>186</v>
      </c>
      <c r="G61" s="334">
        <v>0.05</v>
      </c>
      <c r="H61" s="334">
        <v>0</v>
      </c>
      <c r="I61" s="334">
        <v>0.98</v>
      </c>
      <c r="J61" s="333">
        <f t="shared" si="14"/>
        <v>173.17</v>
      </c>
      <c r="K61" s="329"/>
      <c r="L61" s="329"/>
      <c r="M61" s="329"/>
      <c r="N61" s="329"/>
      <c r="S61" s="328" t="s">
        <v>127</v>
      </c>
      <c r="T61" s="333">
        <v>3109</v>
      </c>
      <c r="U61" s="333">
        <v>0</v>
      </c>
      <c r="V61" s="333"/>
      <c r="W61" s="333">
        <f t="shared" si="15"/>
        <v>3109</v>
      </c>
      <c r="X61" s="339">
        <v>0</v>
      </c>
      <c r="Y61" s="334">
        <v>0</v>
      </c>
      <c r="Z61" s="339">
        <v>0.5</v>
      </c>
      <c r="AA61" s="333">
        <f t="shared" si="16"/>
        <v>1554.5</v>
      </c>
      <c r="AB61" s="329"/>
    </row>
    <row r="62" s="324" customFormat="1" spans="2:28">
      <c r="B62" s="328" t="s">
        <v>111</v>
      </c>
      <c r="C62" s="333">
        <v>66</v>
      </c>
      <c r="D62" s="333">
        <v>0</v>
      </c>
      <c r="E62" s="333">
        <v>0</v>
      </c>
      <c r="F62" s="333">
        <f t="shared" si="13"/>
        <v>66</v>
      </c>
      <c r="G62" s="334">
        <v>0.05</v>
      </c>
      <c r="H62" s="334">
        <v>0</v>
      </c>
      <c r="I62" s="334">
        <v>0.3</v>
      </c>
      <c r="J62" s="333">
        <f t="shared" si="14"/>
        <v>18.81</v>
      </c>
      <c r="K62" s="329"/>
      <c r="L62" s="329"/>
      <c r="M62" s="329"/>
      <c r="N62" s="329"/>
      <c r="S62" s="328" t="s">
        <v>99</v>
      </c>
      <c r="T62" s="333">
        <v>2624</v>
      </c>
      <c r="U62" s="333">
        <v>0</v>
      </c>
      <c r="V62" s="333"/>
      <c r="W62" s="333">
        <f t="shared" si="15"/>
        <v>2624</v>
      </c>
      <c r="X62" s="334">
        <v>0.05</v>
      </c>
      <c r="Y62" s="334">
        <v>0</v>
      </c>
      <c r="Z62" s="334">
        <v>0.5</v>
      </c>
      <c r="AA62" s="333">
        <f t="shared" si="16"/>
        <v>1246.4</v>
      </c>
      <c r="AB62" s="329"/>
    </row>
    <row r="63" s="324" customFormat="1" spans="2:28">
      <c r="B63" s="328"/>
      <c r="C63" s="333"/>
      <c r="D63" s="333"/>
      <c r="E63" s="333"/>
      <c r="F63" s="333"/>
      <c r="G63" s="334"/>
      <c r="H63" s="334"/>
      <c r="I63" s="334"/>
      <c r="J63" s="333"/>
      <c r="K63" s="329"/>
      <c r="L63" s="329"/>
      <c r="M63" s="329"/>
      <c r="N63" s="329"/>
      <c r="S63" s="328" t="s">
        <v>100</v>
      </c>
      <c r="T63" s="333">
        <v>1501</v>
      </c>
      <c r="U63" s="333">
        <v>0</v>
      </c>
      <c r="V63" s="333">
        <v>75.05</v>
      </c>
      <c r="W63" s="333">
        <f t="shared" si="15"/>
        <v>1425.95</v>
      </c>
      <c r="X63" s="334">
        <v>0.05</v>
      </c>
      <c r="Y63" s="334">
        <v>0</v>
      </c>
      <c r="Z63" s="339">
        <v>0.3</v>
      </c>
      <c r="AA63" s="333">
        <v>427.79</v>
      </c>
      <c r="AB63" s="329"/>
    </row>
    <row r="64" s="324" customFormat="1" spans="2:28">
      <c r="B64" s="328"/>
      <c r="C64" s="329">
        <f t="shared" ref="C64:F64" si="17">SUM(C54:C63)</f>
        <v>83929</v>
      </c>
      <c r="D64" s="329">
        <f t="shared" si="17"/>
        <v>0</v>
      </c>
      <c r="E64" s="329">
        <f t="shared" si="17"/>
        <v>0</v>
      </c>
      <c r="F64" s="329">
        <f t="shared" si="17"/>
        <v>83929</v>
      </c>
      <c r="G64" s="330"/>
      <c r="H64" s="330"/>
      <c r="I64" s="330"/>
      <c r="J64" s="329">
        <f>SUM(J54:J63)</f>
        <v>51385.62</v>
      </c>
      <c r="K64" s="329"/>
      <c r="L64" s="329"/>
      <c r="M64" s="329"/>
      <c r="N64" s="329"/>
      <c r="S64" s="328">
        <v>4399</v>
      </c>
      <c r="T64" s="333">
        <v>243</v>
      </c>
      <c r="U64" s="333">
        <v>0</v>
      </c>
      <c r="V64" s="333">
        <v>0</v>
      </c>
      <c r="W64" s="333">
        <f t="shared" si="15"/>
        <v>243</v>
      </c>
      <c r="X64" s="334">
        <v>0.05</v>
      </c>
      <c r="Y64" s="334">
        <v>0</v>
      </c>
      <c r="Z64" s="334">
        <v>0.3</v>
      </c>
      <c r="AA64" s="333">
        <f t="shared" ref="AA64:AA67" si="18">ROUND(W64*(1-X64-Y64)*Z64,2)</f>
        <v>69.26</v>
      </c>
      <c r="AB64" s="329"/>
    </row>
    <row r="65" s="324" customFormat="1" spans="11:28">
      <c r="K65" s="329"/>
      <c r="L65" s="329"/>
      <c r="M65" s="329"/>
      <c r="N65" s="329"/>
      <c r="S65" s="328" t="s">
        <v>108</v>
      </c>
      <c r="T65" s="333">
        <v>200</v>
      </c>
      <c r="U65" s="333">
        <v>0</v>
      </c>
      <c r="V65" s="333">
        <v>0</v>
      </c>
      <c r="W65" s="333">
        <f t="shared" si="15"/>
        <v>200</v>
      </c>
      <c r="X65" s="334">
        <v>0.05</v>
      </c>
      <c r="Y65" s="334">
        <v>0</v>
      </c>
      <c r="Z65" s="334">
        <v>0.5</v>
      </c>
      <c r="AA65" s="333">
        <f t="shared" si="18"/>
        <v>95</v>
      </c>
      <c r="AB65" s="329"/>
    </row>
    <row r="66" s="324" customFormat="1" spans="2:28">
      <c r="B66" s="328"/>
      <c r="C66" s="329"/>
      <c r="D66" s="329"/>
      <c r="E66" s="329"/>
      <c r="F66" s="329"/>
      <c r="G66" s="330"/>
      <c r="H66" s="330"/>
      <c r="I66" s="330"/>
      <c r="J66" s="329"/>
      <c r="K66" s="329"/>
      <c r="L66" s="329"/>
      <c r="M66" s="329"/>
      <c r="N66" s="329"/>
      <c r="S66" s="328" t="s">
        <v>118</v>
      </c>
      <c r="T66" s="333">
        <v>153</v>
      </c>
      <c r="U66" s="333">
        <v>0</v>
      </c>
      <c r="V66" s="333">
        <v>0</v>
      </c>
      <c r="W66" s="333">
        <f t="shared" si="15"/>
        <v>153</v>
      </c>
      <c r="X66" s="334">
        <v>0.05</v>
      </c>
      <c r="Y66" s="334">
        <v>0</v>
      </c>
      <c r="Z66" s="334">
        <v>0.3</v>
      </c>
      <c r="AA66" s="333">
        <f t="shared" si="18"/>
        <v>43.61</v>
      </c>
      <c r="AB66" s="329"/>
    </row>
    <row r="67" s="324" customFormat="1" spans="1:28">
      <c r="A67" s="328" t="s">
        <v>76</v>
      </c>
      <c r="B67" s="328"/>
      <c r="C67" s="329"/>
      <c r="D67" s="329"/>
      <c r="E67" s="329"/>
      <c r="F67" s="329"/>
      <c r="G67" s="330"/>
      <c r="H67" s="330"/>
      <c r="I67" s="330"/>
      <c r="J67" s="329"/>
      <c r="K67" s="329"/>
      <c r="L67" s="329"/>
      <c r="M67" s="329"/>
      <c r="N67" s="329"/>
      <c r="S67" s="328" t="s">
        <v>109</v>
      </c>
      <c r="T67" s="333">
        <v>73</v>
      </c>
      <c r="U67" s="333">
        <v>0</v>
      </c>
      <c r="V67" s="333"/>
      <c r="W67" s="333">
        <f t="shared" si="15"/>
        <v>73</v>
      </c>
      <c r="X67" s="334">
        <v>0.05</v>
      </c>
      <c r="Y67" s="334">
        <v>0</v>
      </c>
      <c r="Z67" s="334">
        <v>0.5</v>
      </c>
      <c r="AA67" s="333">
        <f t="shared" si="18"/>
        <v>34.68</v>
      </c>
      <c r="AB67" s="329"/>
    </row>
    <row r="68" s="324" customFormat="1" spans="2:28">
      <c r="B68" s="332" t="s">
        <v>59</v>
      </c>
      <c r="C68" s="333" t="s">
        <v>60</v>
      </c>
      <c r="D68" s="333" t="s">
        <v>61</v>
      </c>
      <c r="E68" s="333" t="s">
        <v>62</v>
      </c>
      <c r="F68" s="333" t="s">
        <v>63</v>
      </c>
      <c r="G68" s="334" t="s">
        <v>64</v>
      </c>
      <c r="H68" s="334" t="s">
        <v>65</v>
      </c>
      <c r="I68" s="334" t="s">
        <v>66</v>
      </c>
      <c r="J68" s="333" t="s">
        <v>125</v>
      </c>
      <c r="K68" s="329"/>
      <c r="L68" s="329"/>
      <c r="M68" s="329"/>
      <c r="N68" s="329"/>
      <c r="S68" s="328"/>
      <c r="T68" s="329">
        <f t="shared" ref="T68:W68" si="19">SUM(T54:T67)</f>
        <v>140083</v>
      </c>
      <c r="U68" s="329">
        <f t="shared" si="19"/>
        <v>0</v>
      </c>
      <c r="V68" s="329">
        <f t="shared" si="19"/>
        <v>75.05</v>
      </c>
      <c r="W68" s="329">
        <f t="shared" si="19"/>
        <v>140007.95</v>
      </c>
      <c r="X68" s="330"/>
      <c r="Y68" s="330"/>
      <c r="Z68" s="330"/>
      <c r="AA68" s="329">
        <f>SUM(AA54:AA67)</f>
        <v>49440.76</v>
      </c>
      <c r="AB68" s="329"/>
    </row>
    <row r="69" s="324" customFormat="1" spans="2:28">
      <c r="B69" s="332" t="s">
        <v>100</v>
      </c>
      <c r="C69" s="333">
        <v>15576</v>
      </c>
      <c r="D69" s="333">
        <v>0</v>
      </c>
      <c r="E69" s="333">
        <v>0</v>
      </c>
      <c r="F69" s="333">
        <f t="shared" ref="F69:F78" si="20">C69-D69-E69</f>
        <v>15576</v>
      </c>
      <c r="G69" s="334">
        <v>0.05</v>
      </c>
      <c r="H69" s="334">
        <v>0</v>
      </c>
      <c r="I69" s="334">
        <v>0.3</v>
      </c>
      <c r="J69" s="333">
        <f t="shared" ref="J69:J78" si="21">ROUND(F69*(1-G69-H69)*I69,2)</f>
        <v>4439.16</v>
      </c>
      <c r="K69" s="329"/>
      <c r="L69" s="329"/>
      <c r="M69" s="329"/>
      <c r="N69" s="329"/>
      <c r="S69" s="328"/>
      <c r="T69" s="329"/>
      <c r="U69" s="329"/>
      <c r="V69" s="329"/>
      <c r="W69" s="329"/>
      <c r="X69" s="330"/>
      <c r="Y69" s="330"/>
      <c r="Z69" s="330"/>
      <c r="AA69" s="329"/>
      <c r="AB69" s="329"/>
    </row>
    <row r="70" s="324" customFormat="1" spans="2:28">
      <c r="B70" s="328" t="s">
        <v>104</v>
      </c>
      <c r="C70" s="333">
        <v>12026</v>
      </c>
      <c r="D70" s="333">
        <v>0</v>
      </c>
      <c r="E70" s="333">
        <v>0</v>
      </c>
      <c r="F70" s="333">
        <f t="shared" si="20"/>
        <v>12026</v>
      </c>
      <c r="G70" s="334">
        <v>0.05</v>
      </c>
      <c r="H70" s="334">
        <v>0</v>
      </c>
      <c r="I70" s="334">
        <v>0.3</v>
      </c>
      <c r="J70" s="333">
        <f t="shared" si="21"/>
        <v>3427.41</v>
      </c>
      <c r="K70" s="329"/>
      <c r="L70" s="329"/>
      <c r="M70" s="329"/>
      <c r="N70" s="329"/>
      <c r="R70" s="324" t="s">
        <v>85</v>
      </c>
      <c r="S70" s="328"/>
      <c r="T70" s="329"/>
      <c r="U70" s="329"/>
      <c r="V70" s="329"/>
      <c r="W70" s="329"/>
      <c r="X70" s="330"/>
      <c r="Y70" s="330"/>
      <c r="Z70" s="330"/>
      <c r="AA70" s="329"/>
      <c r="AB70" s="329"/>
    </row>
    <row r="71" s="324" customFormat="1" spans="2:28">
      <c r="B71" s="328" t="s">
        <v>102</v>
      </c>
      <c r="C71" s="333">
        <v>3365</v>
      </c>
      <c r="D71" s="333">
        <v>0</v>
      </c>
      <c r="E71" s="333">
        <v>0</v>
      </c>
      <c r="F71" s="333">
        <f t="shared" si="20"/>
        <v>3365</v>
      </c>
      <c r="G71" s="334">
        <v>0</v>
      </c>
      <c r="H71" s="334">
        <v>0</v>
      </c>
      <c r="I71" s="334">
        <v>0.3</v>
      </c>
      <c r="J71" s="333">
        <f t="shared" si="21"/>
        <v>1009.5</v>
      </c>
      <c r="K71" s="329"/>
      <c r="L71" s="329"/>
      <c r="M71" s="329"/>
      <c r="N71" s="329"/>
      <c r="S71" s="332" t="s">
        <v>59</v>
      </c>
      <c r="T71" s="333" t="s">
        <v>60</v>
      </c>
      <c r="U71" s="333" t="s">
        <v>61</v>
      </c>
      <c r="V71" s="333" t="s">
        <v>62</v>
      </c>
      <c r="W71" s="333" t="s">
        <v>63</v>
      </c>
      <c r="X71" s="334" t="s">
        <v>64</v>
      </c>
      <c r="Y71" s="334" t="s">
        <v>65</v>
      </c>
      <c r="Z71" s="334" t="s">
        <v>66</v>
      </c>
      <c r="AA71" s="333" t="s">
        <v>125</v>
      </c>
      <c r="AB71" s="329"/>
    </row>
    <row r="72" s="324" customFormat="1" spans="2:28">
      <c r="B72" s="328" t="s">
        <v>101</v>
      </c>
      <c r="C72" s="333">
        <v>356</v>
      </c>
      <c r="D72" s="333">
        <v>0</v>
      </c>
      <c r="E72" s="333">
        <v>0</v>
      </c>
      <c r="F72" s="333">
        <f t="shared" si="20"/>
        <v>356</v>
      </c>
      <c r="G72" s="334">
        <v>0.05</v>
      </c>
      <c r="H72" s="334">
        <v>0</v>
      </c>
      <c r="I72" s="334">
        <v>0.3</v>
      </c>
      <c r="J72" s="333">
        <f t="shared" si="21"/>
        <v>101.46</v>
      </c>
      <c r="K72" s="329"/>
      <c r="L72" s="329"/>
      <c r="M72" s="329"/>
      <c r="N72" s="329"/>
      <c r="S72" s="332" t="s">
        <v>104</v>
      </c>
      <c r="T72" s="333">
        <v>20366</v>
      </c>
      <c r="U72" s="333">
        <v>0</v>
      </c>
      <c r="V72" s="333">
        <v>0</v>
      </c>
      <c r="W72" s="333">
        <f t="shared" ref="W72:W76" si="22">T72-U72-V72</f>
        <v>20366</v>
      </c>
      <c r="X72" s="334">
        <v>0.05</v>
      </c>
      <c r="Y72" s="334">
        <v>0</v>
      </c>
      <c r="Z72" s="339">
        <v>0.3</v>
      </c>
      <c r="AA72" s="333">
        <f t="shared" ref="AA72:AA76" si="23">ROUND(W72*(1-X72-Y72)*Z72,2)</f>
        <v>5804.31</v>
      </c>
      <c r="AB72" s="329"/>
    </row>
    <row r="73" s="324" customFormat="1" spans="2:28">
      <c r="B73" s="328" t="s">
        <v>99</v>
      </c>
      <c r="C73" s="333">
        <v>337</v>
      </c>
      <c r="D73" s="333">
        <v>0</v>
      </c>
      <c r="E73" s="333"/>
      <c r="F73" s="333">
        <f t="shared" si="20"/>
        <v>337</v>
      </c>
      <c r="G73" s="334">
        <v>0.05</v>
      </c>
      <c r="H73" s="334">
        <v>0</v>
      </c>
      <c r="I73" s="334">
        <v>0.5</v>
      </c>
      <c r="J73" s="333">
        <f t="shared" si="21"/>
        <v>160.08</v>
      </c>
      <c r="K73" s="329"/>
      <c r="L73" s="329"/>
      <c r="M73" s="329"/>
      <c r="N73" s="329"/>
      <c r="S73" s="328" t="s">
        <v>101</v>
      </c>
      <c r="T73" s="333">
        <v>18086</v>
      </c>
      <c r="U73" s="333">
        <v>0</v>
      </c>
      <c r="V73" s="333">
        <v>0</v>
      </c>
      <c r="W73" s="333">
        <f t="shared" si="22"/>
        <v>18086</v>
      </c>
      <c r="X73" s="334">
        <v>0.05</v>
      </c>
      <c r="Y73" s="334">
        <v>0</v>
      </c>
      <c r="Z73" s="339">
        <v>0.3</v>
      </c>
      <c r="AA73" s="333">
        <f t="shared" si="23"/>
        <v>5154.51</v>
      </c>
      <c r="AB73" s="329"/>
    </row>
    <row r="74" s="324" customFormat="1" spans="2:33">
      <c r="B74" s="328" t="s">
        <v>113</v>
      </c>
      <c r="C74" s="333">
        <v>298</v>
      </c>
      <c r="D74" s="333">
        <v>0</v>
      </c>
      <c r="E74" s="333"/>
      <c r="F74" s="333">
        <f t="shared" si="20"/>
        <v>298</v>
      </c>
      <c r="G74" s="339">
        <v>0.05</v>
      </c>
      <c r="H74" s="334">
        <v>0</v>
      </c>
      <c r="I74" s="334">
        <v>0.3</v>
      </c>
      <c r="J74" s="333">
        <f t="shared" si="21"/>
        <v>84.93</v>
      </c>
      <c r="K74" s="329">
        <f>[3]Sheet1!$J$5</f>
        <v>84.93</v>
      </c>
      <c r="L74" s="329"/>
      <c r="M74" s="329"/>
      <c r="N74" s="329"/>
      <c r="S74" s="328" t="s">
        <v>102</v>
      </c>
      <c r="T74" s="333">
        <v>17026</v>
      </c>
      <c r="U74" s="333">
        <v>0</v>
      </c>
      <c r="V74" s="333">
        <v>0</v>
      </c>
      <c r="W74" s="333">
        <f t="shared" si="22"/>
        <v>17026</v>
      </c>
      <c r="X74" s="339">
        <v>0.05</v>
      </c>
      <c r="Y74" s="334">
        <v>0</v>
      </c>
      <c r="Z74" s="339">
        <v>0.5</v>
      </c>
      <c r="AA74" s="333">
        <f t="shared" si="23"/>
        <v>8087.35</v>
      </c>
      <c r="AB74" s="329"/>
      <c r="AC74" s="333"/>
      <c r="AD74" s="334"/>
      <c r="AE74" s="334"/>
      <c r="AF74" s="334"/>
      <c r="AG74" s="333"/>
    </row>
    <row r="75" s="324" customFormat="1" spans="2:33">
      <c r="B75" s="328" t="s">
        <v>105</v>
      </c>
      <c r="C75" s="333">
        <v>48</v>
      </c>
      <c r="D75" s="333">
        <v>0</v>
      </c>
      <c r="E75" s="333"/>
      <c r="F75" s="333">
        <f t="shared" si="20"/>
        <v>48</v>
      </c>
      <c r="G75" s="334">
        <v>0.05</v>
      </c>
      <c r="H75" s="334">
        <v>0</v>
      </c>
      <c r="I75" s="334">
        <v>0.3</v>
      </c>
      <c r="J75" s="333">
        <f t="shared" si="21"/>
        <v>13.68</v>
      </c>
      <c r="K75" s="329"/>
      <c r="L75" s="329"/>
      <c r="M75" s="329"/>
      <c r="N75" s="329"/>
      <c r="S75" s="328" t="s">
        <v>127</v>
      </c>
      <c r="T75" s="333">
        <v>503</v>
      </c>
      <c r="U75" s="333">
        <v>0</v>
      </c>
      <c r="V75" s="333">
        <v>0</v>
      </c>
      <c r="W75" s="333">
        <f t="shared" si="22"/>
        <v>503</v>
      </c>
      <c r="X75" s="334">
        <v>0.05</v>
      </c>
      <c r="Y75" s="334">
        <v>0</v>
      </c>
      <c r="Z75" s="339">
        <v>0.5</v>
      </c>
      <c r="AA75" s="333">
        <f t="shared" si="23"/>
        <v>238.93</v>
      </c>
      <c r="AB75" s="329"/>
      <c r="AC75" s="333"/>
      <c r="AD75" s="334"/>
      <c r="AE75" s="334"/>
      <c r="AF75" s="334"/>
      <c r="AG75" s="333"/>
    </row>
    <row r="76" s="324" customFormat="1" spans="2:33">
      <c r="B76" s="328" t="s">
        <v>103</v>
      </c>
      <c r="C76" s="333">
        <v>28</v>
      </c>
      <c r="D76" s="333">
        <v>0</v>
      </c>
      <c r="E76" s="333"/>
      <c r="F76" s="333">
        <f t="shared" si="20"/>
        <v>28</v>
      </c>
      <c r="G76" s="334">
        <v>0.05</v>
      </c>
      <c r="H76" s="334">
        <v>0</v>
      </c>
      <c r="I76" s="334">
        <v>0.5</v>
      </c>
      <c r="J76" s="333">
        <f t="shared" si="21"/>
        <v>13.3</v>
      </c>
      <c r="K76" s="329"/>
      <c r="L76" s="329"/>
      <c r="M76" s="329"/>
      <c r="N76" s="329"/>
      <c r="S76" s="328" t="s">
        <v>114</v>
      </c>
      <c r="T76" s="333">
        <v>3</v>
      </c>
      <c r="U76" s="333">
        <v>0</v>
      </c>
      <c r="V76" s="333">
        <v>0</v>
      </c>
      <c r="W76" s="333">
        <f t="shared" si="22"/>
        <v>3</v>
      </c>
      <c r="X76" s="334">
        <v>0.05</v>
      </c>
      <c r="Y76" s="334">
        <v>0</v>
      </c>
      <c r="Z76" s="334">
        <v>0.5</v>
      </c>
      <c r="AA76" s="333">
        <f t="shared" si="23"/>
        <v>1.43</v>
      </c>
      <c r="AB76" s="329"/>
      <c r="AC76" s="333"/>
      <c r="AD76" s="334"/>
      <c r="AE76" s="334"/>
      <c r="AF76" s="334"/>
      <c r="AG76" s="333"/>
    </row>
    <row r="77" s="324" customFormat="1" spans="2:28">
      <c r="B77" s="328" t="s">
        <v>108</v>
      </c>
      <c r="C77" s="333">
        <v>12</v>
      </c>
      <c r="D77" s="333">
        <v>0</v>
      </c>
      <c r="E77" s="333"/>
      <c r="F77" s="333">
        <f t="shared" si="20"/>
        <v>12</v>
      </c>
      <c r="G77" s="334">
        <v>0.05</v>
      </c>
      <c r="H77" s="334">
        <v>0</v>
      </c>
      <c r="I77" s="334">
        <v>0.5</v>
      </c>
      <c r="J77" s="333">
        <f t="shared" si="21"/>
        <v>5.7</v>
      </c>
      <c r="K77" s="329"/>
      <c r="L77" s="329"/>
      <c r="M77" s="329"/>
      <c r="N77" s="329"/>
      <c r="S77" s="328"/>
      <c r="T77" s="333"/>
      <c r="U77" s="333"/>
      <c r="V77" s="333">
        <v>0</v>
      </c>
      <c r="W77" s="333"/>
      <c r="X77" s="339"/>
      <c r="Y77" s="334"/>
      <c r="Z77" s="339"/>
      <c r="AA77" s="333"/>
      <c r="AB77" s="329"/>
    </row>
    <row r="78" s="324" customFormat="1" spans="2:28">
      <c r="B78" s="328" t="s">
        <v>118</v>
      </c>
      <c r="C78" s="333">
        <v>6</v>
      </c>
      <c r="D78" s="333">
        <v>0</v>
      </c>
      <c r="E78" s="333"/>
      <c r="F78" s="333">
        <f t="shared" si="20"/>
        <v>6</v>
      </c>
      <c r="G78" s="334">
        <v>0.05</v>
      </c>
      <c r="H78" s="334">
        <v>0</v>
      </c>
      <c r="I78" s="339">
        <v>0.3</v>
      </c>
      <c r="J78" s="333">
        <f t="shared" si="21"/>
        <v>1.71</v>
      </c>
      <c r="K78" s="329"/>
      <c r="L78" s="329"/>
      <c r="M78" s="329"/>
      <c r="N78" s="329"/>
      <c r="S78" s="328"/>
      <c r="T78" s="329">
        <f t="shared" ref="T78:W78" si="24">SUM(T72:T77)</f>
        <v>55984</v>
      </c>
      <c r="U78" s="329">
        <f t="shared" si="24"/>
        <v>0</v>
      </c>
      <c r="V78" s="333">
        <v>0</v>
      </c>
      <c r="W78" s="329">
        <f t="shared" si="24"/>
        <v>55984</v>
      </c>
      <c r="X78" s="330"/>
      <c r="Y78" s="330"/>
      <c r="Z78" s="330"/>
      <c r="AA78" s="329">
        <f>SUM(AA72:AA77)</f>
        <v>19286.53</v>
      </c>
      <c r="AB78" s="329"/>
    </row>
    <row r="79" s="324" customFormat="1" spans="2:28">
      <c r="B79" s="328"/>
      <c r="C79" s="333"/>
      <c r="D79" s="333"/>
      <c r="E79" s="333"/>
      <c r="F79" s="333"/>
      <c r="G79" s="334"/>
      <c r="H79" s="334"/>
      <c r="I79" s="334"/>
      <c r="J79" s="333"/>
      <c r="K79" s="329"/>
      <c r="L79" s="329"/>
      <c r="M79" s="329"/>
      <c r="N79" s="329"/>
      <c r="AB79" s="329"/>
    </row>
    <row r="80" s="324" customFormat="1" spans="2:28">
      <c r="B80" s="328"/>
      <c r="C80" s="333"/>
      <c r="D80" s="333"/>
      <c r="E80" s="333"/>
      <c r="F80" s="333"/>
      <c r="G80" s="334"/>
      <c r="H80" s="334"/>
      <c r="I80" s="334"/>
      <c r="J80" s="333"/>
      <c r="K80" s="329"/>
      <c r="L80" s="329"/>
      <c r="M80" s="329"/>
      <c r="N80" s="329"/>
      <c r="R80" s="328" t="s">
        <v>88</v>
      </c>
      <c r="AB80" s="329"/>
    </row>
    <row r="81" s="324" customFormat="1" spans="2:28">
      <c r="B81" s="328"/>
      <c r="C81" s="329">
        <f t="shared" ref="C81:F81" si="25">SUM(C69:C80)</f>
        <v>32052</v>
      </c>
      <c r="D81" s="329">
        <f t="shared" si="25"/>
        <v>0</v>
      </c>
      <c r="E81" s="329">
        <f t="shared" si="25"/>
        <v>0</v>
      </c>
      <c r="F81" s="329">
        <f t="shared" si="25"/>
        <v>32052</v>
      </c>
      <c r="G81" s="330"/>
      <c r="H81" s="330"/>
      <c r="I81" s="330"/>
      <c r="J81" s="329">
        <f>SUM(J69:J80)</f>
        <v>9256.93</v>
      </c>
      <c r="K81" s="329"/>
      <c r="L81" s="329"/>
      <c r="M81" s="329"/>
      <c r="N81" s="329"/>
      <c r="S81" s="332" t="s">
        <v>59</v>
      </c>
      <c r="T81" s="333" t="s">
        <v>60</v>
      </c>
      <c r="U81" s="333" t="s">
        <v>61</v>
      </c>
      <c r="V81" s="333" t="s">
        <v>62</v>
      </c>
      <c r="W81" s="333" t="s">
        <v>63</v>
      </c>
      <c r="X81" s="334" t="s">
        <v>64</v>
      </c>
      <c r="Y81" s="334" t="s">
        <v>65</v>
      </c>
      <c r="Z81" s="334" t="s">
        <v>66</v>
      </c>
      <c r="AA81" s="333" t="s">
        <v>125</v>
      </c>
      <c r="AB81" s="329"/>
    </row>
    <row r="82" s="324" customFormat="1" spans="1:28">
      <c r="A82" s="324" t="s">
        <v>79</v>
      </c>
      <c r="B82" s="328"/>
      <c r="C82" s="329"/>
      <c r="D82" s="329"/>
      <c r="E82" s="329"/>
      <c r="F82" s="329"/>
      <c r="G82" s="330"/>
      <c r="H82" s="330"/>
      <c r="I82" s="330"/>
      <c r="J82" s="329"/>
      <c r="K82" s="329"/>
      <c r="L82" s="329"/>
      <c r="M82" s="329"/>
      <c r="N82" s="329"/>
      <c r="S82" s="332" t="s">
        <v>115</v>
      </c>
      <c r="T82" s="333">
        <v>418</v>
      </c>
      <c r="U82" s="333">
        <v>0</v>
      </c>
      <c r="V82" s="333">
        <v>0</v>
      </c>
      <c r="W82" s="333">
        <f t="shared" ref="W82:W86" si="26">T82-U82-V82</f>
        <v>418</v>
      </c>
      <c r="X82" s="334">
        <v>0.05</v>
      </c>
      <c r="Y82" s="334">
        <v>0</v>
      </c>
      <c r="Z82" s="339">
        <v>0.3</v>
      </c>
      <c r="AA82" s="333">
        <f t="shared" ref="AA82:AA86" si="27">ROUND(W82*(1-X82-Y82)*Z82,2)</f>
        <v>119.13</v>
      </c>
      <c r="AB82" s="329"/>
    </row>
    <row r="83" s="324" customFormat="1" spans="2:28">
      <c r="B83" s="332" t="s">
        <v>59</v>
      </c>
      <c r="C83" s="333" t="s">
        <v>60</v>
      </c>
      <c r="D83" s="333" t="s">
        <v>61</v>
      </c>
      <c r="E83" s="333" t="s">
        <v>62</v>
      </c>
      <c r="F83" s="333" t="s">
        <v>63</v>
      </c>
      <c r="G83" s="334" t="s">
        <v>64</v>
      </c>
      <c r="H83" s="334" t="s">
        <v>65</v>
      </c>
      <c r="I83" s="334" t="s">
        <v>66</v>
      </c>
      <c r="J83" s="333" t="s">
        <v>125</v>
      </c>
      <c r="K83" s="329"/>
      <c r="L83" s="329"/>
      <c r="M83" s="329"/>
      <c r="N83" s="329"/>
      <c r="S83" s="328" t="s">
        <v>116</v>
      </c>
      <c r="T83" s="333">
        <v>352</v>
      </c>
      <c r="U83" s="333">
        <v>0</v>
      </c>
      <c r="V83" s="333"/>
      <c r="W83" s="333">
        <f t="shared" si="26"/>
        <v>352</v>
      </c>
      <c r="X83" s="334">
        <v>0.05</v>
      </c>
      <c r="Y83" s="334">
        <v>0</v>
      </c>
      <c r="Z83" s="339">
        <v>0.3</v>
      </c>
      <c r="AA83" s="333">
        <f t="shared" si="27"/>
        <v>100.32</v>
      </c>
      <c r="AB83" s="329"/>
    </row>
    <row r="84" s="324" customFormat="1" spans="2:28">
      <c r="B84" s="332" t="s">
        <v>101</v>
      </c>
      <c r="C84" s="333">
        <v>16269</v>
      </c>
      <c r="D84" s="333">
        <v>0</v>
      </c>
      <c r="E84" s="333">
        <v>0</v>
      </c>
      <c r="F84" s="333">
        <f t="shared" ref="F84:F90" si="28">C84-D84-E84</f>
        <v>16269</v>
      </c>
      <c r="G84" s="334">
        <v>0.05</v>
      </c>
      <c r="H84" s="334">
        <v>0</v>
      </c>
      <c r="I84" s="334">
        <v>0.3</v>
      </c>
      <c r="J84" s="333">
        <f t="shared" ref="J84:J90" si="29">ROUND(F84*(1-G84-H84)*I84,2)</f>
        <v>4636.67</v>
      </c>
      <c r="K84" s="329"/>
      <c r="L84" s="329"/>
      <c r="M84" s="329"/>
      <c r="N84" s="329"/>
      <c r="S84" s="328" t="s">
        <v>107</v>
      </c>
      <c r="T84" s="333">
        <v>166</v>
      </c>
      <c r="U84" s="333">
        <v>0</v>
      </c>
      <c r="V84" s="333"/>
      <c r="W84" s="333">
        <f t="shared" si="26"/>
        <v>166</v>
      </c>
      <c r="X84" s="339">
        <v>0.05</v>
      </c>
      <c r="Y84" s="334">
        <v>0</v>
      </c>
      <c r="Z84" s="339">
        <v>0.98</v>
      </c>
      <c r="AA84" s="333">
        <f t="shared" si="27"/>
        <v>154.55</v>
      </c>
      <c r="AB84" s="329"/>
    </row>
    <row r="85" s="324" customFormat="1" spans="2:28">
      <c r="B85" s="328" t="s">
        <v>102</v>
      </c>
      <c r="C85" s="333">
        <v>7460</v>
      </c>
      <c r="D85" s="333">
        <v>0</v>
      </c>
      <c r="E85" s="333"/>
      <c r="F85" s="333">
        <f t="shared" si="28"/>
        <v>7460</v>
      </c>
      <c r="G85" s="334">
        <v>0.05</v>
      </c>
      <c r="H85" s="334">
        <v>0</v>
      </c>
      <c r="I85" s="334">
        <v>0.5</v>
      </c>
      <c r="J85" s="333">
        <f t="shared" si="29"/>
        <v>3543.5</v>
      </c>
      <c r="K85" s="329"/>
      <c r="L85" s="329"/>
      <c r="M85" s="329"/>
      <c r="N85" s="329"/>
      <c r="S85" s="328" t="s">
        <v>119</v>
      </c>
      <c r="T85" s="333">
        <v>84</v>
      </c>
      <c r="U85" s="333">
        <v>0</v>
      </c>
      <c r="V85" s="333"/>
      <c r="W85" s="333">
        <f t="shared" si="26"/>
        <v>84</v>
      </c>
      <c r="X85" s="334">
        <v>0.05</v>
      </c>
      <c r="Y85" s="334">
        <v>0</v>
      </c>
      <c r="Z85" s="339">
        <v>0.3</v>
      </c>
      <c r="AA85" s="333">
        <f t="shared" si="27"/>
        <v>23.94</v>
      </c>
      <c r="AB85" s="329"/>
    </row>
    <row r="86" s="324" customFormat="1" spans="2:28">
      <c r="B86" s="328" t="s">
        <v>99</v>
      </c>
      <c r="C86" s="333">
        <v>6268</v>
      </c>
      <c r="D86" s="333">
        <v>0</v>
      </c>
      <c r="E86" s="333"/>
      <c r="F86" s="333">
        <f t="shared" si="28"/>
        <v>6268</v>
      </c>
      <c r="G86" s="334">
        <v>0</v>
      </c>
      <c r="H86" s="334">
        <v>0</v>
      </c>
      <c r="I86" s="334">
        <v>0.3</v>
      </c>
      <c r="J86" s="333">
        <f t="shared" si="29"/>
        <v>1880.4</v>
      </c>
      <c r="K86" s="329"/>
      <c r="L86" s="329"/>
      <c r="M86" s="329"/>
      <c r="N86" s="329"/>
      <c r="S86" s="328" t="s">
        <v>100</v>
      </c>
      <c r="T86" s="333">
        <v>38</v>
      </c>
      <c r="U86" s="333">
        <v>0</v>
      </c>
      <c r="V86" s="333"/>
      <c r="W86" s="333">
        <f t="shared" si="26"/>
        <v>38</v>
      </c>
      <c r="X86" s="334">
        <v>0.05</v>
      </c>
      <c r="Y86" s="334">
        <v>0</v>
      </c>
      <c r="Z86" s="339">
        <v>0.3</v>
      </c>
      <c r="AA86" s="333">
        <f t="shared" si="27"/>
        <v>10.83</v>
      </c>
      <c r="AB86" s="329"/>
    </row>
    <row r="87" s="324" customFormat="1" spans="2:28">
      <c r="B87" s="328" t="s">
        <v>100</v>
      </c>
      <c r="C87" s="333">
        <v>2078</v>
      </c>
      <c r="D87" s="333">
        <v>0</v>
      </c>
      <c r="E87" s="333">
        <v>0</v>
      </c>
      <c r="F87" s="333">
        <f t="shared" si="28"/>
        <v>2078</v>
      </c>
      <c r="G87" s="334">
        <v>0.05</v>
      </c>
      <c r="H87" s="334">
        <v>0</v>
      </c>
      <c r="I87" s="334">
        <v>0.3</v>
      </c>
      <c r="J87" s="333">
        <f t="shared" si="29"/>
        <v>592.23</v>
      </c>
      <c r="K87" s="329"/>
      <c r="L87" s="329"/>
      <c r="M87" s="329"/>
      <c r="N87" s="329"/>
      <c r="S87" s="328"/>
      <c r="T87" s="329">
        <f t="shared" ref="T87:W87" si="30">SUM(T82:T86)</f>
        <v>1058</v>
      </c>
      <c r="U87" s="329">
        <f t="shared" si="30"/>
        <v>0</v>
      </c>
      <c r="V87" s="333">
        <v>0</v>
      </c>
      <c r="W87" s="329">
        <f t="shared" si="30"/>
        <v>1058</v>
      </c>
      <c r="X87" s="330"/>
      <c r="Y87" s="330"/>
      <c r="Z87" s="330"/>
      <c r="AA87" s="329">
        <f>SUM(AA82:AA86)</f>
        <v>408.77</v>
      </c>
      <c r="AB87" s="329"/>
    </row>
    <row r="88" s="324" customFormat="1" spans="2:28">
      <c r="B88" s="328" t="s">
        <v>105</v>
      </c>
      <c r="C88" s="333">
        <v>1188</v>
      </c>
      <c r="D88" s="333">
        <v>0</v>
      </c>
      <c r="E88" s="333">
        <v>0</v>
      </c>
      <c r="F88" s="333">
        <f t="shared" si="28"/>
        <v>1188</v>
      </c>
      <c r="G88" s="334">
        <v>0.05</v>
      </c>
      <c r="H88" s="334">
        <v>0</v>
      </c>
      <c r="I88" s="334">
        <v>0.5</v>
      </c>
      <c r="J88" s="333">
        <f t="shared" si="29"/>
        <v>564.3</v>
      </c>
      <c r="K88" s="329"/>
      <c r="L88" s="329"/>
      <c r="M88" s="329"/>
      <c r="N88" s="329"/>
      <c r="S88" s="328"/>
      <c r="T88" s="329"/>
      <c r="U88" s="329"/>
      <c r="V88" s="329"/>
      <c r="W88" s="329"/>
      <c r="X88" s="330"/>
      <c r="Y88" s="330"/>
      <c r="Z88" s="330"/>
      <c r="AA88" s="329"/>
      <c r="AB88" s="329"/>
    </row>
    <row r="89" s="324" customFormat="1" spans="2:28">
      <c r="B89" s="328" t="s">
        <v>109</v>
      </c>
      <c r="C89" s="333">
        <v>345</v>
      </c>
      <c r="D89" s="333">
        <v>0</v>
      </c>
      <c r="E89" s="333">
        <v>0</v>
      </c>
      <c r="F89" s="333">
        <f t="shared" si="28"/>
        <v>345</v>
      </c>
      <c r="G89" s="339">
        <v>0.05</v>
      </c>
      <c r="H89" s="334">
        <v>0</v>
      </c>
      <c r="I89" s="339">
        <v>0.5</v>
      </c>
      <c r="J89" s="333">
        <f t="shared" si="29"/>
        <v>163.88</v>
      </c>
      <c r="K89" s="329"/>
      <c r="L89" s="329"/>
      <c r="M89" s="329"/>
      <c r="N89" s="329"/>
      <c r="R89" s="328" t="s">
        <v>89</v>
      </c>
      <c r="S89" s="328"/>
      <c r="T89" s="329"/>
      <c r="U89" s="329"/>
      <c r="V89" s="329"/>
      <c r="W89" s="329"/>
      <c r="X89" s="330"/>
      <c r="Y89" s="330"/>
      <c r="Z89" s="330"/>
      <c r="AA89" s="329"/>
      <c r="AB89" s="329"/>
    </row>
    <row r="90" s="324" customFormat="1" spans="2:28">
      <c r="B90" s="328">
        <v>4399</v>
      </c>
      <c r="C90" s="333">
        <v>6</v>
      </c>
      <c r="D90" s="333">
        <v>0</v>
      </c>
      <c r="E90" s="333">
        <v>0</v>
      </c>
      <c r="F90" s="333">
        <f t="shared" si="28"/>
        <v>6</v>
      </c>
      <c r="G90" s="334">
        <v>0.05</v>
      </c>
      <c r="H90" s="334">
        <v>0</v>
      </c>
      <c r="I90" s="339">
        <v>0.5</v>
      </c>
      <c r="J90" s="333">
        <f t="shared" si="29"/>
        <v>2.85</v>
      </c>
      <c r="K90" s="329"/>
      <c r="L90" s="329"/>
      <c r="M90" s="329"/>
      <c r="N90" s="329"/>
      <c r="S90" s="332" t="s">
        <v>59</v>
      </c>
      <c r="T90" s="333" t="s">
        <v>60</v>
      </c>
      <c r="U90" s="333" t="s">
        <v>61</v>
      </c>
      <c r="V90" s="333" t="s">
        <v>62</v>
      </c>
      <c r="W90" s="333" t="s">
        <v>63</v>
      </c>
      <c r="X90" s="334" t="s">
        <v>64</v>
      </c>
      <c r="Y90" s="334" t="s">
        <v>65</v>
      </c>
      <c r="Z90" s="334" t="s">
        <v>66</v>
      </c>
      <c r="AA90" s="333" t="s">
        <v>125</v>
      </c>
      <c r="AB90" s="329"/>
    </row>
    <row r="91" s="324" customFormat="1" spans="2:28">
      <c r="B91" s="328"/>
      <c r="C91" s="333"/>
      <c r="D91" s="333"/>
      <c r="E91" s="333"/>
      <c r="F91" s="333"/>
      <c r="G91" s="334"/>
      <c r="H91" s="334"/>
      <c r="I91" s="334"/>
      <c r="J91" s="333"/>
      <c r="K91" s="329"/>
      <c r="L91" s="329"/>
      <c r="M91" s="329"/>
      <c r="N91" s="329"/>
      <c r="S91" s="332" t="s">
        <v>106</v>
      </c>
      <c r="T91" s="333">
        <v>116</v>
      </c>
      <c r="U91" s="333">
        <v>0</v>
      </c>
      <c r="V91" s="333">
        <v>0</v>
      </c>
      <c r="W91" s="333">
        <f t="shared" ref="W91:W95" si="31">T91-U91-V91</f>
        <v>116</v>
      </c>
      <c r="X91" s="334">
        <v>0.05</v>
      </c>
      <c r="Y91" s="334">
        <v>0</v>
      </c>
      <c r="Z91" s="339">
        <v>0.5</v>
      </c>
      <c r="AA91" s="333">
        <f t="shared" ref="AA91:AA95" si="32">ROUND(W91*(1-X91-Y91)*Z91,2)</f>
        <v>55.1</v>
      </c>
      <c r="AB91" s="329"/>
    </row>
    <row r="92" s="324" customFormat="1" spans="2:28">
      <c r="B92" s="328"/>
      <c r="C92" s="333"/>
      <c r="D92" s="333"/>
      <c r="E92" s="333"/>
      <c r="F92" s="333"/>
      <c r="G92" s="334"/>
      <c r="H92" s="334"/>
      <c r="I92" s="334"/>
      <c r="J92" s="333"/>
      <c r="K92" s="329"/>
      <c r="L92" s="329"/>
      <c r="M92" s="329"/>
      <c r="N92" s="329"/>
      <c r="S92" s="328" t="s">
        <v>105</v>
      </c>
      <c r="T92" s="333">
        <v>48</v>
      </c>
      <c r="U92" s="333">
        <v>0</v>
      </c>
      <c r="V92" s="333">
        <v>0</v>
      </c>
      <c r="W92" s="333">
        <f t="shared" si="31"/>
        <v>48</v>
      </c>
      <c r="X92" s="334">
        <v>0.05</v>
      </c>
      <c r="Y92" s="334">
        <v>0</v>
      </c>
      <c r="Z92" s="334">
        <v>0.5</v>
      </c>
      <c r="AA92" s="333">
        <f t="shared" si="32"/>
        <v>22.8</v>
      </c>
      <c r="AB92" s="329"/>
    </row>
    <row r="93" s="324" customFormat="1" spans="2:28">
      <c r="B93" s="328"/>
      <c r="C93" s="329">
        <f t="shared" ref="C93:F93" si="33">SUM(C84:C92)</f>
        <v>33614</v>
      </c>
      <c r="D93" s="329">
        <f t="shared" si="33"/>
        <v>0</v>
      </c>
      <c r="E93" s="329">
        <f t="shared" si="33"/>
        <v>0</v>
      </c>
      <c r="F93" s="329">
        <f t="shared" si="33"/>
        <v>33614</v>
      </c>
      <c r="G93" s="330"/>
      <c r="H93" s="330"/>
      <c r="I93" s="330"/>
      <c r="J93" s="329">
        <f>SUM(J84:J92)</f>
        <v>11383.83</v>
      </c>
      <c r="K93" s="329"/>
      <c r="L93" s="329"/>
      <c r="M93" s="329"/>
      <c r="N93" s="329"/>
      <c r="S93" s="328" t="s">
        <v>107</v>
      </c>
      <c r="T93" s="333">
        <v>42</v>
      </c>
      <c r="U93" s="333">
        <v>0</v>
      </c>
      <c r="V93" s="333"/>
      <c r="W93" s="333">
        <f t="shared" si="31"/>
        <v>42</v>
      </c>
      <c r="X93" s="334">
        <v>0</v>
      </c>
      <c r="Y93" s="334">
        <v>0</v>
      </c>
      <c r="Z93" s="339">
        <v>0.98</v>
      </c>
      <c r="AA93" s="333">
        <f t="shared" si="32"/>
        <v>41.16</v>
      </c>
      <c r="AB93" s="329"/>
    </row>
    <row r="94" s="324" customFormat="1" spans="2:28">
      <c r="B94" s="328"/>
      <c r="C94" s="329"/>
      <c r="D94" s="329"/>
      <c r="E94" s="329"/>
      <c r="F94" s="329"/>
      <c r="G94" s="330"/>
      <c r="H94" s="330"/>
      <c r="I94" s="330"/>
      <c r="J94" s="329"/>
      <c r="K94" s="329"/>
      <c r="L94" s="329"/>
      <c r="M94" s="329"/>
      <c r="N94" s="329"/>
      <c r="S94" s="328" t="s">
        <v>110</v>
      </c>
      <c r="T94" s="333">
        <v>6</v>
      </c>
      <c r="U94" s="333">
        <v>0</v>
      </c>
      <c r="V94" s="333"/>
      <c r="W94" s="333">
        <f t="shared" si="31"/>
        <v>6</v>
      </c>
      <c r="X94" s="334">
        <v>0.05</v>
      </c>
      <c r="Y94" s="334">
        <v>0</v>
      </c>
      <c r="Z94" s="339">
        <v>0.5</v>
      </c>
      <c r="AA94" s="333">
        <f t="shared" si="32"/>
        <v>2.85</v>
      </c>
      <c r="AB94" s="329"/>
    </row>
    <row r="95" s="324" customFormat="1" spans="1:28">
      <c r="A95" s="324" t="s">
        <v>135</v>
      </c>
      <c r="B95" s="328"/>
      <c r="C95" s="329"/>
      <c r="D95" s="329"/>
      <c r="E95" s="329"/>
      <c r="F95" s="329"/>
      <c r="G95" s="330"/>
      <c r="H95" s="330"/>
      <c r="I95" s="330"/>
      <c r="J95" s="329"/>
      <c r="K95" s="329"/>
      <c r="L95" s="329"/>
      <c r="M95" s="329"/>
      <c r="N95" s="329"/>
      <c r="S95" s="328" t="s">
        <v>109</v>
      </c>
      <c r="T95" s="333"/>
      <c r="U95" s="333">
        <v>0</v>
      </c>
      <c r="V95" s="333"/>
      <c r="W95" s="333">
        <f t="shared" si="31"/>
        <v>0</v>
      </c>
      <c r="X95" s="334">
        <v>0.05</v>
      </c>
      <c r="Y95" s="334">
        <v>0</v>
      </c>
      <c r="Z95" s="339">
        <v>0.5</v>
      </c>
      <c r="AA95" s="333">
        <f t="shared" si="32"/>
        <v>0</v>
      </c>
      <c r="AB95" s="329"/>
    </row>
    <row r="96" s="324" customFormat="1" spans="2:28">
      <c r="B96" s="332" t="s">
        <v>59</v>
      </c>
      <c r="C96" s="333" t="s">
        <v>60</v>
      </c>
      <c r="D96" s="333" t="s">
        <v>61</v>
      </c>
      <c r="E96" s="333" t="s">
        <v>62</v>
      </c>
      <c r="F96" s="333" t="s">
        <v>63</v>
      </c>
      <c r="G96" s="334" t="s">
        <v>64</v>
      </c>
      <c r="H96" s="334" t="s">
        <v>65</v>
      </c>
      <c r="I96" s="334" t="s">
        <v>66</v>
      </c>
      <c r="J96" s="333" t="s">
        <v>125</v>
      </c>
      <c r="K96" s="329"/>
      <c r="L96" s="329"/>
      <c r="M96" s="329"/>
      <c r="N96" s="329"/>
      <c r="S96" s="328"/>
      <c r="T96" s="329">
        <f t="shared" ref="T96:W96" si="34">SUM(T91:T95)</f>
        <v>212</v>
      </c>
      <c r="U96" s="329">
        <f t="shared" si="34"/>
        <v>0</v>
      </c>
      <c r="V96" s="329">
        <f t="shared" si="34"/>
        <v>0</v>
      </c>
      <c r="W96" s="329">
        <f t="shared" si="34"/>
        <v>212</v>
      </c>
      <c r="X96" s="330"/>
      <c r="Y96" s="330"/>
      <c r="Z96" s="330"/>
      <c r="AA96" s="329">
        <f>SUM(AA91:AA95)</f>
        <v>121.91</v>
      </c>
      <c r="AB96" s="329"/>
    </row>
    <row r="97" s="324" customFormat="1" spans="2:28">
      <c r="B97" s="332" t="s">
        <v>106</v>
      </c>
      <c r="C97" s="333">
        <v>23645</v>
      </c>
      <c r="D97" s="333">
        <v>0</v>
      </c>
      <c r="E97" s="333">
        <v>0</v>
      </c>
      <c r="F97" s="333">
        <f t="shared" ref="F97:F106" si="35">C97-D97-E97</f>
        <v>23645</v>
      </c>
      <c r="G97" s="334">
        <v>0.05</v>
      </c>
      <c r="H97" s="334">
        <v>0</v>
      </c>
      <c r="I97" s="334">
        <v>0.5</v>
      </c>
      <c r="J97" s="333">
        <f t="shared" ref="J97:J106" si="36">ROUND(F97*(1-G97-H97)*I97,2)</f>
        <v>11231.38</v>
      </c>
      <c r="K97" s="329"/>
      <c r="L97" s="329"/>
      <c r="M97" s="329"/>
      <c r="N97" s="329"/>
      <c r="R97" s="328" t="s">
        <v>91</v>
      </c>
      <c r="S97" s="328"/>
      <c r="T97" s="329"/>
      <c r="U97" s="329"/>
      <c r="V97" s="329"/>
      <c r="W97" s="329"/>
      <c r="X97" s="330"/>
      <c r="Y97" s="330"/>
      <c r="Z97" s="330"/>
      <c r="AA97" s="329"/>
      <c r="AB97" s="329"/>
    </row>
    <row r="98" s="324" customFormat="1" spans="2:28">
      <c r="B98" s="328" t="s">
        <v>105</v>
      </c>
      <c r="C98" s="333">
        <v>3579</v>
      </c>
      <c r="D98" s="333">
        <v>0</v>
      </c>
      <c r="E98" s="333">
        <v>0</v>
      </c>
      <c r="F98" s="333">
        <f t="shared" si="35"/>
        <v>3579</v>
      </c>
      <c r="G98" s="334">
        <v>0.05</v>
      </c>
      <c r="H98" s="334">
        <v>0</v>
      </c>
      <c r="I98" s="339">
        <v>0.5</v>
      </c>
      <c r="J98" s="333">
        <f t="shared" si="36"/>
        <v>1700.03</v>
      </c>
      <c r="K98" s="329"/>
      <c r="L98" s="329"/>
      <c r="M98" s="329"/>
      <c r="N98" s="329"/>
      <c r="S98" s="332" t="s">
        <v>59</v>
      </c>
      <c r="T98" s="333" t="s">
        <v>60</v>
      </c>
      <c r="U98" s="333" t="s">
        <v>61</v>
      </c>
      <c r="V98" s="333" t="s">
        <v>62</v>
      </c>
      <c r="W98" s="333" t="s">
        <v>63</v>
      </c>
      <c r="X98" s="334" t="s">
        <v>64</v>
      </c>
      <c r="Y98" s="334" t="s">
        <v>65</v>
      </c>
      <c r="Z98" s="334" t="s">
        <v>66</v>
      </c>
      <c r="AA98" s="333" t="s">
        <v>125</v>
      </c>
      <c r="AB98" s="329"/>
    </row>
    <row r="99" s="324" customFormat="1" spans="2:28">
      <c r="B99" s="328" t="s">
        <v>110</v>
      </c>
      <c r="C99" s="333">
        <v>3215</v>
      </c>
      <c r="D99" s="333">
        <v>0</v>
      </c>
      <c r="E99" s="333">
        <v>0</v>
      </c>
      <c r="F99" s="333">
        <f t="shared" si="35"/>
        <v>3215</v>
      </c>
      <c r="G99" s="334">
        <v>0</v>
      </c>
      <c r="H99" s="334">
        <v>0</v>
      </c>
      <c r="I99" s="339">
        <v>0.5</v>
      </c>
      <c r="J99" s="333">
        <f t="shared" si="36"/>
        <v>1607.5</v>
      </c>
      <c r="K99" s="329"/>
      <c r="L99" s="329"/>
      <c r="M99" s="329"/>
      <c r="N99" s="329"/>
      <c r="S99" s="332" t="s">
        <v>107</v>
      </c>
      <c r="T99" s="333">
        <v>10</v>
      </c>
      <c r="U99" s="333">
        <v>0</v>
      </c>
      <c r="V99" s="333">
        <v>0</v>
      </c>
      <c r="W99" s="333">
        <f>T99-U99-V99</f>
        <v>10</v>
      </c>
      <c r="X99" s="334">
        <v>0.05</v>
      </c>
      <c r="Y99" s="334">
        <v>0</v>
      </c>
      <c r="Z99" s="339">
        <v>0.5</v>
      </c>
      <c r="AA99" s="333">
        <f>ROUND(W99*(1-X99-Y99)*Z99,2)</f>
        <v>4.75</v>
      </c>
      <c r="AB99" s="329"/>
    </row>
    <row r="100" s="324" customFormat="1" spans="2:28">
      <c r="B100" s="328" t="s">
        <v>127</v>
      </c>
      <c r="C100" s="333">
        <v>2058</v>
      </c>
      <c r="D100" s="333">
        <v>0</v>
      </c>
      <c r="E100" s="333">
        <v>0</v>
      </c>
      <c r="F100" s="333">
        <f t="shared" si="35"/>
        <v>2058</v>
      </c>
      <c r="G100" s="339">
        <v>0</v>
      </c>
      <c r="H100" s="334">
        <v>0</v>
      </c>
      <c r="I100" s="339">
        <v>0.5</v>
      </c>
      <c r="J100" s="333">
        <f t="shared" si="36"/>
        <v>1029</v>
      </c>
      <c r="K100" s="329"/>
      <c r="L100" s="329"/>
      <c r="M100" s="329"/>
      <c r="N100" s="329"/>
      <c r="S100" s="328"/>
      <c r="T100" s="329">
        <f t="shared" ref="T100:W100" si="37">SUM(T99:T99)</f>
        <v>10</v>
      </c>
      <c r="U100" s="329">
        <f t="shared" si="37"/>
        <v>0</v>
      </c>
      <c r="V100" s="329">
        <f t="shared" si="37"/>
        <v>0</v>
      </c>
      <c r="W100" s="329">
        <f t="shared" si="37"/>
        <v>10</v>
      </c>
      <c r="X100" s="330"/>
      <c r="Y100" s="330"/>
      <c r="Z100" s="330"/>
      <c r="AA100" s="329">
        <f>SUM(AA99:AA99)</f>
        <v>4.75</v>
      </c>
      <c r="AB100" s="329"/>
    </row>
    <row r="101" s="324" customFormat="1" spans="1:28">
      <c r="A101" s="357"/>
      <c r="B101" s="337" t="s">
        <v>100</v>
      </c>
      <c r="C101" s="348">
        <v>1936</v>
      </c>
      <c r="D101" s="348">
        <v>0</v>
      </c>
      <c r="E101" s="348">
        <v>96.8</v>
      </c>
      <c r="F101" s="348">
        <f t="shared" si="35"/>
        <v>1839.2</v>
      </c>
      <c r="G101" s="358">
        <v>0.05</v>
      </c>
      <c r="H101" s="358">
        <v>0</v>
      </c>
      <c r="I101" s="359">
        <v>0.3</v>
      </c>
      <c r="J101" s="348">
        <f t="shared" si="36"/>
        <v>524.17</v>
      </c>
      <c r="K101" s="360"/>
      <c r="L101" s="329"/>
      <c r="M101" s="329"/>
      <c r="N101" s="329"/>
      <c r="R101" s="337" t="s">
        <v>90</v>
      </c>
      <c r="S101" s="328"/>
      <c r="T101" s="329"/>
      <c r="U101" s="329"/>
      <c r="V101" s="329"/>
      <c r="W101" s="329"/>
      <c r="X101" s="330"/>
      <c r="Y101" s="330"/>
      <c r="Z101" s="330"/>
      <c r="AA101" s="329"/>
      <c r="AB101" s="329"/>
    </row>
    <row r="102" s="324" customFormat="1" spans="2:28">
      <c r="B102" s="328" t="s">
        <v>111</v>
      </c>
      <c r="C102" s="333">
        <v>1632</v>
      </c>
      <c r="D102" s="333">
        <v>0</v>
      </c>
      <c r="E102" s="333">
        <v>0</v>
      </c>
      <c r="F102" s="333">
        <f t="shared" si="35"/>
        <v>1632</v>
      </c>
      <c r="G102" s="339">
        <v>0.05</v>
      </c>
      <c r="H102" s="334">
        <v>0</v>
      </c>
      <c r="I102" s="339">
        <v>0.5</v>
      </c>
      <c r="J102" s="333">
        <f t="shared" si="36"/>
        <v>775.2</v>
      </c>
      <c r="K102" s="329"/>
      <c r="L102" s="329"/>
      <c r="M102" s="329"/>
      <c r="N102" s="329"/>
      <c r="S102" s="332" t="s">
        <v>59</v>
      </c>
      <c r="T102" s="333" t="s">
        <v>60</v>
      </c>
      <c r="U102" s="333" t="s">
        <v>61</v>
      </c>
      <c r="V102" s="333" t="s">
        <v>62</v>
      </c>
      <c r="W102" s="333" t="s">
        <v>63</v>
      </c>
      <c r="X102" s="334" t="s">
        <v>64</v>
      </c>
      <c r="Y102" s="334" t="s">
        <v>65</v>
      </c>
      <c r="Z102" s="334" t="s">
        <v>66</v>
      </c>
      <c r="AA102" s="333" t="s">
        <v>125</v>
      </c>
      <c r="AB102" s="329"/>
    </row>
    <row r="103" s="324" customFormat="1" spans="2:28">
      <c r="B103" s="328" t="s">
        <v>107</v>
      </c>
      <c r="C103" s="333">
        <v>1219</v>
      </c>
      <c r="D103" s="333">
        <v>0</v>
      </c>
      <c r="E103" s="333">
        <v>0</v>
      </c>
      <c r="F103" s="333">
        <f t="shared" si="35"/>
        <v>1219</v>
      </c>
      <c r="G103" s="334">
        <v>0.05</v>
      </c>
      <c r="H103" s="334">
        <v>0</v>
      </c>
      <c r="I103" s="339">
        <v>0.98</v>
      </c>
      <c r="J103" s="333">
        <f t="shared" si="36"/>
        <v>1134.89</v>
      </c>
      <c r="K103" s="329"/>
      <c r="L103" s="329"/>
      <c r="M103" s="329"/>
      <c r="N103" s="329"/>
      <c r="S103" s="332" t="s">
        <v>137</v>
      </c>
      <c r="T103" s="333">
        <v>616</v>
      </c>
      <c r="U103" s="333">
        <v>0</v>
      </c>
      <c r="V103" s="333">
        <v>0</v>
      </c>
      <c r="W103" s="333">
        <f>T103-U103-V103</f>
        <v>616</v>
      </c>
      <c r="X103" s="334">
        <v>0.05</v>
      </c>
      <c r="Y103" s="334">
        <v>0</v>
      </c>
      <c r="Z103" s="339">
        <v>0.3</v>
      </c>
      <c r="AA103" s="333">
        <f>ROUND(W103*(1-X103-Y103)*Z103,2)</f>
        <v>175.56</v>
      </c>
      <c r="AB103" s="329"/>
    </row>
    <row r="104" s="324" customFormat="1" spans="2:28">
      <c r="B104" s="328">
        <v>4399</v>
      </c>
      <c r="C104" s="333">
        <v>589</v>
      </c>
      <c r="D104" s="333">
        <v>0</v>
      </c>
      <c r="E104" s="333">
        <v>0</v>
      </c>
      <c r="F104" s="333">
        <f t="shared" si="35"/>
        <v>589</v>
      </c>
      <c r="G104" s="334">
        <v>0.05</v>
      </c>
      <c r="H104" s="334">
        <v>0</v>
      </c>
      <c r="I104" s="339">
        <v>0.5</v>
      </c>
      <c r="J104" s="333">
        <f t="shared" si="36"/>
        <v>279.78</v>
      </c>
      <c r="K104" s="329"/>
      <c r="L104" s="329"/>
      <c r="M104" s="329"/>
      <c r="N104" s="329"/>
      <c r="S104" s="328"/>
      <c r="T104" s="329">
        <f t="shared" ref="T104:W104" si="38">SUM(T103:T103)</f>
        <v>616</v>
      </c>
      <c r="U104" s="329">
        <f t="shared" si="38"/>
        <v>0</v>
      </c>
      <c r="V104" s="329">
        <f t="shared" si="38"/>
        <v>0</v>
      </c>
      <c r="W104" s="329">
        <f t="shared" si="38"/>
        <v>616</v>
      </c>
      <c r="X104" s="330"/>
      <c r="Y104" s="330"/>
      <c r="Z104" s="330"/>
      <c r="AA104" s="329">
        <f>SUM(AA103:AA103)</f>
        <v>175.56</v>
      </c>
      <c r="AB104" s="329"/>
    </row>
    <row r="105" s="324" customFormat="1" spans="2:28">
      <c r="B105" s="328" t="s">
        <v>99</v>
      </c>
      <c r="C105" s="333">
        <v>451</v>
      </c>
      <c r="D105" s="333">
        <v>0</v>
      </c>
      <c r="E105" s="333">
        <v>0</v>
      </c>
      <c r="F105" s="333">
        <f t="shared" si="35"/>
        <v>451</v>
      </c>
      <c r="G105" s="334">
        <v>0.05</v>
      </c>
      <c r="H105" s="334">
        <v>0</v>
      </c>
      <c r="I105" s="339">
        <v>0.3</v>
      </c>
      <c r="J105" s="333">
        <f t="shared" si="36"/>
        <v>128.54</v>
      </c>
      <c r="K105" s="329"/>
      <c r="L105" s="329"/>
      <c r="M105" s="329"/>
      <c r="N105" s="329"/>
      <c r="R105" s="328" t="s">
        <v>92</v>
      </c>
      <c r="S105" s="328"/>
      <c r="T105" s="329"/>
      <c r="U105" s="329"/>
      <c r="V105" s="329"/>
      <c r="W105" s="329"/>
      <c r="X105" s="330"/>
      <c r="Y105" s="330"/>
      <c r="Z105" s="330"/>
      <c r="AA105" s="329"/>
      <c r="AB105" s="329"/>
    </row>
    <row r="106" s="324" customFormat="1" spans="2:28">
      <c r="B106" s="328" t="s">
        <v>109</v>
      </c>
      <c r="C106" s="333">
        <v>443</v>
      </c>
      <c r="D106" s="333">
        <v>0</v>
      </c>
      <c r="E106" s="333"/>
      <c r="F106" s="333">
        <f t="shared" si="35"/>
        <v>443</v>
      </c>
      <c r="G106" s="334">
        <v>0.05</v>
      </c>
      <c r="H106" s="334">
        <v>0</v>
      </c>
      <c r="I106" s="339">
        <v>0.5</v>
      </c>
      <c r="J106" s="333">
        <f t="shared" si="36"/>
        <v>210.43</v>
      </c>
      <c r="K106" s="329"/>
      <c r="L106" s="329"/>
      <c r="M106" s="329"/>
      <c r="N106" s="329"/>
      <c r="S106" s="332" t="s">
        <v>59</v>
      </c>
      <c r="T106" s="333" t="s">
        <v>60</v>
      </c>
      <c r="U106" s="333" t="s">
        <v>61</v>
      </c>
      <c r="V106" s="333" t="s">
        <v>62</v>
      </c>
      <c r="W106" s="333" t="s">
        <v>63</v>
      </c>
      <c r="X106" s="334" t="s">
        <v>64</v>
      </c>
      <c r="Y106" s="334" t="s">
        <v>65</v>
      </c>
      <c r="Z106" s="334" t="s">
        <v>66</v>
      </c>
      <c r="AA106" s="333" t="s">
        <v>125</v>
      </c>
      <c r="AB106" s="329"/>
    </row>
    <row r="107" s="324" customFormat="1" spans="2:28">
      <c r="B107" s="328"/>
      <c r="C107" s="333"/>
      <c r="D107" s="333"/>
      <c r="E107" s="333"/>
      <c r="F107" s="333"/>
      <c r="G107" s="334"/>
      <c r="H107" s="334"/>
      <c r="I107" s="339"/>
      <c r="J107" s="333"/>
      <c r="K107" s="329"/>
      <c r="L107" s="329" t="s">
        <v>136</v>
      </c>
      <c r="M107" s="329"/>
      <c r="N107" s="329"/>
      <c r="S107" s="332" t="s">
        <v>123</v>
      </c>
      <c r="T107" s="333">
        <v>6</v>
      </c>
      <c r="U107" s="333">
        <v>0</v>
      </c>
      <c r="V107" s="333">
        <v>0</v>
      </c>
      <c r="W107" s="333">
        <f>T107-U107-V107</f>
        <v>6</v>
      </c>
      <c r="X107" s="334">
        <v>0.05</v>
      </c>
      <c r="Y107" s="334">
        <v>0</v>
      </c>
      <c r="Z107" s="339">
        <v>0.5</v>
      </c>
      <c r="AA107" s="333">
        <f>ROUND(W107*(1-X107-Y107)*Z107,2)</f>
        <v>2.85</v>
      </c>
      <c r="AB107" s="329"/>
    </row>
    <row r="108" s="324" customFormat="1" spans="2:28">
      <c r="B108" s="328"/>
      <c r="C108" s="333"/>
      <c r="D108" s="333"/>
      <c r="E108" s="333"/>
      <c r="F108" s="333"/>
      <c r="G108" s="334"/>
      <c r="H108" s="334"/>
      <c r="I108" s="334"/>
      <c r="J108" s="333"/>
      <c r="K108" s="329"/>
      <c r="L108" s="329"/>
      <c r="M108" s="329"/>
      <c r="N108" s="329"/>
      <c r="S108" s="328"/>
      <c r="T108" s="329">
        <f t="shared" ref="T108:W108" si="39">SUM(T107:T107)</f>
        <v>6</v>
      </c>
      <c r="U108" s="329">
        <f t="shared" si="39"/>
        <v>0</v>
      </c>
      <c r="V108" s="329">
        <f t="shared" si="39"/>
        <v>0</v>
      </c>
      <c r="W108" s="329">
        <f t="shared" si="39"/>
        <v>6</v>
      </c>
      <c r="X108" s="330"/>
      <c r="Y108" s="330"/>
      <c r="Z108" s="330"/>
      <c r="AA108" s="329">
        <f>SUM(AA107:AA107)</f>
        <v>2.85</v>
      </c>
      <c r="AB108" s="329"/>
    </row>
    <row r="109" s="324" customFormat="1" spans="2:28">
      <c r="B109" s="328"/>
      <c r="C109" s="329">
        <f t="shared" ref="C109:F109" si="40">SUM(C97:C108)</f>
        <v>38767</v>
      </c>
      <c r="D109" s="329">
        <f t="shared" si="40"/>
        <v>0</v>
      </c>
      <c r="E109" s="329">
        <f t="shared" si="40"/>
        <v>96.8</v>
      </c>
      <c r="F109" s="329">
        <f t="shared" si="40"/>
        <v>38670.2</v>
      </c>
      <c r="G109" s="330"/>
      <c r="H109" s="330"/>
      <c r="I109" s="330"/>
      <c r="J109" s="329">
        <f>SUM(J97:J108)</f>
        <v>18620.92</v>
      </c>
      <c r="K109" s="329"/>
      <c r="L109" s="329"/>
      <c r="M109" s="329"/>
      <c r="N109" s="329"/>
      <c r="R109" s="324" t="s">
        <v>93</v>
      </c>
      <c r="S109" s="328"/>
      <c r="T109" s="329"/>
      <c r="U109" s="329"/>
      <c r="V109" s="329"/>
      <c r="W109" s="329"/>
      <c r="X109" s="330"/>
      <c r="Y109" s="330"/>
      <c r="Z109" s="330"/>
      <c r="AA109" s="329"/>
      <c r="AB109" s="329"/>
    </row>
    <row r="110" s="324" customFormat="1" spans="2:28">
      <c r="B110" s="328"/>
      <c r="C110" s="329"/>
      <c r="D110" s="329"/>
      <c r="E110" s="329"/>
      <c r="F110" s="329"/>
      <c r="G110" s="330"/>
      <c r="H110" s="330"/>
      <c r="I110" s="330"/>
      <c r="J110" s="329"/>
      <c r="K110" s="329"/>
      <c r="L110" s="329"/>
      <c r="M110" s="329"/>
      <c r="N110" s="329"/>
      <c r="S110" s="332" t="s">
        <v>59</v>
      </c>
      <c r="T110" s="333" t="s">
        <v>60</v>
      </c>
      <c r="U110" s="333" t="s">
        <v>61</v>
      </c>
      <c r="V110" s="333" t="s">
        <v>62</v>
      </c>
      <c r="W110" s="333" t="s">
        <v>63</v>
      </c>
      <c r="X110" s="334" t="s">
        <v>64</v>
      </c>
      <c r="Y110" s="334" t="s">
        <v>65</v>
      </c>
      <c r="Z110" s="334" t="s">
        <v>66</v>
      </c>
      <c r="AA110" s="333" t="s">
        <v>125</v>
      </c>
      <c r="AB110" s="329"/>
    </row>
    <row r="111" s="324" customFormat="1" spans="1:28">
      <c r="A111" s="324" t="s">
        <v>74</v>
      </c>
      <c r="B111" s="328"/>
      <c r="C111" s="329"/>
      <c r="D111" s="329"/>
      <c r="E111" s="329"/>
      <c r="F111" s="329"/>
      <c r="G111" s="330"/>
      <c r="H111" s="330"/>
      <c r="I111" s="330"/>
      <c r="J111" s="329"/>
      <c r="K111" s="329"/>
      <c r="L111" s="329"/>
      <c r="M111" s="329"/>
      <c r="N111" s="329"/>
      <c r="S111" s="332" t="s">
        <v>105</v>
      </c>
      <c r="T111" s="333">
        <v>1920</v>
      </c>
      <c r="U111" s="333">
        <v>0</v>
      </c>
      <c r="V111" s="333">
        <v>0</v>
      </c>
      <c r="W111" s="333">
        <f>T111-U111-V111</f>
        <v>1920</v>
      </c>
      <c r="X111" s="334">
        <v>0.05</v>
      </c>
      <c r="Y111" s="334">
        <v>0</v>
      </c>
      <c r="Z111" s="339">
        <v>0.5</v>
      </c>
      <c r="AA111" s="333">
        <f>ROUND(W111*(1-X111-Y111)*Z111,2)</f>
        <v>912</v>
      </c>
      <c r="AB111" s="329"/>
    </row>
    <row r="112" s="324" customFormat="1" spans="2:28">
      <c r="B112" s="332" t="s">
        <v>59</v>
      </c>
      <c r="C112" s="333" t="s">
        <v>60</v>
      </c>
      <c r="D112" s="333" t="s">
        <v>61</v>
      </c>
      <c r="E112" s="333" t="s">
        <v>62</v>
      </c>
      <c r="F112" s="333" t="s">
        <v>63</v>
      </c>
      <c r="G112" s="334" t="s">
        <v>64</v>
      </c>
      <c r="H112" s="334" t="s">
        <v>65</v>
      </c>
      <c r="I112" s="334" t="s">
        <v>66</v>
      </c>
      <c r="J112" s="333" t="s">
        <v>125</v>
      </c>
      <c r="K112" s="329" t="s">
        <v>126</v>
      </c>
      <c r="L112" s="329"/>
      <c r="M112" s="329"/>
      <c r="N112" s="329"/>
      <c r="S112" s="328"/>
      <c r="T112" s="329">
        <f t="shared" ref="T112:W112" si="41">SUM(T111:T111)</f>
        <v>1920</v>
      </c>
      <c r="U112" s="329">
        <f t="shared" si="41"/>
        <v>0</v>
      </c>
      <c r="V112" s="329">
        <f t="shared" si="41"/>
        <v>0</v>
      </c>
      <c r="W112" s="329">
        <f t="shared" si="41"/>
        <v>1920</v>
      </c>
      <c r="X112" s="330"/>
      <c r="Y112" s="330"/>
      <c r="Z112" s="330"/>
      <c r="AA112" s="329">
        <f>SUM(AA111:AA111)</f>
        <v>912</v>
      </c>
      <c r="AB112" s="329"/>
    </row>
    <row r="113" s="324" customFormat="1" spans="2:28">
      <c r="B113" s="332" t="s">
        <v>104</v>
      </c>
      <c r="C113" s="333">
        <v>1150</v>
      </c>
      <c r="D113" s="333">
        <v>0</v>
      </c>
      <c r="E113" s="333">
        <v>0</v>
      </c>
      <c r="F113" s="333">
        <f t="shared" ref="F113:F122" si="42">C113-D113-E113</f>
        <v>1150</v>
      </c>
      <c r="G113" s="334">
        <v>0.05</v>
      </c>
      <c r="H113" s="334">
        <v>0</v>
      </c>
      <c r="I113" s="334">
        <v>0.3</v>
      </c>
      <c r="J113" s="333">
        <f t="shared" ref="J113:J122" si="43">ROUND(F113*(1-G113-H113)*I113,2)</f>
        <v>327.75</v>
      </c>
      <c r="K113" s="329"/>
      <c r="L113" s="329"/>
      <c r="M113" s="329"/>
      <c r="N113" s="329"/>
      <c r="AB113" s="329"/>
    </row>
    <row r="114" s="324" customFormat="1" spans="2:28">
      <c r="B114" s="328" t="s">
        <v>109</v>
      </c>
      <c r="C114" s="333">
        <v>782</v>
      </c>
      <c r="D114" s="333">
        <v>0</v>
      </c>
      <c r="E114" s="333">
        <v>0</v>
      </c>
      <c r="F114" s="333">
        <f t="shared" si="42"/>
        <v>782</v>
      </c>
      <c r="G114" s="334">
        <v>0.05</v>
      </c>
      <c r="H114" s="334">
        <v>0</v>
      </c>
      <c r="I114" s="339">
        <v>0.5</v>
      </c>
      <c r="J114" s="333">
        <f t="shared" si="43"/>
        <v>371.45</v>
      </c>
      <c r="K114" s="329"/>
      <c r="L114" s="329"/>
      <c r="M114" s="329"/>
      <c r="N114" s="329"/>
      <c r="R114" s="324" t="s">
        <v>48</v>
      </c>
      <c r="S114" s="328"/>
      <c r="T114" s="329"/>
      <c r="U114" s="329"/>
      <c r="V114" s="329"/>
      <c r="W114" s="329"/>
      <c r="X114" s="330"/>
      <c r="Y114" s="330"/>
      <c r="Z114" s="330"/>
      <c r="AA114" s="329"/>
      <c r="AB114" s="329"/>
    </row>
    <row r="115" s="324" customFormat="1" spans="2:28">
      <c r="B115" s="328">
        <v>4399</v>
      </c>
      <c r="C115" s="333">
        <v>246</v>
      </c>
      <c r="D115" s="333">
        <v>0</v>
      </c>
      <c r="E115" s="333"/>
      <c r="F115" s="333">
        <f t="shared" si="42"/>
        <v>246</v>
      </c>
      <c r="G115" s="334">
        <v>0</v>
      </c>
      <c r="H115" s="334">
        <v>0</v>
      </c>
      <c r="I115" s="339">
        <v>0.5</v>
      </c>
      <c r="J115" s="333">
        <f t="shared" si="43"/>
        <v>123</v>
      </c>
      <c r="K115" s="329"/>
      <c r="L115" s="329"/>
      <c r="M115" s="329"/>
      <c r="N115" s="329"/>
      <c r="S115" s="332" t="s">
        <v>59</v>
      </c>
      <c r="T115" s="333" t="s">
        <v>60</v>
      </c>
      <c r="U115" s="333" t="s">
        <v>61</v>
      </c>
      <c r="V115" s="333" t="s">
        <v>62</v>
      </c>
      <c r="W115" s="333" t="s">
        <v>63</v>
      </c>
      <c r="X115" s="334" t="s">
        <v>64</v>
      </c>
      <c r="Y115" s="334" t="s">
        <v>65</v>
      </c>
      <c r="Z115" s="334" t="s">
        <v>66</v>
      </c>
      <c r="AA115" s="333" t="s">
        <v>125</v>
      </c>
      <c r="AB115" s="329"/>
    </row>
    <row r="116" s="324" customFormat="1" spans="2:28">
      <c r="B116" s="328" t="s">
        <v>102</v>
      </c>
      <c r="C116" s="333">
        <v>224</v>
      </c>
      <c r="D116" s="333">
        <v>0</v>
      </c>
      <c r="E116" s="333"/>
      <c r="F116" s="333">
        <f t="shared" si="42"/>
        <v>224</v>
      </c>
      <c r="G116" s="334">
        <v>0.05</v>
      </c>
      <c r="H116" s="334">
        <v>0</v>
      </c>
      <c r="I116" s="339">
        <v>0.5</v>
      </c>
      <c r="J116" s="333">
        <f t="shared" si="43"/>
        <v>106.4</v>
      </c>
      <c r="K116" s="329"/>
      <c r="L116" s="329"/>
      <c r="M116" s="329"/>
      <c r="N116" s="329"/>
      <c r="S116" s="332" t="s">
        <v>104</v>
      </c>
      <c r="T116" s="333">
        <v>6404</v>
      </c>
      <c r="U116" s="333">
        <v>0</v>
      </c>
      <c r="V116" s="333">
        <v>0</v>
      </c>
      <c r="W116" s="333">
        <f t="shared" ref="W116:W123" si="44">T116-U116-V116</f>
        <v>6404</v>
      </c>
      <c r="X116" s="334">
        <v>0.05</v>
      </c>
      <c r="Y116" s="334">
        <v>0</v>
      </c>
      <c r="Z116" s="339">
        <v>0.3</v>
      </c>
      <c r="AA116" s="333">
        <f t="shared" ref="AA116:AA123" si="45">ROUND(W116*(1-X116-Y116)*Z116,2)</f>
        <v>1825.14</v>
      </c>
      <c r="AB116" s="329"/>
    </row>
    <row r="117" s="324" customFormat="1" spans="2:28">
      <c r="B117" s="328" t="s">
        <v>106</v>
      </c>
      <c r="C117" s="333">
        <v>162</v>
      </c>
      <c r="D117" s="333">
        <v>0</v>
      </c>
      <c r="E117" s="333"/>
      <c r="F117" s="333">
        <f t="shared" si="42"/>
        <v>162</v>
      </c>
      <c r="G117" s="334">
        <v>0.05</v>
      </c>
      <c r="H117" s="334">
        <v>0</v>
      </c>
      <c r="I117" s="339">
        <v>0.5</v>
      </c>
      <c r="J117" s="333">
        <f t="shared" si="43"/>
        <v>76.95</v>
      </c>
      <c r="K117" s="329"/>
      <c r="L117" s="329"/>
      <c r="M117" s="329"/>
      <c r="N117" s="329"/>
      <c r="S117" s="328" t="s">
        <v>127</v>
      </c>
      <c r="T117" s="333">
        <v>5596</v>
      </c>
      <c r="U117" s="333">
        <v>0</v>
      </c>
      <c r="V117" s="333"/>
      <c r="W117" s="333">
        <f t="shared" si="44"/>
        <v>5596</v>
      </c>
      <c r="X117" s="334">
        <v>0.05</v>
      </c>
      <c r="Y117" s="334">
        <v>0</v>
      </c>
      <c r="Z117" s="339">
        <v>0.5</v>
      </c>
      <c r="AA117" s="333">
        <f t="shared" si="45"/>
        <v>2658.1</v>
      </c>
      <c r="AB117" s="329"/>
    </row>
    <row r="118" s="324" customFormat="1" spans="2:27">
      <c r="B118" s="328" t="s">
        <v>127</v>
      </c>
      <c r="C118" s="333">
        <v>106</v>
      </c>
      <c r="D118" s="333">
        <v>0</v>
      </c>
      <c r="E118" s="333"/>
      <c r="F118" s="333">
        <f t="shared" si="42"/>
        <v>106</v>
      </c>
      <c r="G118" s="334">
        <v>0</v>
      </c>
      <c r="H118" s="334">
        <v>0</v>
      </c>
      <c r="I118" s="339">
        <v>0.5</v>
      </c>
      <c r="J118" s="333">
        <f t="shared" si="43"/>
        <v>53</v>
      </c>
      <c r="K118" s="329"/>
      <c r="L118" s="329"/>
      <c r="M118" s="329"/>
      <c r="N118" s="329"/>
      <c r="S118" s="328">
        <v>4399</v>
      </c>
      <c r="T118" s="333">
        <v>4911</v>
      </c>
      <c r="U118" s="333">
        <v>0</v>
      </c>
      <c r="V118" s="333"/>
      <c r="W118" s="333">
        <f t="shared" si="44"/>
        <v>4911</v>
      </c>
      <c r="X118" s="334">
        <v>0</v>
      </c>
      <c r="Y118" s="334">
        <v>0</v>
      </c>
      <c r="Z118" s="339">
        <v>0.5</v>
      </c>
      <c r="AA118" s="333">
        <f t="shared" si="45"/>
        <v>2455.5</v>
      </c>
    </row>
    <row r="119" s="324" customFormat="1" spans="2:27">
      <c r="B119" s="328" t="s">
        <v>153</v>
      </c>
      <c r="C119" s="333">
        <v>30</v>
      </c>
      <c r="D119" s="333">
        <v>0</v>
      </c>
      <c r="E119" s="333"/>
      <c r="F119" s="333">
        <f t="shared" si="42"/>
        <v>30</v>
      </c>
      <c r="G119" s="334">
        <v>0.05</v>
      </c>
      <c r="H119" s="334">
        <v>0</v>
      </c>
      <c r="I119" s="339">
        <v>0.3</v>
      </c>
      <c r="J119" s="333">
        <f t="shared" si="43"/>
        <v>8.55</v>
      </c>
      <c r="K119" s="329"/>
      <c r="L119" s="329"/>
      <c r="M119" s="329"/>
      <c r="N119" s="329"/>
      <c r="S119" s="328" t="s">
        <v>105</v>
      </c>
      <c r="T119" s="333">
        <v>4032</v>
      </c>
      <c r="U119" s="333">
        <v>0</v>
      </c>
      <c r="V119" s="333"/>
      <c r="W119" s="333">
        <f t="shared" si="44"/>
        <v>4032</v>
      </c>
      <c r="X119" s="334">
        <v>0.05</v>
      </c>
      <c r="Y119" s="334">
        <v>0</v>
      </c>
      <c r="Z119" s="339">
        <v>0.5</v>
      </c>
      <c r="AA119" s="333">
        <f t="shared" si="45"/>
        <v>1915.2</v>
      </c>
    </row>
    <row r="120" s="324" customFormat="1" spans="2:27">
      <c r="B120" s="328" t="s">
        <v>118</v>
      </c>
      <c r="C120" s="333">
        <v>18</v>
      </c>
      <c r="D120" s="333">
        <v>0</v>
      </c>
      <c r="E120" s="333"/>
      <c r="F120" s="333">
        <f t="shared" si="42"/>
        <v>18</v>
      </c>
      <c r="G120" s="334">
        <v>0.05</v>
      </c>
      <c r="H120" s="334">
        <v>0</v>
      </c>
      <c r="I120" s="339">
        <v>0.3</v>
      </c>
      <c r="J120" s="333">
        <f t="shared" si="43"/>
        <v>5.13</v>
      </c>
      <c r="K120" s="329"/>
      <c r="L120" s="329"/>
      <c r="M120" s="329"/>
      <c r="N120" s="329"/>
      <c r="S120" s="328" t="s">
        <v>102</v>
      </c>
      <c r="T120" s="333">
        <v>2028</v>
      </c>
      <c r="U120" s="333">
        <v>0</v>
      </c>
      <c r="V120" s="333"/>
      <c r="W120" s="333">
        <f t="shared" si="44"/>
        <v>2028</v>
      </c>
      <c r="X120" s="334">
        <v>0.05</v>
      </c>
      <c r="Y120" s="334">
        <v>0</v>
      </c>
      <c r="Z120" s="339">
        <v>0.5</v>
      </c>
      <c r="AA120" s="333">
        <f t="shared" si="45"/>
        <v>963.3</v>
      </c>
    </row>
    <row r="121" s="324" customFormat="1" spans="2:27">
      <c r="B121" s="328" t="s">
        <v>101</v>
      </c>
      <c r="C121" s="333">
        <v>12</v>
      </c>
      <c r="D121" s="333">
        <v>0</v>
      </c>
      <c r="E121" s="333"/>
      <c r="F121" s="333">
        <f t="shared" si="42"/>
        <v>12</v>
      </c>
      <c r="G121" s="334">
        <v>0.05</v>
      </c>
      <c r="H121" s="334">
        <v>0</v>
      </c>
      <c r="I121" s="339">
        <v>0.3</v>
      </c>
      <c r="J121" s="333">
        <f t="shared" si="43"/>
        <v>3.42</v>
      </c>
      <c r="K121" s="329"/>
      <c r="L121" s="329"/>
      <c r="M121" s="329"/>
      <c r="N121" s="329"/>
      <c r="S121" s="328" t="s">
        <v>101</v>
      </c>
      <c r="T121" s="333">
        <v>336</v>
      </c>
      <c r="U121" s="333">
        <v>0</v>
      </c>
      <c r="V121" s="333">
        <v>0</v>
      </c>
      <c r="W121" s="333">
        <f t="shared" si="44"/>
        <v>336</v>
      </c>
      <c r="X121" s="339">
        <v>0.05</v>
      </c>
      <c r="Y121" s="334">
        <v>0</v>
      </c>
      <c r="Z121" s="339">
        <v>0.3</v>
      </c>
      <c r="AA121" s="333">
        <f t="shared" si="45"/>
        <v>95.76</v>
      </c>
    </row>
    <row r="122" s="324" customFormat="1" spans="2:27">
      <c r="B122" s="328" t="s">
        <v>155</v>
      </c>
      <c r="C122" s="333">
        <v>6</v>
      </c>
      <c r="D122" s="333">
        <v>0</v>
      </c>
      <c r="E122" s="333">
        <v>0</v>
      </c>
      <c r="F122" s="333">
        <f t="shared" si="42"/>
        <v>6</v>
      </c>
      <c r="G122" s="334">
        <v>0.05</v>
      </c>
      <c r="H122" s="334">
        <v>0</v>
      </c>
      <c r="I122" s="339">
        <v>0.3</v>
      </c>
      <c r="J122" s="333">
        <f t="shared" si="43"/>
        <v>1.71</v>
      </c>
      <c r="K122" s="329"/>
      <c r="L122" s="329"/>
      <c r="M122" s="329"/>
      <c r="N122" s="329"/>
      <c r="S122" s="328" t="s">
        <v>106</v>
      </c>
      <c r="T122" s="333">
        <v>90</v>
      </c>
      <c r="U122" s="333">
        <v>0</v>
      </c>
      <c r="V122" s="333">
        <v>0</v>
      </c>
      <c r="W122" s="333">
        <f t="shared" si="44"/>
        <v>90</v>
      </c>
      <c r="X122" s="334">
        <v>0.05</v>
      </c>
      <c r="Y122" s="334">
        <v>0</v>
      </c>
      <c r="Z122" s="339">
        <v>0.5</v>
      </c>
      <c r="AA122" s="333">
        <f t="shared" si="45"/>
        <v>42.75</v>
      </c>
    </row>
    <row r="123" s="324" customFormat="1" spans="2:27">
      <c r="B123" s="328"/>
      <c r="C123" s="333"/>
      <c r="D123" s="333"/>
      <c r="E123" s="333"/>
      <c r="F123" s="333"/>
      <c r="G123" s="334"/>
      <c r="H123" s="334"/>
      <c r="I123" s="334"/>
      <c r="J123" s="333"/>
      <c r="K123" s="329"/>
      <c r="L123" s="329"/>
      <c r="M123" s="329"/>
      <c r="N123" s="329"/>
      <c r="S123" s="328" t="s">
        <v>118</v>
      </c>
      <c r="T123" s="333">
        <v>6</v>
      </c>
      <c r="U123" s="333">
        <v>0</v>
      </c>
      <c r="V123" s="333"/>
      <c r="W123" s="333">
        <f t="shared" si="44"/>
        <v>6</v>
      </c>
      <c r="X123" s="334">
        <v>0.05</v>
      </c>
      <c r="Y123" s="334">
        <v>0</v>
      </c>
      <c r="Z123" s="339">
        <v>0.3</v>
      </c>
      <c r="AA123" s="333">
        <f t="shared" si="45"/>
        <v>1.71</v>
      </c>
    </row>
    <row r="124" s="324" customFormat="1" spans="2:27">
      <c r="B124" s="328"/>
      <c r="C124" s="333"/>
      <c r="D124" s="333"/>
      <c r="E124" s="333"/>
      <c r="F124" s="333"/>
      <c r="G124" s="334"/>
      <c r="H124" s="334"/>
      <c r="I124" s="334"/>
      <c r="J124" s="333"/>
      <c r="K124" s="329"/>
      <c r="L124" s="329"/>
      <c r="M124" s="329"/>
      <c r="N124" s="329"/>
      <c r="S124" s="328"/>
      <c r="T124" s="333"/>
      <c r="U124" s="333"/>
      <c r="V124" s="333"/>
      <c r="W124" s="333"/>
      <c r="X124" s="334"/>
      <c r="Y124" s="334"/>
      <c r="Z124" s="339"/>
      <c r="AA124" s="333"/>
    </row>
    <row r="125" s="324" customFormat="1" spans="2:27">
      <c r="B125" s="328"/>
      <c r="C125" s="333"/>
      <c r="D125" s="333"/>
      <c r="E125" s="333"/>
      <c r="F125" s="333"/>
      <c r="G125" s="334"/>
      <c r="H125" s="334"/>
      <c r="I125" s="334"/>
      <c r="J125" s="333"/>
      <c r="K125" s="329"/>
      <c r="L125" s="329"/>
      <c r="M125" s="329"/>
      <c r="N125" s="329"/>
      <c r="S125" s="328"/>
      <c r="T125" s="333"/>
      <c r="U125" s="333"/>
      <c r="V125" s="333"/>
      <c r="W125" s="333"/>
      <c r="X125" s="334"/>
      <c r="Y125" s="334"/>
      <c r="Z125" s="339"/>
      <c r="AA125" s="333"/>
    </row>
    <row r="126" s="324" customFormat="1" spans="2:27">
      <c r="B126" s="328"/>
      <c r="C126" s="333"/>
      <c r="D126" s="333"/>
      <c r="E126" s="333"/>
      <c r="F126" s="333"/>
      <c r="G126" s="334"/>
      <c r="H126" s="334"/>
      <c r="I126" s="334"/>
      <c r="J126" s="333"/>
      <c r="K126" s="329"/>
      <c r="L126" s="329"/>
      <c r="M126" s="329"/>
      <c r="N126" s="329"/>
      <c r="S126" s="328"/>
      <c r="T126" s="333"/>
      <c r="U126" s="333"/>
      <c r="V126" s="333"/>
      <c r="W126" s="333"/>
      <c r="X126" s="334"/>
      <c r="Y126" s="334"/>
      <c r="Z126" s="339"/>
      <c r="AA126" s="333"/>
    </row>
    <row r="127" s="324" customFormat="1" spans="2:27">
      <c r="B127" s="328"/>
      <c r="C127" s="329">
        <f t="shared" ref="C127:F127" si="46">SUM(C113:C126)</f>
        <v>2736</v>
      </c>
      <c r="D127" s="329">
        <f t="shared" si="46"/>
        <v>0</v>
      </c>
      <c r="E127" s="329">
        <f t="shared" si="46"/>
        <v>0</v>
      </c>
      <c r="F127" s="329">
        <f t="shared" si="46"/>
        <v>2736</v>
      </c>
      <c r="G127" s="330"/>
      <c r="H127" s="330"/>
      <c r="I127" s="330"/>
      <c r="J127" s="329">
        <f>SUM(J113:J126)</f>
        <v>1077.36</v>
      </c>
      <c r="K127" s="329"/>
      <c r="L127" s="329"/>
      <c r="M127" s="329"/>
      <c r="N127" s="329"/>
      <c r="S127" s="328"/>
      <c r="T127" s="333"/>
      <c r="U127" s="333"/>
      <c r="V127" s="333"/>
      <c r="W127" s="333"/>
      <c r="X127" s="334"/>
      <c r="Y127" s="334"/>
      <c r="Z127" s="334"/>
      <c r="AA127" s="333"/>
    </row>
    <row r="128" s="324" customFormat="1" spans="2:27">
      <c r="B128" s="328"/>
      <c r="C128" s="329"/>
      <c r="D128" s="329"/>
      <c r="E128" s="329"/>
      <c r="F128" s="329"/>
      <c r="G128" s="330"/>
      <c r="H128" s="330"/>
      <c r="I128" s="330"/>
      <c r="J128" s="329"/>
      <c r="K128" s="329"/>
      <c r="L128" s="329"/>
      <c r="M128" s="329"/>
      <c r="N128" s="329"/>
      <c r="S128" s="328"/>
      <c r="T128" s="329">
        <f t="shared" ref="T128:W128" si="47">SUM(T116:T127)</f>
        <v>23403</v>
      </c>
      <c r="U128" s="329">
        <f t="shared" si="47"/>
        <v>0</v>
      </c>
      <c r="V128" s="329">
        <f t="shared" si="47"/>
        <v>0</v>
      </c>
      <c r="W128" s="329">
        <f t="shared" si="47"/>
        <v>23403</v>
      </c>
      <c r="X128" s="330"/>
      <c r="Y128" s="330"/>
      <c r="Z128" s="330"/>
      <c r="AA128" s="329">
        <f>SUM(AA116:AA127)</f>
        <v>9957.46</v>
      </c>
    </row>
    <row r="129" s="324" customFormat="1" spans="2:14">
      <c r="B129" s="328"/>
      <c r="C129" s="329"/>
      <c r="D129" s="329"/>
      <c r="E129" s="329"/>
      <c r="F129" s="329"/>
      <c r="G129" s="330"/>
      <c r="H129" s="330"/>
      <c r="I129" s="330"/>
      <c r="J129" s="329"/>
      <c r="K129" s="329"/>
      <c r="L129" s="329"/>
      <c r="M129" s="329"/>
      <c r="N129" s="329"/>
    </row>
    <row r="130" s="324" customFormat="1" spans="1:28">
      <c r="A130" s="328" t="s">
        <v>141</v>
      </c>
      <c r="B130" s="328"/>
      <c r="C130" s="329"/>
      <c r="D130" s="329"/>
      <c r="E130" s="329"/>
      <c r="F130" s="329"/>
      <c r="G130" s="330"/>
      <c r="H130" s="330"/>
      <c r="I130" s="330"/>
      <c r="J130" s="329"/>
      <c r="K130" s="329"/>
      <c r="L130" s="329"/>
      <c r="M130" s="329"/>
      <c r="N130" s="329"/>
      <c r="R130" s="324" t="str">
        <f>B11</f>
        <v>龙心战纪-石器</v>
      </c>
      <c r="S130" s="328"/>
      <c r="T130" s="329"/>
      <c r="U130" s="329"/>
      <c r="V130" s="329"/>
      <c r="W130" s="329"/>
      <c r="X130" s="330"/>
      <c r="Y130" s="330"/>
      <c r="Z130" s="330"/>
      <c r="AA130" s="329"/>
      <c r="AB130" s="329"/>
    </row>
    <row r="131" s="324" customFormat="1" spans="2:28">
      <c r="B131" s="328"/>
      <c r="C131" s="329"/>
      <c r="D131" s="329"/>
      <c r="E131" s="329"/>
      <c r="F131" s="329"/>
      <c r="G131" s="330"/>
      <c r="H131" s="330"/>
      <c r="I131" s="330"/>
      <c r="J131" s="329"/>
      <c r="K131" s="329"/>
      <c r="L131" s="329"/>
      <c r="M131" s="329"/>
      <c r="N131" s="329"/>
      <c r="S131" s="332" t="s">
        <v>59</v>
      </c>
      <c r="T131" s="333" t="s">
        <v>60</v>
      </c>
      <c r="U131" s="333" t="s">
        <v>61</v>
      </c>
      <c r="V131" s="333" t="s">
        <v>62</v>
      </c>
      <c r="W131" s="333" t="s">
        <v>63</v>
      </c>
      <c r="X131" s="334" t="s">
        <v>64</v>
      </c>
      <c r="Y131" s="334" t="s">
        <v>65</v>
      </c>
      <c r="Z131" s="334" t="s">
        <v>66</v>
      </c>
      <c r="AA131" s="333" t="s">
        <v>125</v>
      </c>
      <c r="AB131" s="329" t="s">
        <v>126</v>
      </c>
    </row>
    <row r="132" s="324" customFormat="1" spans="2:28">
      <c r="B132" s="332" t="s">
        <v>59</v>
      </c>
      <c r="C132" s="333" t="s">
        <v>60</v>
      </c>
      <c r="D132" s="333" t="s">
        <v>61</v>
      </c>
      <c r="E132" s="333" t="s">
        <v>62</v>
      </c>
      <c r="F132" s="333" t="s">
        <v>63</v>
      </c>
      <c r="G132" s="334" t="s">
        <v>64</v>
      </c>
      <c r="H132" s="334" t="s">
        <v>65</v>
      </c>
      <c r="I132" s="334" t="s">
        <v>66</v>
      </c>
      <c r="J132" s="333" t="s">
        <v>125</v>
      </c>
      <c r="K132" s="329" t="s">
        <v>126</v>
      </c>
      <c r="L132" s="329"/>
      <c r="M132" s="329"/>
      <c r="N132" s="329"/>
      <c r="S132" s="324" t="s">
        <v>100</v>
      </c>
      <c r="T132" s="324">
        <v>6648</v>
      </c>
      <c r="U132" s="333">
        <v>0</v>
      </c>
      <c r="V132" s="333">
        <v>0</v>
      </c>
      <c r="W132" s="333">
        <f t="shared" ref="W132:W143" si="48">T132-U132-V132</f>
        <v>6648</v>
      </c>
      <c r="X132" s="334">
        <v>0.05</v>
      </c>
      <c r="Y132" s="334">
        <v>0</v>
      </c>
      <c r="Z132" s="334">
        <v>0.3</v>
      </c>
      <c r="AA132" s="333">
        <f t="shared" ref="AA132:AA143" si="49">ROUND(W132*(1-X132-Y132)*Z132,2)</f>
        <v>1894.68</v>
      </c>
      <c r="AB132" s="329"/>
    </row>
    <row r="133" s="324" customFormat="1" spans="2:28">
      <c r="B133" s="332" t="s">
        <v>152</v>
      </c>
      <c r="C133" s="333">
        <v>42</v>
      </c>
      <c r="D133" s="333">
        <v>0</v>
      </c>
      <c r="E133" s="333">
        <v>0</v>
      </c>
      <c r="F133" s="333">
        <f t="shared" ref="F133:F144" si="50">C133-D133-E133</f>
        <v>42</v>
      </c>
      <c r="G133" s="334">
        <v>0.05</v>
      </c>
      <c r="H133" s="334">
        <v>0</v>
      </c>
      <c r="I133" s="334">
        <v>0.3</v>
      </c>
      <c r="J133" s="333">
        <f t="shared" ref="J133:J144" si="51">ROUND(F133*(1-G133-H133)*I133,2)</f>
        <v>11.97</v>
      </c>
      <c r="K133" s="329"/>
      <c r="L133" s="329"/>
      <c r="M133" s="329"/>
      <c r="N133" s="329"/>
      <c r="S133" s="324" t="s">
        <v>101</v>
      </c>
      <c r="T133" s="324">
        <v>3838</v>
      </c>
      <c r="U133" s="333">
        <v>0</v>
      </c>
      <c r="V133" s="333">
        <v>0</v>
      </c>
      <c r="W133" s="333">
        <f t="shared" si="48"/>
        <v>3838</v>
      </c>
      <c r="X133" s="334">
        <v>0.05</v>
      </c>
      <c r="Y133" s="334">
        <v>0</v>
      </c>
      <c r="Z133" s="339">
        <v>0.3</v>
      </c>
      <c r="AA133" s="333">
        <f t="shared" si="49"/>
        <v>1093.83</v>
      </c>
      <c r="AB133" s="329"/>
    </row>
    <row r="134" s="324" customFormat="1" spans="2:28">
      <c r="B134" s="328" t="s">
        <v>154</v>
      </c>
      <c r="C134" s="333">
        <v>6</v>
      </c>
      <c r="D134" s="333">
        <v>0</v>
      </c>
      <c r="E134" s="333">
        <v>0</v>
      </c>
      <c r="F134" s="333">
        <f t="shared" si="50"/>
        <v>6</v>
      </c>
      <c r="G134" s="334">
        <v>0.05</v>
      </c>
      <c r="H134" s="334">
        <v>0</v>
      </c>
      <c r="I134" s="339">
        <v>0.3</v>
      </c>
      <c r="J134" s="333">
        <f t="shared" si="51"/>
        <v>1.71</v>
      </c>
      <c r="K134" s="329"/>
      <c r="L134" s="329"/>
      <c r="M134" s="329"/>
      <c r="N134" s="329"/>
      <c r="S134" s="324" t="s">
        <v>127</v>
      </c>
      <c r="T134" s="324">
        <v>3828</v>
      </c>
      <c r="U134" s="333">
        <v>0</v>
      </c>
      <c r="V134" s="333"/>
      <c r="W134" s="333">
        <f t="shared" si="48"/>
        <v>3828</v>
      </c>
      <c r="X134" s="334">
        <v>0</v>
      </c>
      <c r="Y134" s="334">
        <v>0</v>
      </c>
      <c r="Z134" s="339">
        <v>0.98</v>
      </c>
      <c r="AA134" s="333">
        <f t="shared" si="49"/>
        <v>3751.44</v>
      </c>
      <c r="AB134" s="329"/>
    </row>
    <row r="135" s="324" customFormat="1" spans="2:28">
      <c r="B135" s="328"/>
      <c r="C135" s="333">
        <v>0</v>
      </c>
      <c r="D135" s="333">
        <v>0</v>
      </c>
      <c r="E135" s="333"/>
      <c r="F135" s="333">
        <f t="shared" si="50"/>
        <v>0</v>
      </c>
      <c r="G135" s="334">
        <v>0</v>
      </c>
      <c r="H135" s="334">
        <v>0</v>
      </c>
      <c r="I135" s="339">
        <v>0.98</v>
      </c>
      <c r="J135" s="333">
        <f t="shared" si="51"/>
        <v>0</v>
      </c>
      <c r="K135" s="329"/>
      <c r="L135" s="329"/>
      <c r="M135" s="329"/>
      <c r="N135" s="329"/>
      <c r="S135" s="324" t="s">
        <v>102</v>
      </c>
      <c r="T135" s="324">
        <v>3178</v>
      </c>
      <c r="U135" s="333">
        <v>0</v>
      </c>
      <c r="V135" s="333"/>
      <c r="W135" s="333">
        <f t="shared" si="48"/>
        <v>3178</v>
      </c>
      <c r="X135" s="334">
        <v>0.05</v>
      </c>
      <c r="Y135" s="334">
        <v>0</v>
      </c>
      <c r="Z135" s="339">
        <v>0.5</v>
      </c>
      <c r="AA135" s="333">
        <f t="shared" si="49"/>
        <v>1509.55</v>
      </c>
      <c r="AB135" s="329"/>
    </row>
    <row r="136" s="324" customFormat="1" spans="2:28">
      <c r="B136" s="328"/>
      <c r="C136" s="333">
        <v>0</v>
      </c>
      <c r="D136" s="333">
        <v>0</v>
      </c>
      <c r="E136" s="333"/>
      <c r="F136" s="333">
        <f t="shared" si="50"/>
        <v>0</v>
      </c>
      <c r="G136" s="334">
        <v>0.05</v>
      </c>
      <c r="H136" s="334">
        <v>0</v>
      </c>
      <c r="I136" s="339">
        <v>0.5</v>
      </c>
      <c r="J136" s="333">
        <f t="shared" si="51"/>
        <v>0</v>
      </c>
      <c r="K136" s="329"/>
      <c r="L136" s="329"/>
      <c r="M136" s="329"/>
      <c r="N136" s="329"/>
      <c r="S136" s="324" t="s">
        <v>104</v>
      </c>
      <c r="T136" s="324">
        <v>1918</v>
      </c>
      <c r="U136" s="333">
        <v>0</v>
      </c>
      <c r="V136" s="333"/>
      <c r="W136" s="333">
        <f t="shared" si="48"/>
        <v>1918</v>
      </c>
      <c r="X136" s="334">
        <v>0.05</v>
      </c>
      <c r="Y136" s="334">
        <v>0</v>
      </c>
      <c r="Z136" s="339">
        <v>0.3</v>
      </c>
      <c r="AA136" s="333">
        <f t="shared" si="49"/>
        <v>546.63</v>
      </c>
      <c r="AB136" s="329"/>
    </row>
    <row r="137" s="324" customFormat="1" spans="2:28">
      <c r="B137" s="328"/>
      <c r="C137" s="333">
        <v>0</v>
      </c>
      <c r="D137" s="333">
        <v>0</v>
      </c>
      <c r="E137" s="333"/>
      <c r="F137" s="333">
        <f t="shared" si="50"/>
        <v>0</v>
      </c>
      <c r="G137" s="334">
        <v>0.05</v>
      </c>
      <c r="H137" s="334">
        <v>0</v>
      </c>
      <c r="I137" s="339">
        <v>0.3</v>
      </c>
      <c r="J137" s="333">
        <f t="shared" si="51"/>
        <v>0</v>
      </c>
      <c r="K137" s="329"/>
      <c r="L137" s="329"/>
      <c r="M137" s="329"/>
      <c r="N137" s="329"/>
      <c r="S137" s="324" t="s">
        <v>103</v>
      </c>
      <c r="T137" s="324">
        <v>948</v>
      </c>
      <c r="U137" s="333">
        <v>0</v>
      </c>
      <c r="V137" s="333"/>
      <c r="W137" s="333">
        <f t="shared" si="48"/>
        <v>948</v>
      </c>
      <c r="X137" s="334">
        <v>0</v>
      </c>
      <c r="Y137" s="334">
        <v>0</v>
      </c>
      <c r="Z137" s="339">
        <v>0.3</v>
      </c>
      <c r="AA137" s="333">
        <f t="shared" si="49"/>
        <v>284.4</v>
      </c>
      <c r="AB137" s="329"/>
    </row>
    <row r="138" s="324" customFormat="1" spans="2:28">
      <c r="B138" s="328"/>
      <c r="C138" s="333">
        <v>0</v>
      </c>
      <c r="D138" s="333">
        <v>0</v>
      </c>
      <c r="E138" s="333"/>
      <c r="F138" s="333">
        <f t="shared" si="50"/>
        <v>0</v>
      </c>
      <c r="G138" s="334">
        <v>0</v>
      </c>
      <c r="H138" s="334">
        <v>0</v>
      </c>
      <c r="I138" s="339">
        <v>0.3</v>
      </c>
      <c r="J138" s="333">
        <f t="shared" si="51"/>
        <v>0</v>
      </c>
      <c r="K138" s="329"/>
      <c r="L138" s="329"/>
      <c r="M138" s="329"/>
      <c r="N138" s="329"/>
      <c r="S138" s="324" t="s">
        <v>151</v>
      </c>
      <c r="T138" s="324">
        <v>362</v>
      </c>
      <c r="U138" s="333">
        <v>0</v>
      </c>
      <c r="V138" s="333"/>
      <c r="W138" s="333">
        <f t="shared" si="48"/>
        <v>362</v>
      </c>
      <c r="X138" s="334">
        <v>0.05</v>
      </c>
      <c r="Y138" s="334">
        <v>0</v>
      </c>
      <c r="Z138" s="339">
        <v>0.3</v>
      </c>
      <c r="AA138" s="333">
        <f t="shared" si="49"/>
        <v>103.17</v>
      </c>
      <c r="AB138" s="329"/>
    </row>
    <row r="139" s="324" customFormat="1" spans="2:28">
      <c r="B139" s="328"/>
      <c r="C139" s="333">
        <v>0</v>
      </c>
      <c r="D139" s="333">
        <v>0</v>
      </c>
      <c r="E139" s="333"/>
      <c r="F139" s="333">
        <f t="shared" si="50"/>
        <v>0</v>
      </c>
      <c r="G139" s="334">
        <v>0.05</v>
      </c>
      <c r="H139" s="334">
        <v>0</v>
      </c>
      <c r="I139" s="339">
        <v>0.3</v>
      </c>
      <c r="J139" s="333">
        <f t="shared" si="51"/>
        <v>0</v>
      </c>
      <c r="K139" s="329"/>
      <c r="L139" s="329"/>
      <c r="M139" s="329"/>
      <c r="N139" s="329"/>
      <c r="S139" s="324" t="s">
        <v>99</v>
      </c>
      <c r="T139" s="324">
        <v>228</v>
      </c>
      <c r="U139" s="333">
        <v>0</v>
      </c>
      <c r="V139" s="333"/>
      <c r="W139" s="333">
        <f t="shared" si="48"/>
        <v>228</v>
      </c>
      <c r="X139" s="334">
        <v>0.05</v>
      </c>
      <c r="Y139" s="334">
        <v>0</v>
      </c>
      <c r="Z139" s="339">
        <v>0.3</v>
      </c>
      <c r="AA139" s="333">
        <f t="shared" si="49"/>
        <v>64.98</v>
      </c>
      <c r="AB139" s="329"/>
    </row>
    <row r="140" s="324" customFormat="1" spans="2:28">
      <c r="B140" s="328"/>
      <c r="C140" s="333">
        <v>0</v>
      </c>
      <c r="D140" s="333">
        <v>0</v>
      </c>
      <c r="E140" s="333"/>
      <c r="F140" s="333">
        <f t="shared" si="50"/>
        <v>0</v>
      </c>
      <c r="G140" s="334">
        <v>0.05</v>
      </c>
      <c r="H140" s="334">
        <v>0</v>
      </c>
      <c r="I140" s="339">
        <v>0.3</v>
      </c>
      <c r="J140" s="333">
        <f t="shared" si="51"/>
        <v>0</v>
      </c>
      <c r="K140" s="329"/>
      <c r="L140" s="329"/>
      <c r="M140" s="329"/>
      <c r="N140" s="329"/>
      <c r="S140" s="324" t="s">
        <v>121</v>
      </c>
      <c r="T140" s="324">
        <v>226</v>
      </c>
      <c r="U140" s="333">
        <v>0</v>
      </c>
      <c r="V140" s="333"/>
      <c r="W140" s="333">
        <f t="shared" si="48"/>
        <v>226</v>
      </c>
      <c r="X140" s="334">
        <v>0.05</v>
      </c>
      <c r="Y140" s="334">
        <v>0</v>
      </c>
      <c r="Z140" s="339">
        <v>0.3</v>
      </c>
      <c r="AA140" s="333">
        <f t="shared" si="49"/>
        <v>64.41</v>
      </c>
      <c r="AB140" s="329"/>
    </row>
    <row r="141" s="324" customFormat="1" spans="2:28">
      <c r="B141" s="328"/>
      <c r="C141" s="333">
        <v>0</v>
      </c>
      <c r="D141" s="333">
        <v>0</v>
      </c>
      <c r="E141" s="333"/>
      <c r="F141" s="333">
        <f t="shared" si="50"/>
        <v>0</v>
      </c>
      <c r="G141" s="334">
        <v>0.05</v>
      </c>
      <c r="H141" s="334">
        <v>0</v>
      </c>
      <c r="I141" s="339">
        <v>0.3</v>
      </c>
      <c r="J141" s="333">
        <f t="shared" si="51"/>
        <v>0</v>
      </c>
      <c r="K141" s="329"/>
      <c r="L141" s="329"/>
      <c r="M141" s="329"/>
      <c r="N141" s="329"/>
      <c r="S141" s="324" t="s">
        <v>108</v>
      </c>
      <c r="T141" s="324">
        <v>54</v>
      </c>
      <c r="U141" s="333">
        <v>0</v>
      </c>
      <c r="V141" s="333">
        <v>0</v>
      </c>
      <c r="W141" s="333">
        <f t="shared" si="48"/>
        <v>54</v>
      </c>
      <c r="X141" s="334">
        <v>0.05</v>
      </c>
      <c r="Y141" s="334">
        <v>0</v>
      </c>
      <c r="Z141" s="339">
        <v>0.3</v>
      </c>
      <c r="AA141" s="333">
        <f t="shared" si="49"/>
        <v>15.39</v>
      </c>
      <c r="AB141" s="329"/>
    </row>
    <row r="142" s="324" customFormat="1" spans="2:28">
      <c r="B142" s="328"/>
      <c r="C142" s="333">
        <v>0</v>
      </c>
      <c r="D142" s="333">
        <v>0</v>
      </c>
      <c r="E142" s="333">
        <v>0</v>
      </c>
      <c r="F142" s="333">
        <f t="shared" si="50"/>
        <v>0</v>
      </c>
      <c r="G142" s="334">
        <v>0.05</v>
      </c>
      <c r="H142" s="334">
        <v>0</v>
      </c>
      <c r="I142" s="339">
        <v>0.3</v>
      </c>
      <c r="J142" s="333">
        <f t="shared" si="51"/>
        <v>0</v>
      </c>
      <c r="K142" s="329"/>
      <c r="L142" s="329"/>
      <c r="M142" s="329"/>
      <c r="N142" s="329"/>
      <c r="S142" s="324" t="s">
        <v>153</v>
      </c>
      <c r="T142" s="324">
        <v>12</v>
      </c>
      <c r="U142" s="333">
        <v>0</v>
      </c>
      <c r="V142" s="333"/>
      <c r="W142" s="333">
        <f t="shared" si="48"/>
        <v>12</v>
      </c>
      <c r="X142" s="334">
        <v>0.05</v>
      </c>
      <c r="Y142" s="334">
        <v>0</v>
      </c>
      <c r="Z142" s="339">
        <v>0.3</v>
      </c>
      <c r="AA142" s="333">
        <f t="shared" si="49"/>
        <v>3.42</v>
      </c>
      <c r="AB142" s="329"/>
    </row>
    <row r="143" s="324" customFormat="1" spans="2:28">
      <c r="B143" s="328"/>
      <c r="C143" s="333">
        <v>0</v>
      </c>
      <c r="D143" s="333">
        <v>0</v>
      </c>
      <c r="E143" s="333"/>
      <c r="F143" s="333">
        <f t="shared" si="50"/>
        <v>0</v>
      </c>
      <c r="G143" s="334">
        <v>0.05</v>
      </c>
      <c r="H143" s="334">
        <v>0</v>
      </c>
      <c r="I143" s="339">
        <v>0.3</v>
      </c>
      <c r="J143" s="333">
        <f t="shared" si="51"/>
        <v>0</v>
      </c>
      <c r="K143" s="329"/>
      <c r="L143" s="329"/>
      <c r="M143" s="329"/>
      <c r="N143" s="329"/>
      <c r="S143" s="324" t="s">
        <v>118</v>
      </c>
      <c r="T143" s="324">
        <v>6</v>
      </c>
      <c r="U143" s="333">
        <v>0</v>
      </c>
      <c r="V143" s="333"/>
      <c r="W143" s="333">
        <f t="shared" si="48"/>
        <v>6</v>
      </c>
      <c r="X143" s="334">
        <v>0.05</v>
      </c>
      <c r="Y143" s="334">
        <v>0</v>
      </c>
      <c r="Z143" s="339">
        <v>0.3</v>
      </c>
      <c r="AA143" s="333">
        <f t="shared" si="49"/>
        <v>1.71</v>
      </c>
      <c r="AB143" s="329"/>
    </row>
    <row r="144" s="324" customFormat="1" spans="2:28">
      <c r="B144" s="328"/>
      <c r="C144" s="333">
        <v>0</v>
      </c>
      <c r="D144" s="333">
        <v>0</v>
      </c>
      <c r="E144" s="333"/>
      <c r="F144" s="333">
        <f t="shared" si="50"/>
        <v>0</v>
      </c>
      <c r="G144" s="334">
        <v>0.05</v>
      </c>
      <c r="H144" s="334">
        <v>0</v>
      </c>
      <c r="I144" s="339">
        <v>0.3</v>
      </c>
      <c r="J144" s="333">
        <f t="shared" si="51"/>
        <v>0</v>
      </c>
      <c r="K144" s="329"/>
      <c r="L144" s="329"/>
      <c r="M144" s="329"/>
      <c r="N144" s="329"/>
      <c r="S144" s="324" t="s">
        <v>114</v>
      </c>
      <c r="T144" s="324">
        <v>0</v>
      </c>
      <c r="U144" s="333"/>
      <c r="V144" s="333"/>
      <c r="W144" s="333"/>
      <c r="X144" s="334"/>
      <c r="Y144" s="334"/>
      <c r="Z144" s="334"/>
      <c r="AA144" s="333"/>
      <c r="AB144" s="329"/>
    </row>
    <row r="145" s="324" customFormat="1" spans="2:28">
      <c r="B145" s="328"/>
      <c r="C145" s="333">
        <v>0</v>
      </c>
      <c r="D145" s="333"/>
      <c r="E145" s="333"/>
      <c r="F145" s="333"/>
      <c r="G145" s="334"/>
      <c r="H145" s="334"/>
      <c r="I145" s="334"/>
      <c r="J145" s="333"/>
      <c r="K145" s="329"/>
      <c r="L145" s="329"/>
      <c r="M145" s="329"/>
      <c r="N145" s="329"/>
      <c r="S145" s="328"/>
      <c r="T145" s="333"/>
      <c r="U145" s="333"/>
      <c r="V145" s="333"/>
      <c r="W145" s="333"/>
      <c r="X145" s="334"/>
      <c r="Y145" s="334"/>
      <c r="Z145" s="334"/>
      <c r="AA145" s="333"/>
      <c r="AB145" s="329"/>
    </row>
    <row r="146" s="324" customFormat="1" spans="2:28">
      <c r="B146" s="328"/>
      <c r="C146" s="333">
        <v>0</v>
      </c>
      <c r="D146" s="333"/>
      <c r="E146" s="333"/>
      <c r="F146" s="333"/>
      <c r="G146" s="334"/>
      <c r="H146" s="334"/>
      <c r="I146" s="334"/>
      <c r="J146" s="333"/>
      <c r="K146" s="329"/>
      <c r="L146" s="329"/>
      <c r="M146" s="329"/>
      <c r="N146" s="329"/>
      <c r="S146" s="328"/>
      <c r="T146" s="329">
        <f t="shared" ref="T146:W146" si="52">SUM(T132:T145)</f>
        <v>21246</v>
      </c>
      <c r="U146" s="329">
        <f t="shared" si="52"/>
        <v>0</v>
      </c>
      <c r="V146" s="329">
        <f t="shared" si="52"/>
        <v>0</v>
      </c>
      <c r="W146" s="329">
        <f t="shared" si="52"/>
        <v>21246</v>
      </c>
      <c r="X146" s="330"/>
      <c r="Y146" s="330"/>
      <c r="Z146" s="330"/>
      <c r="AA146" s="329">
        <f>SUM(AA132:AA145)</f>
        <v>9333.61</v>
      </c>
      <c r="AB146" s="329"/>
    </row>
    <row r="147" s="324" customFormat="1" spans="2:28">
      <c r="B147" s="328"/>
      <c r="C147" s="329">
        <f t="shared" ref="C147:F147" si="53">SUM(C133:C146)</f>
        <v>48</v>
      </c>
      <c r="D147" s="329">
        <f t="shared" si="53"/>
        <v>0</v>
      </c>
      <c r="E147" s="329">
        <f t="shared" si="53"/>
        <v>0</v>
      </c>
      <c r="F147" s="329">
        <f t="shared" si="53"/>
        <v>48</v>
      </c>
      <c r="G147" s="330"/>
      <c r="H147" s="330"/>
      <c r="I147" s="330"/>
      <c r="J147" s="329">
        <f>SUM(J133:J146)</f>
        <v>13.68</v>
      </c>
      <c r="K147" s="329"/>
      <c r="L147" s="329"/>
      <c r="M147" s="329"/>
      <c r="N147" s="329"/>
      <c r="S147" s="328"/>
      <c r="T147" s="329"/>
      <c r="U147" s="329"/>
      <c r="V147" s="329"/>
      <c r="W147" s="329"/>
      <c r="X147" s="330"/>
      <c r="Y147" s="330"/>
      <c r="Z147" s="330"/>
      <c r="AA147" s="329"/>
      <c r="AB147" s="329"/>
    </row>
    <row r="148" s="324" customFormat="1" spans="2:14">
      <c r="B148" s="328"/>
      <c r="C148" s="329"/>
      <c r="D148" s="329"/>
      <c r="E148" s="329"/>
      <c r="F148" s="329"/>
      <c r="G148" s="330"/>
      <c r="H148" s="330"/>
      <c r="I148" s="330"/>
      <c r="J148" s="329"/>
      <c r="K148" s="329"/>
      <c r="L148" s="329"/>
      <c r="M148" s="329"/>
      <c r="N148" s="329"/>
    </row>
    <row r="149" s="324" customFormat="1" spans="2:14">
      <c r="B149" s="328"/>
      <c r="C149" s="329"/>
      <c r="D149" s="329"/>
      <c r="E149" s="329"/>
      <c r="F149" s="329"/>
      <c r="G149" s="330"/>
      <c r="H149" s="330"/>
      <c r="I149" s="330"/>
      <c r="J149" s="329"/>
      <c r="K149" s="329"/>
      <c r="L149" s="329"/>
      <c r="M149" s="329"/>
      <c r="N149" s="329"/>
    </row>
    <row r="150" s="324" customFormat="1" spans="2:14">
      <c r="B150" s="328"/>
      <c r="C150" s="329"/>
      <c r="D150" s="329"/>
      <c r="E150" s="329"/>
      <c r="F150" s="329"/>
      <c r="G150" s="330"/>
      <c r="H150" s="330"/>
      <c r="I150" s="330"/>
      <c r="J150" s="329"/>
      <c r="K150" s="329"/>
      <c r="L150" s="329"/>
      <c r="M150" s="329"/>
      <c r="N150" s="329"/>
    </row>
    <row r="151" s="324" customFormat="1" spans="2:14">
      <c r="B151" s="328"/>
      <c r="C151" s="329"/>
      <c r="D151" s="329"/>
      <c r="E151" s="329"/>
      <c r="F151" s="329"/>
      <c r="G151" s="330"/>
      <c r="H151" s="330"/>
      <c r="I151" s="330"/>
      <c r="J151" s="329"/>
      <c r="K151" s="329"/>
      <c r="L151" s="329"/>
      <c r="M151" s="329"/>
      <c r="N151" s="329"/>
    </row>
    <row r="152" s="324" customFormat="1" spans="2:27">
      <c r="B152" s="328"/>
      <c r="C152" s="329"/>
      <c r="D152" s="329"/>
      <c r="E152" s="329"/>
      <c r="F152" s="329"/>
      <c r="G152" s="330"/>
      <c r="H152" s="330"/>
      <c r="I152" s="330"/>
      <c r="J152" s="329"/>
      <c r="K152" s="329"/>
      <c r="L152" s="329"/>
      <c r="M152" s="329"/>
      <c r="N152" s="329"/>
      <c r="S152" s="324" t="s">
        <v>100</v>
      </c>
      <c r="U152" s="324">
        <v>137</v>
      </c>
      <c r="W152" s="324">
        <v>26</v>
      </c>
      <c r="Y152" s="324">
        <v>19</v>
      </c>
      <c r="AA152" s="324">
        <v>6648</v>
      </c>
    </row>
    <row r="153" s="324" customFormat="1" spans="2:27">
      <c r="B153" s="328"/>
      <c r="C153" s="329"/>
      <c r="D153" s="329"/>
      <c r="E153" s="329"/>
      <c r="F153" s="329"/>
      <c r="G153" s="330"/>
      <c r="H153" s="330"/>
      <c r="I153" s="330"/>
      <c r="J153" s="329"/>
      <c r="K153" s="329"/>
      <c r="L153" s="329"/>
      <c r="M153" s="329"/>
      <c r="N153" s="329"/>
      <c r="S153" s="324" t="s">
        <v>101</v>
      </c>
      <c r="U153" s="324">
        <v>33</v>
      </c>
      <c r="W153" s="324">
        <v>7</v>
      </c>
      <c r="Y153" s="324">
        <v>3</v>
      </c>
      <c r="AA153" s="324">
        <v>3838</v>
      </c>
    </row>
    <row r="154" s="324" customFormat="1" spans="2:27">
      <c r="B154" s="328"/>
      <c r="C154" s="329"/>
      <c r="D154" s="329"/>
      <c r="E154" s="329"/>
      <c r="F154" s="329"/>
      <c r="G154" s="330"/>
      <c r="H154" s="330"/>
      <c r="I154" s="330"/>
      <c r="J154" s="329"/>
      <c r="K154" s="329"/>
      <c r="L154" s="329"/>
      <c r="M154" s="329"/>
      <c r="N154" s="329"/>
      <c r="S154" s="324" t="s">
        <v>127</v>
      </c>
      <c r="U154" s="324">
        <v>674</v>
      </c>
      <c r="W154" s="324">
        <v>235</v>
      </c>
      <c r="Y154" s="324">
        <v>37</v>
      </c>
      <c r="AA154" s="324">
        <v>3828</v>
      </c>
    </row>
    <row r="155" s="324" customFormat="1" spans="2:27">
      <c r="B155" s="328"/>
      <c r="C155" s="329"/>
      <c r="D155" s="329"/>
      <c r="E155" s="329"/>
      <c r="F155" s="329"/>
      <c r="G155" s="330"/>
      <c r="H155" s="330"/>
      <c r="I155" s="330"/>
      <c r="J155" s="329"/>
      <c r="K155" s="329"/>
      <c r="L155" s="329"/>
      <c r="M155" s="329"/>
      <c r="N155" s="329"/>
      <c r="S155" s="324" t="s">
        <v>102</v>
      </c>
      <c r="U155" s="324">
        <v>730</v>
      </c>
      <c r="W155" s="324">
        <v>276</v>
      </c>
      <c r="Y155" s="324">
        <v>40</v>
      </c>
      <c r="AA155" s="324">
        <v>3178</v>
      </c>
    </row>
    <row r="156" s="324" customFormat="1" spans="2:27">
      <c r="B156" s="328"/>
      <c r="C156" s="329"/>
      <c r="D156" s="329"/>
      <c r="E156" s="329"/>
      <c r="F156" s="329"/>
      <c r="G156" s="330"/>
      <c r="H156" s="330"/>
      <c r="I156" s="330"/>
      <c r="J156" s="329"/>
      <c r="K156" s="329"/>
      <c r="L156" s="329"/>
      <c r="M156" s="329"/>
      <c r="N156" s="329"/>
      <c r="S156" s="324" t="s">
        <v>104</v>
      </c>
      <c r="U156" s="324">
        <v>17</v>
      </c>
      <c r="W156" s="324">
        <v>14</v>
      </c>
      <c r="Y156" s="324">
        <v>3</v>
      </c>
      <c r="AA156" s="324">
        <v>1918</v>
      </c>
    </row>
    <row r="157" s="324" customFormat="1" spans="2:27">
      <c r="B157" s="328"/>
      <c r="C157" s="329"/>
      <c r="D157" s="329"/>
      <c r="E157" s="329"/>
      <c r="F157" s="329"/>
      <c r="G157" s="330"/>
      <c r="H157" s="330"/>
      <c r="I157" s="330"/>
      <c r="J157" s="329"/>
      <c r="K157" s="329"/>
      <c r="L157" s="329"/>
      <c r="M157" s="329"/>
      <c r="N157" s="329"/>
      <c r="S157" s="324" t="s">
        <v>103</v>
      </c>
      <c r="U157" s="324">
        <v>23</v>
      </c>
      <c r="W157" s="324">
        <v>7</v>
      </c>
      <c r="Y157" s="324">
        <v>6</v>
      </c>
      <c r="AA157" s="324">
        <v>948</v>
      </c>
    </row>
    <row r="158" s="324" customFormat="1" spans="2:27">
      <c r="B158" s="328"/>
      <c r="C158" s="329"/>
      <c r="D158" s="329"/>
      <c r="E158" s="329"/>
      <c r="F158" s="329"/>
      <c r="G158" s="330"/>
      <c r="H158" s="330"/>
      <c r="I158" s="330"/>
      <c r="J158" s="329"/>
      <c r="K158" s="329"/>
      <c r="L158" s="329"/>
      <c r="M158" s="329"/>
      <c r="N158" s="329"/>
      <c r="S158" s="324" t="s">
        <v>151</v>
      </c>
      <c r="U158" s="324">
        <v>118</v>
      </c>
      <c r="W158" s="324">
        <v>38</v>
      </c>
      <c r="Y158" s="324">
        <v>12</v>
      </c>
      <c r="AA158" s="324">
        <v>362</v>
      </c>
    </row>
    <row r="159" s="324" customFormat="1" spans="2:27">
      <c r="B159" s="328"/>
      <c r="C159" s="329"/>
      <c r="D159" s="329"/>
      <c r="E159" s="329"/>
      <c r="F159" s="329"/>
      <c r="G159" s="330"/>
      <c r="H159" s="330"/>
      <c r="I159" s="330"/>
      <c r="J159" s="329"/>
      <c r="K159" s="329"/>
      <c r="L159" s="329"/>
      <c r="M159" s="329"/>
      <c r="N159" s="329"/>
      <c r="S159" s="324" t="s">
        <v>99</v>
      </c>
      <c r="U159" s="324">
        <v>36</v>
      </c>
      <c r="W159" s="324">
        <v>14</v>
      </c>
      <c r="Y159" s="324">
        <v>2</v>
      </c>
      <c r="AA159" s="324">
        <v>228</v>
      </c>
    </row>
    <row r="160" s="324" customFormat="1" spans="2:27">
      <c r="B160" s="328"/>
      <c r="C160" s="329"/>
      <c r="D160" s="329"/>
      <c r="E160" s="329"/>
      <c r="F160" s="329"/>
      <c r="G160" s="330"/>
      <c r="H160" s="330"/>
      <c r="I160" s="330"/>
      <c r="J160" s="329"/>
      <c r="K160" s="329"/>
      <c r="L160" s="329"/>
      <c r="M160" s="329"/>
      <c r="N160" s="329"/>
      <c r="S160" s="324" t="s">
        <v>121</v>
      </c>
      <c r="U160" s="324">
        <v>91</v>
      </c>
      <c r="W160" s="324">
        <v>20</v>
      </c>
      <c r="Y160" s="324">
        <v>8</v>
      </c>
      <c r="AA160" s="324">
        <v>226</v>
      </c>
    </row>
    <row r="161" s="324" customFormat="1" spans="2:27">
      <c r="B161" s="328"/>
      <c r="C161" s="329"/>
      <c r="D161" s="329"/>
      <c r="E161" s="329"/>
      <c r="F161" s="329"/>
      <c r="G161" s="330"/>
      <c r="H161" s="330"/>
      <c r="I161" s="330"/>
      <c r="J161" s="329"/>
      <c r="K161" s="329"/>
      <c r="L161" s="329"/>
      <c r="M161" s="329"/>
      <c r="N161" s="329"/>
      <c r="S161" s="324" t="s">
        <v>108</v>
      </c>
      <c r="U161" s="324">
        <v>32</v>
      </c>
      <c r="W161" s="324">
        <v>6</v>
      </c>
      <c r="Y161" s="324">
        <v>1</v>
      </c>
      <c r="AA161" s="324">
        <v>54</v>
      </c>
    </row>
    <row r="162" s="324" customFormat="1" spans="2:27">
      <c r="B162" s="328"/>
      <c r="C162" s="329"/>
      <c r="D162" s="329"/>
      <c r="E162" s="329"/>
      <c r="F162" s="329"/>
      <c r="G162" s="330"/>
      <c r="H162" s="330"/>
      <c r="I162" s="330"/>
      <c r="J162" s="329"/>
      <c r="K162" s="329"/>
      <c r="L162" s="329"/>
      <c r="M162" s="329"/>
      <c r="N162" s="329"/>
      <c r="S162" s="324" t="s">
        <v>153</v>
      </c>
      <c r="U162" s="324">
        <v>110</v>
      </c>
      <c r="W162" s="324">
        <v>110</v>
      </c>
      <c r="Y162" s="324">
        <v>2</v>
      </c>
      <c r="AA162" s="324">
        <v>12</v>
      </c>
    </row>
    <row r="163" s="324" customFormat="1" spans="2:27">
      <c r="B163" s="328"/>
      <c r="C163" s="329"/>
      <c r="D163" s="329"/>
      <c r="E163" s="329"/>
      <c r="F163" s="329"/>
      <c r="G163" s="330"/>
      <c r="H163" s="330"/>
      <c r="I163" s="330"/>
      <c r="J163" s="329"/>
      <c r="K163" s="329"/>
      <c r="L163" s="329"/>
      <c r="M163" s="329"/>
      <c r="N163" s="329"/>
      <c r="S163" s="324" t="s">
        <v>118</v>
      </c>
      <c r="U163" s="324">
        <v>7</v>
      </c>
      <c r="W163" s="324">
        <v>16</v>
      </c>
      <c r="Y163" s="324">
        <v>1</v>
      </c>
      <c r="AA163" s="324">
        <v>6</v>
      </c>
    </row>
    <row r="164" s="324" customFormat="1" spans="12:27">
      <c r="L164" s="329"/>
      <c r="M164" s="329"/>
      <c r="N164" s="329"/>
      <c r="S164" s="324" t="s">
        <v>114</v>
      </c>
      <c r="U164" s="324">
        <v>1</v>
      </c>
      <c r="W164" s="324">
        <v>1</v>
      </c>
      <c r="Y164" s="324">
        <v>0</v>
      </c>
      <c r="AA164" s="324">
        <v>0</v>
      </c>
    </row>
    <row r="165" s="324" customFormat="1" spans="2:14">
      <c r="B165" s="328"/>
      <c r="C165" s="329"/>
      <c r="D165" s="329"/>
      <c r="E165" s="329"/>
      <c r="F165" s="329"/>
      <c r="G165" s="330"/>
      <c r="H165" s="330"/>
      <c r="I165" s="330"/>
      <c r="J165" s="329"/>
      <c r="K165" s="329"/>
      <c r="L165" s="329"/>
      <c r="M165" s="329"/>
      <c r="N165" s="329"/>
    </row>
    <row r="166" s="324" customFormat="1" spans="2:14">
      <c r="B166" s="328"/>
      <c r="C166" s="329"/>
      <c r="D166" s="329"/>
      <c r="E166" s="329"/>
      <c r="F166" s="329"/>
      <c r="G166" s="330"/>
      <c r="H166" s="330"/>
      <c r="I166" s="330"/>
      <c r="J166" s="329"/>
      <c r="K166" s="329"/>
      <c r="L166" s="329"/>
      <c r="M166" s="329"/>
      <c r="N166" s="329"/>
    </row>
    <row r="167" s="324" customFormat="1" spans="12:14">
      <c r="L167" s="329"/>
      <c r="M167" s="329"/>
      <c r="N167" s="329"/>
    </row>
    <row r="168" s="324" customFormat="1" spans="2:14">
      <c r="B168" s="328"/>
      <c r="C168" s="329"/>
      <c r="D168" s="329"/>
      <c r="E168" s="329"/>
      <c r="F168" s="329"/>
      <c r="G168" s="330"/>
      <c r="H168" s="330"/>
      <c r="I168" s="330"/>
      <c r="J168" s="329"/>
      <c r="K168" s="329"/>
      <c r="L168" s="329"/>
      <c r="M168" s="329"/>
      <c r="N168" s="329"/>
    </row>
    <row r="169" s="324" customFormat="1" spans="2:14">
      <c r="B169" s="328"/>
      <c r="C169" s="329"/>
      <c r="D169" s="329"/>
      <c r="E169" s="329"/>
      <c r="F169" s="329"/>
      <c r="G169" s="330"/>
      <c r="H169" s="330"/>
      <c r="I169" s="330"/>
      <c r="J169" s="329"/>
      <c r="K169" s="329"/>
      <c r="L169" s="329"/>
      <c r="M169" s="329"/>
      <c r="N169" s="329"/>
    </row>
    <row r="170" s="324" customFormat="1" spans="12:14">
      <c r="L170" s="329"/>
      <c r="M170" s="329"/>
      <c r="N170" s="329"/>
    </row>
    <row r="171" s="324" customFormat="1" spans="2:14">
      <c r="B171" s="328"/>
      <c r="C171" s="329"/>
      <c r="D171" s="329"/>
      <c r="E171" s="329"/>
      <c r="F171" s="329"/>
      <c r="G171" s="330"/>
      <c r="H171" s="330"/>
      <c r="I171" s="330"/>
      <c r="J171" s="329"/>
      <c r="K171" s="329"/>
      <c r="L171" s="329"/>
      <c r="M171" s="329"/>
      <c r="N171" s="329"/>
    </row>
    <row r="172" s="324" customFormat="1" spans="2:14">
      <c r="B172" s="328"/>
      <c r="C172" s="329"/>
      <c r="D172" s="329"/>
      <c r="E172" s="329"/>
      <c r="F172" s="329"/>
      <c r="G172" s="330"/>
      <c r="H172" s="330"/>
      <c r="I172" s="330"/>
      <c r="J172" s="329"/>
      <c r="K172" s="329"/>
      <c r="L172" s="329"/>
      <c r="M172" s="329"/>
      <c r="N172" s="329"/>
    </row>
    <row r="173" s="324" customFormat="1" spans="2:14">
      <c r="B173" s="328"/>
      <c r="C173" s="329"/>
      <c r="D173" s="329"/>
      <c r="E173" s="329"/>
      <c r="F173" s="329"/>
      <c r="G173" s="330"/>
      <c r="H173" s="330"/>
      <c r="I173" s="330"/>
      <c r="J173" s="329"/>
      <c r="K173" s="329"/>
      <c r="L173" s="329"/>
      <c r="M173" s="329"/>
      <c r="N173" s="329"/>
    </row>
    <row r="174" s="324" customFormat="1" spans="2:14">
      <c r="B174" s="328"/>
      <c r="C174" s="329"/>
      <c r="D174" s="329"/>
      <c r="E174" s="329"/>
      <c r="F174" s="329"/>
      <c r="G174" s="330"/>
      <c r="H174" s="330"/>
      <c r="I174" s="330"/>
      <c r="J174" s="329"/>
      <c r="K174" s="329"/>
      <c r="L174" s="329"/>
      <c r="M174" s="329"/>
      <c r="N174" s="329"/>
    </row>
    <row r="175" s="324" customFormat="1" spans="2:14">
      <c r="B175" s="328"/>
      <c r="C175" s="329"/>
      <c r="D175" s="329"/>
      <c r="E175" s="329"/>
      <c r="F175" s="329"/>
      <c r="G175" s="330"/>
      <c r="H175" s="330"/>
      <c r="I175" s="330"/>
      <c r="J175" s="329"/>
      <c r="K175" s="329"/>
      <c r="L175" s="329"/>
      <c r="M175" s="329"/>
      <c r="N175" s="329"/>
    </row>
    <row r="176" s="324" customFormat="1" spans="2:14">
      <c r="B176" s="328"/>
      <c r="C176" s="329"/>
      <c r="D176" s="329"/>
      <c r="E176" s="329"/>
      <c r="F176" s="329"/>
      <c r="G176" s="330"/>
      <c r="H176" s="330"/>
      <c r="I176" s="330"/>
      <c r="J176" s="329"/>
      <c r="K176" s="329"/>
      <c r="L176" s="329"/>
      <c r="M176" s="329"/>
      <c r="N176" s="329"/>
    </row>
    <row r="177" s="324" customFormat="1" spans="2:14">
      <c r="B177" s="328"/>
      <c r="C177" s="329"/>
      <c r="D177" s="329"/>
      <c r="E177" s="329"/>
      <c r="F177" s="329"/>
      <c r="G177" s="330"/>
      <c r="H177" s="330"/>
      <c r="I177" s="330"/>
      <c r="J177" s="329"/>
      <c r="K177" s="329"/>
      <c r="L177" s="329"/>
      <c r="M177" s="329"/>
      <c r="N177" s="329"/>
    </row>
    <row r="178" s="324" customFormat="1" spans="2:14">
      <c r="B178" s="328"/>
      <c r="C178" s="329"/>
      <c r="D178" s="329"/>
      <c r="E178" s="329"/>
      <c r="F178" s="329"/>
      <c r="G178" s="330"/>
      <c r="H178" s="330"/>
      <c r="I178" s="330"/>
      <c r="J178" s="329"/>
      <c r="K178" s="329"/>
      <c r="L178" s="329"/>
      <c r="M178" s="329"/>
      <c r="N178" s="329"/>
    </row>
    <row r="179" s="324" customFormat="1" spans="2:14">
      <c r="B179" s="328"/>
      <c r="C179" s="329"/>
      <c r="D179" s="329"/>
      <c r="E179" s="329"/>
      <c r="F179" s="329"/>
      <c r="G179" s="330"/>
      <c r="H179" s="330"/>
      <c r="I179" s="330"/>
      <c r="J179" s="329"/>
      <c r="K179" s="329"/>
      <c r="L179" s="329"/>
      <c r="M179" s="329"/>
      <c r="N179" s="329"/>
    </row>
    <row r="180" s="324" customFormat="1" spans="2:14">
      <c r="B180" s="328"/>
      <c r="C180" s="329"/>
      <c r="D180" s="329"/>
      <c r="E180" s="329"/>
      <c r="F180" s="329"/>
      <c r="G180" s="330"/>
      <c r="H180" s="330"/>
      <c r="I180" s="330"/>
      <c r="J180" s="329"/>
      <c r="K180" s="329"/>
      <c r="L180" s="329"/>
      <c r="M180" s="329"/>
      <c r="N180" s="329"/>
    </row>
    <row r="181" s="324" customFormat="1" spans="2:14">
      <c r="B181" s="328"/>
      <c r="C181" s="329"/>
      <c r="D181" s="329"/>
      <c r="E181" s="329"/>
      <c r="F181" s="329"/>
      <c r="G181" s="330"/>
      <c r="H181" s="330"/>
      <c r="I181" s="330"/>
      <c r="J181" s="329"/>
      <c r="K181" s="329"/>
      <c r="L181" s="329"/>
      <c r="M181" s="329"/>
      <c r="N181" s="329"/>
    </row>
    <row r="182" s="324" customFormat="1" spans="2:14">
      <c r="B182" s="328"/>
      <c r="C182" s="329"/>
      <c r="D182" s="329"/>
      <c r="E182" s="329"/>
      <c r="F182" s="329"/>
      <c r="G182" s="330"/>
      <c r="H182" s="330"/>
      <c r="I182" s="330"/>
      <c r="J182" s="329"/>
      <c r="K182" s="329"/>
      <c r="L182" s="329"/>
      <c r="M182" s="329"/>
      <c r="N182" s="329"/>
    </row>
    <row r="183" s="324" customFormat="1" spans="2:14">
      <c r="B183" s="328"/>
      <c r="C183" s="329"/>
      <c r="D183" s="329"/>
      <c r="E183" s="329"/>
      <c r="F183" s="329"/>
      <c r="G183" s="330"/>
      <c r="H183" s="330"/>
      <c r="I183" s="330"/>
      <c r="J183" s="329"/>
      <c r="K183" s="329"/>
      <c r="L183" s="329"/>
      <c r="M183" s="329"/>
      <c r="N183" s="329"/>
    </row>
    <row r="184" s="324" customFormat="1" spans="2:14">
      <c r="B184" s="328"/>
      <c r="C184" s="329"/>
      <c r="D184" s="329"/>
      <c r="E184" s="329"/>
      <c r="F184" s="329"/>
      <c r="G184" s="330"/>
      <c r="H184" s="330"/>
      <c r="I184" s="330"/>
      <c r="J184" s="329"/>
      <c r="K184" s="329"/>
      <c r="L184" s="329"/>
      <c r="M184" s="329"/>
      <c r="N184" s="329"/>
    </row>
    <row r="185" s="324" customFormat="1" spans="2:14">
      <c r="B185" s="328"/>
      <c r="C185" s="329"/>
      <c r="D185" s="329"/>
      <c r="E185" s="329"/>
      <c r="F185" s="329"/>
      <c r="G185" s="330"/>
      <c r="H185" s="330"/>
      <c r="I185" s="330"/>
      <c r="J185" s="329"/>
      <c r="K185" s="329"/>
      <c r="L185" s="329"/>
      <c r="M185" s="329"/>
      <c r="N185" s="329"/>
    </row>
    <row r="186" s="324" customFormat="1" spans="12:14">
      <c r="L186" s="329"/>
      <c r="M186" s="329"/>
      <c r="N186" s="329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136"/>
  <sheetViews>
    <sheetView zoomScale="90" zoomScaleNormal="90" workbookViewId="0">
      <pane xSplit="1" ySplit="2" topLeftCell="D27" activePane="bottomRight" state="frozen"/>
      <selection/>
      <selection pane="topRight"/>
      <selection pane="bottomLeft"/>
      <selection pane="bottomRight" activeCell="P93" sqref="P93:Q97"/>
    </sheetView>
  </sheetViews>
  <sheetFormatPr defaultColWidth="4.22222222222222" defaultRowHeight="16.5"/>
  <cols>
    <col min="1" max="1" width="26.8888888888889" style="286" customWidth="1"/>
    <col min="2" max="2" width="10.7777777777778" style="286" customWidth="1"/>
    <col min="3" max="3" width="18.4444444444444" style="286" customWidth="1"/>
    <col min="4" max="4" width="8.55555555555556" style="286" customWidth="1"/>
    <col min="5" max="5" width="10.3333333333333" style="286" customWidth="1"/>
    <col min="6" max="6" width="9.22222222222222" style="286" customWidth="1"/>
    <col min="7" max="7" width="7.66666666666667" style="286" customWidth="1"/>
    <col min="8" max="8" width="9.44444444444444" style="286" customWidth="1"/>
    <col min="9" max="9" width="10.7777777777778" style="286" customWidth="1"/>
    <col min="10" max="10" width="7.66666666666667" style="286" customWidth="1"/>
    <col min="11" max="12" width="9.44444444444444" style="286" customWidth="1"/>
    <col min="13" max="13" width="4.22222222222222" style="198" customWidth="1"/>
    <col min="14" max="14" width="18.4444444444444" style="286" customWidth="1"/>
    <col min="15" max="15" width="7.66666666666667" style="198" customWidth="1"/>
    <col min="16" max="16" width="10.7777777777778" style="287" customWidth="1"/>
    <col min="17" max="18" width="9.44444444444444" style="286" customWidth="1"/>
    <col min="19" max="19" width="5.77777777777778" style="198" customWidth="1"/>
    <col min="20" max="20" width="7.66666666666667" style="198" customWidth="1"/>
    <col min="21" max="21" width="10.7777777777778" style="198" customWidth="1"/>
    <col min="22" max="22" width="8.11111111111111" style="198" customWidth="1"/>
    <col min="23" max="23" width="10.1111111111111" style="288" customWidth="1"/>
    <col min="24" max="24" width="4.22222222222222" style="198" customWidth="1"/>
    <col min="25" max="26" width="9.88888888888889" style="198" customWidth="1"/>
    <col min="27" max="27" width="10.7777777777778" style="198" customWidth="1"/>
    <col min="28" max="28" width="6.11111111111111" style="198" customWidth="1"/>
    <col min="29" max="29" width="7.66666666666667" style="198" customWidth="1"/>
    <col min="30" max="30" width="9.88888888888889" style="198" customWidth="1"/>
    <col min="31" max="31" width="4.22222222222222" style="198" customWidth="1"/>
    <col min="32" max="32" width="10.3333333333333" style="198" customWidth="1"/>
    <col min="33" max="33" width="9.44444444444444" style="198" customWidth="1"/>
    <col min="34" max="34" width="4.55555555555556" style="198" customWidth="1"/>
    <col min="35" max="35" width="6.11111111111111" style="198" customWidth="1"/>
    <col min="36" max="37" width="2.33333333333333" style="198" customWidth="1"/>
    <col min="38" max="38" width="9.44444444444444" style="198" customWidth="1"/>
    <col min="39" max="39" width="15.8888888888889" style="198" customWidth="1"/>
    <col min="40" max="40" width="10.2222222222222" style="198" customWidth="1"/>
    <col min="41" max="41" width="8.11111111111111" style="289" customWidth="1"/>
    <col min="42" max="42" width="4.22222222222222" style="198" customWidth="1"/>
    <col min="43" max="43" width="18.7777777777778" style="198" customWidth="1"/>
    <col min="44" max="44" width="9.44444444444444" style="198" customWidth="1"/>
    <col min="45" max="45" width="10.3333333333333" style="198" customWidth="1"/>
    <col min="46" max="46" width="19.7777777777778" style="198" customWidth="1"/>
    <col min="47" max="47" width="4.22222222222222" style="198" customWidth="1"/>
    <col min="48" max="48" width="4.22222222222222" style="195" customWidth="1"/>
    <col min="49" max="58" width="4.22222222222222" style="198" customWidth="1"/>
    <col min="59" max="59" width="5.33333333333333" style="198" customWidth="1"/>
    <col min="60" max="61" width="4.22222222222222" style="198" customWidth="1"/>
    <col min="62" max="16384" width="4.22222222222222" style="195"/>
  </cols>
  <sheetData>
    <row r="1" s="186" customFormat="1" ht="21.75" customHeight="1" spans="1:61">
      <c r="A1" s="174" t="s">
        <v>156</v>
      </c>
      <c r="B1" s="175" t="s">
        <v>157</v>
      </c>
      <c r="C1" s="176" t="s">
        <v>158</v>
      </c>
      <c r="D1" s="176" t="s">
        <v>159</v>
      </c>
      <c r="E1" s="176" t="s">
        <v>160</v>
      </c>
      <c r="F1" s="176" t="s">
        <v>161</v>
      </c>
      <c r="G1" s="176" t="s">
        <v>95</v>
      </c>
      <c r="H1" s="176" t="s">
        <v>62</v>
      </c>
      <c r="I1" s="176" t="s">
        <v>162</v>
      </c>
      <c r="J1" s="176" t="s">
        <v>163</v>
      </c>
      <c r="K1" s="176" t="s">
        <v>164</v>
      </c>
      <c r="L1" s="176" t="s">
        <v>165</v>
      </c>
      <c r="N1" s="176" t="s">
        <v>158</v>
      </c>
      <c r="O1" s="312"/>
      <c r="P1" s="312" t="s">
        <v>166</v>
      </c>
      <c r="Q1" s="312"/>
      <c r="R1" s="312"/>
      <c r="S1" s="312"/>
      <c r="T1" s="312"/>
      <c r="U1" s="312"/>
      <c r="V1" s="312"/>
      <c r="W1" s="312"/>
      <c r="Y1" s="321" t="s">
        <v>167</v>
      </c>
      <c r="Z1" s="313"/>
      <c r="AA1" s="313"/>
      <c r="AB1" s="313"/>
      <c r="AC1" s="313"/>
      <c r="AD1" s="313"/>
      <c r="AF1" s="313" t="s">
        <v>168</v>
      </c>
      <c r="AG1" s="313" t="s">
        <v>169</v>
      </c>
      <c r="AH1" s="313"/>
      <c r="AI1" s="313"/>
      <c r="AJ1" s="313"/>
      <c r="AK1" s="313"/>
      <c r="AL1" s="313" t="s">
        <v>170</v>
      </c>
      <c r="AM1" s="313" t="s">
        <v>171</v>
      </c>
      <c r="AN1" s="322" t="s">
        <v>172</v>
      </c>
      <c r="AO1" s="322" t="s">
        <v>173</v>
      </c>
      <c r="AP1" s="211"/>
      <c r="AQ1" s="211"/>
      <c r="AR1" s="211"/>
      <c r="AS1" s="211"/>
      <c r="AU1" s="211"/>
      <c r="AV1" s="212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</row>
    <row r="2" s="186" customFormat="1" ht="38.25" customHeight="1" spans="1:61">
      <c r="A2" s="177" t="s">
        <v>156</v>
      </c>
      <c r="B2" s="178" t="s">
        <v>174</v>
      </c>
      <c r="C2" s="178" t="s">
        <v>158</v>
      </c>
      <c r="D2" s="178" t="s">
        <v>159</v>
      </c>
      <c r="E2" s="178" t="s">
        <v>160</v>
      </c>
      <c r="F2" s="179" t="s">
        <v>161</v>
      </c>
      <c r="G2" s="179" t="s">
        <v>95</v>
      </c>
      <c r="H2" s="178" t="s">
        <v>62</v>
      </c>
      <c r="I2" s="188" t="s">
        <v>175</v>
      </c>
      <c r="J2" s="179" t="s">
        <v>163</v>
      </c>
      <c r="K2" s="189" t="s">
        <v>176</v>
      </c>
      <c r="L2" s="190" t="s">
        <v>165</v>
      </c>
      <c r="N2" s="178" t="s">
        <v>158</v>
      </c>
      <c r="O2" s="313" t="s">
        <v>95</v>
      </c>
      <c r="P2" s="314" t="s">
        <v>177</v>
      </c>
      <c r="Q2" s="314" t="s">
        <v>61</v>
      </c>
      <c r="R2" s="314" t="s">
        <v>62</v>
      </c>
      <c r="S2" s="313" t="s">
        <v>178</v>
      </c>
      <c r="T2" s="313" t="s">
        <v>179</v>
      </c>
      <c r="U2" s="313" t="s">
        <v>180</v>
      </c>
      <c r="V2" s="313" t="s">
        <v>66</v>
      </c>
      <c r="W2" s="313" t="s">
        <v>168</v>
      </c>
      <c r="X2" s="199"/>
      <c r="Y2" s="313" t="s">
        <v>62</v>
      </c>
      <c r="Z2" s="313" t="s">
        <v>61</v>
      </c>
      <c r="AA2" s="313" t="s">
        <v>96</v>
      </c>
      <c r="AB2" s="313" t="s">
        <v>181</v>
      </c>
      <c r="AC2" s="313" t="s">
        <v>182</v>
      </c>
      <c r="AD2" s="313" t="s">
        <v>183</v>
      </c>
      <c r="AF2" s="313"/>
      <c r="AG2" s="313" t="s">
        <v>184</v>
      </c>
      <c r="AH2" s="313" t="s">
        <v>185</v>
      </c>
      <c r="AI2" s="313" t="s">
        <v>186</v>
      </c>
      <c r="AJ2" s="313" t="s">
        <v>187</v>
      </c>
      <c r="AK2" s="313" t="s">
        <v>187</v>
      </c>
      <c r="AL2" s="313"/>
      <c r="AM2" s="313"/>
      <c r="AN2" s="322"/>
      <c r="AO2" s="322"/>
      <c r="AP2" s="211"/>
      <c r="AQ2" s="186" t="s">
        <v>188</v>
      </c>
      <c r="AR2" s="186" t="s">
        <v>189</v>
      </c>
      <c r="AS2" s="186" t="s">
        <v>190</v>
      </c>
      <c r="AT2" s="186" t="s">
        <v>191</v>
      </c>
      <c r="AU2" s="211"/>
      <c r="AV2" s="212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199"/>
      <c r="BH2" s="211"/>
      <c r="BI2" s="211"/>
    </row>
    <row r="3" s="216" customFormat="1" spans="1:59">
      <c r="A3" s="177" t="s">
        <v>156</v>
      </c>
      <c r="B3" s="308" t="s">
        <v>36</v>
      </c>
      <c r="C3" s="178" t="s">
        <v>192</v>
      </c>
      <c r="D3" s="178">
        <v>181399</v>
      </c>
      <c r="E3" s="178"/>
      <c r="F3" s="183">
        <v>0</v>
      </c>
      <c r="G3" s="183">
        <v>0.9</v>
      </c>
      <c r="H3" s="178">
        <v>73679.84</v>
      </c>
      <c r="I3" s="192">
        <v>96947.244</v>
      </c>
      <c r="J3" s="183">
        <v>0.2</v>
      </c>
      <c r="K3" s="193">
        <v>21543.832</v>
      </c>
      <c r="L3" s="194">
        <v>75403.412</v>
      </c>
      <c r="N3" s="178" t="s">
        <v>192</v>
      </c>
      <c r="O3" s="196">
        <v>0.2</v>
      </c>
      <c r="P3" s="197">
        <v>181399</v>
      </c>
      <c r="Q3" s="197">
        <v>0</v>
      </c>
      <c r="R3" s="197">
        <v>73679.84</v>
      </c>
      <c r="S3" s="200">
        <v>0</v>
      </c>
      <c r="T3" s="200"/>
      <c r="U3" s="201">
        <f t="shared" ref="U3:U14" si="0">(P3-Q3-R3)*(1-S3)*(1-T3)</f>
        <v>107719.16</v>
      </c>
      <c r="V3" s="200">
        <f t="shared" ref="V3:V14" si="1">BG3-O3</f>
        <v>0.8</v>
      </c>
      <c r="W3" s="201">
        <v>107719.16</v>
      </c>
      <c r="X3" s="319"/>
      <c r="Y3" s="206">
        <f t="shared" ref="Y3:Y14" si="2">R3</f>
        <v>73679.84</v>
      </c>
      <c r="Z3" s="206">
        <f t="shared" ref="Z3:Z14" si="3">Q3</f>
        <v>0</v>
      </c>
      <c r="AA3" s="206">
        <f t="shared" ref="AA3:AA14" si="4">P3-Y3-Z3</f>
        <v>107719.16</v>
      </c>
      <c r="AB3" s="209">
        <v>0</v>
      </c>
      <c r="AC3" s="209">
        <v>0.2</v>
      </c>
      <c r="AD3" s="206">
        <f t="shared" ref="AD3:AD14" si="5">ROUND(AA3*(1-AB3)*AC3,2)</f>
        <v>21543.83</v>
      </c>
      <c r="AF3" s="208">
        <f t="shared" ref="AF3:AF14" si="6">W3</f>
        <v>107719.16</v>
      </c>
      <c r="AG3" s="208">
        <f t="shared" ref="AG3:AG14" si="7">AD3</f>
        <v>21543.83</v>
      </c>
      <c r="AH3" s="208">
        <v>0</v>
      </c>
      <c r="AI3" s="208">
        <v>1000</v>
      </c>
      <c r="AJ3" s="208">
        <v>0</v>
      </c>
      <c r="AK3" s="208">
        <v>0</v>
      </c>
      <c r="AL3" s="208">
        <f t="shared" ref="AL3:AL14" si="8">SUM(AG3:AK3)</f>
        <v>22543.83</v>
      </c>
      <c r="AM3" s="208">
        <f t="shared" ref="AM3:AM14" si="9">AF3-AL3</f>
        <v>85175.33</v>
      </c>
      <c r="AN3" s="214">
        <f t="shared" ref="AN3:AN14" si="10">IFERROR(AM3/AF3,"")</f>
        <v>0.790716619030449</v>
      </c>
      <c r="AO3" s="215">
        <f t="shared" ref="AO3:AO14" si="11">V3-AC3-S3</f>
        <v>0.6</v>
      </c>
      <c r="AQ3" s="216">
        <f t="shared" ref="AQ3:AQ66" si="12">K3-AD3</f>
        <v>0.00199999999676947</v>
      </c>
      <c r="AR3" s="216">
        <f t="shared" ref="AR3:AR66" si="13">D3-P3</f>
        <v>0</v>
      </c>
      <c r="AS3" s="216">
        <f t="shared" ref="AS3:AS66" si="14">H3-R3</f>
        <v>0</v>
      </c>
      <c r="AT3" s="216">
        <f t="shared" ref="AT3:AT66" si="15">I3-W3</f>
        <v>-10771.916</v>
      </c>
      <c r="BG3" s="196">
        <v>1</v>
      </c>
    </row>
    <row r="4" s="216" customFormat="1" spans="1:59">
      <c r="A4" s="177" t="s">
        <v>156</v>
      </c>
      <c r="B4" s="308" t="s">
        <v>36</v>
      </c>
      <c r="C4" s="178" t="s">
        <v>101</v>
      </c>
      <c r="D4" s="178">
        <v>15374</v>
      </c>
      <c r="E4" s="178"/>
      <c r="F4" s="183">
        <v>0.05</v>
      </c>
      <c r="G4" s="183">
        <v>0.4</v>
      </c>
      <c r="H4" s="178"/>
      <c r="I4" s="192">
        <v>5842.12</v>
      </c>
      <c r="J4" s="183">
        <v>0.2</v>
      </c>
      <c r="K4" s="193">
        <v>3074.8</v>
      </c>
      <c r="L4" s="194">
        <v>2767.32</v>
      </c>
      <c r="N4" s="178" t="s">
        <v>101</v>
      </c>
      <c r="O4" s="196">
        <v>0.6</v>
      </c>
      <c r="P4" s="197">
        <v>15374</v>
      </c>
      <c r="Q4" s="197">
        <v>0</v>
      </c>
      <c r="R4" s="197"/>
      <c r="S4" s="200">
        <v>0.05</v>
      </c>
      <c r="T4" s="200"/>
      <c r="U4" s="201">
        <f t="shared" si="0"/>
        <v>14605.3</v>
      </c>
      <c r="V4" s="200">
        <f t="shared" si="1"/>
        <v>0.4</v>
      </c>
      <c r="W4" s="201">
        <f t="shared" ref="W4:W25" si="16">(P4-Q4-R4)*(1-S4)*V4*(1-T4)</f>
        <v>5842.12</v>
      </c>
      <c r="X4" s="319"/>
      <c r="Y4" s="206">
        <f t="shared" si="2"/>
        <v>0</v>
      </c>
      <c r="Z4" s="206">
        <f t="shared" si="3"/>
        <v>0</v>
      </c>
      <c r="AA4" s="206">
        <f t="shared" si="4"/>
        <v>15374</v>
      </c>
      <c r="AB4" s="209">
        <v>0</v>
      </c>
      <c r="AC4" s="209">
        <v>0.2</v>
      </c>
      <c r="AD4" s="206">
        <f t="shared" si="5"/>
        <v>3074.8</v>
      </c>
      <c r="AF4" s="208">
        <f t="shared" si="6"/>
        <v>5842.12</v>
      </c>
      <c r="AG4" s="208">
        <f t="shared" si="7"/>
        <v>3074.8</v>
      </c>
      <c r="AH4" s="208">
        <v>0</v>
      </c>
      <c r="AI4" s="208">
        <v>1000</v>
      </c>
      <c r="AJ4" s="208">
        <v>0</v>
      </c>
      <c r="AK4" s="208">
        <v>0</v>
      </c>
      <c r="AL4" s="208">
        <f t="shared" si="8"/>
        <v>4074.8</v>
      </c>
      <c r="AM4" s="208">
        <f t="shared" si="9"/>
        <v>1767.32</v>
      </c>
      <c r="AN4" s="214">
        <f t="shared" si="10"/>
        <v>0.30251347113719</v>
      </c>
      <c r="AO4" s="215">
        <f t="shared" si="11"/>
        <v>0.15</v>
      </c>
      <c r="AQ4" s="216">
        <f t="shared" si="12"/>
        <v>0</v>
      </c>
      <c r="AR4" s="216">
        <f t="shared" si="13"/>
        <v>0</v>
      </c>
      <c r="AS4" s="216">
        <f t="shared" si="14"/>
        <v>0</v>
      </c>
      <c r="AT4" s="216">
        <f t="shared" si="15"/>
        <v>0</v>
      </c>
      <c r="BG4" s="196">
        <v>1</v>
      </c>
    </row>
    <row r="5" s="216" customFormat="1" spans="1:59">
      <c r="A5" s="177" t="s">
        <v>156</v>
      </c>
      <c r="B5" s="308" t="s">
        <v>36</v>
      </c>
      <c r="C5" s="178" t="s">
        <v>193</v>
      </c>
      <c r="D5" s="178">
        <v>5528</v>
      </c>
      <c r="E5" s="178"/>
      <c r="F5" s="183">
        <v>0.05</v>
      </c>
      <c r="G5" s="183">
        <v>0.5</v>
      </c>
      <c r="H5" s="178">
        <v>2032.62</v>
      </c>
      <c r="I5" s="192">
        <v>1660.31</v>
      </c>
      <c r="J5" s="183">
        <v>0.2</v>
      </c>
      <c r="K5" s="193">
        <v>699.076</v>
      </c>
      <c r="L5" s="194">
        <v>961.234</v>
      </c>
      <c r="N5" s="178" t="s">
        <v>193</v>
      </c>
      <c r="O5" s="196">
        <f t="shared" ref="O5:O14" si="17">G5</f>
        <v>0.5</v>
      </c>
      <c r="P5" s="197">
        <v>5528</v>
      </c>
      <c r="Q5" s="197">
        <v>0</v>
      </c>
      <c r="R5" s="197">
        <v>2032.62</v>
      </c>
      <c r="S5" s="200">
        <v>0.05</v>
      </c>
      <c r="T5" s="200"/>
      <c r="U5" s="201">
        <f t="shared" si="0"/>
        <v>3320.611</v>
      </c>
      <c r="V5" s="200">
        <f t="shared" si="1"/>
        <v>0.5</v>
      </c>
      <c r="W5" s="201">
        <f t="shared" si="16"/>
        <v>1660.3055</v>
      </c>
      <c r="X5" s="319"/>
      <c r="Y5" s="206">
        <f t="shared" si="2"/>
        <v>2032.62</v>
      </c>
      <c r="Z5" s="206">
        <f t="shared" si="3"/>
        <v>0</v>
      </c>
      <c r="AA5" s="206">
        <f t="shared" si="4"/>
        <v>3495.38</v>
      </c>
      <c r="AB5" s="209">
        <v>0</v>
      </c>
      <c r="AC5" s="209">
        <v>0.2</v>
      </c>
      <c r="AD5" s="206">
        <f t="shared" si="5"/>
        <v>699.08</v>
      </c>
      <c r="AF5" s="208">
        <f t="shared" si="6"/>
        <v>1660.3055</v>
      </c>
      <c r="AG5" s="208">
        <f t="shared" si="7"/>
        <v>699.08</v>
      </c>
      <c r="AH5" s="208">
        <v>0</v>
      </c>
      <c r="AI5" s="208">
        <v>1000</v>
      </c>
      <c r="AJ5" s="208">
        <v>0</v>
      </c>
      <c r="AK5" s="208">
        <v>0</v>
      </c>
      <c r="AL5" s="208">
        <f t="shared" si="8"/>
        <v>1699.08</v>
      </c>
      <c r="AM5" s="208">
        <f t="shared" si="9"/>
        <v>-38.7745</v>
      </c>
      <c r="AN5" s="214">
        <f t="shared" si="10"/>
        <v>-0.0233538345804432</v>
      </c>
      <c r="AO5" s="215">
        <f t="shared" si="11"/>
        <v>0.25</v>
      </c>
      <c r="AQ5" s="216">
        <f t="shared" si="12"/>
        <v>-0.0040000000000191</v>
      </c>
      <c r="AR5" s="216">
        <f t="shared" si="13"/>
        <v>0</v>
      </c>
      <c r="AS5" s="216">
        <f t="shared" si="14"/>
        <v>0</v>
      </c>
      <c r="AT5" s="216">
        <f t="shared" si="15"/>
        <v>0.00450000000000728</v>
      </c>
      <c r="BG5" s="196">
        <v>1</v>
      </c>
    </row>
    <row r="6" s="216" customFormat="1" spans="1:59">
      <c r="A6" s="177" t="s">
        <v>156</v>
      </c>
      <c r="B6" s="308" t="s">
        <v>36</v>
      </c>
      <c r="C6" s="178" t="s">
        <v>102</v>
      </c>
      <c r="D6" s="178">
        <v>1612</v>
      </c>
      <c r="E6" s="178"/>
      <c r="F6" s="183">
        <v>0.05</v>
      </c>
      <c r="G6" s="183">
        <v>0.5</v>
      </c>
      <c r="H6" s="178">
        <v>183</v>
      </c>
      <c r="I6" s="192">
        <v>678.76</v>
      </c>
      <c r="J6" s="183">
        <v>0.2</v>
      </c>
      <c r="K6" s="193">
        <v>285.8</v>
      </c>
      <c r="L6" s="194">
        <v>392.96</v>
      </c>
      <c r="N6" s="178" t="s">
        <v>102</v>
      </c>
      <c r="O6" s="196">
        <f t="shared" si="17"/>
        <v>0.5</v>
      </c>
      <c r="P6" s="197">
        <v>1612</v>
      </c>
      <c r="Q6" s="197">
        <v>0</v>
      </c>
      <c r="R6" s="197">
        <v>183</v>
      </c>
      <c r="S6" s="200">
        <v>0.05</v>
      </c>
      <c r="T6" s="200"/>
      <c r="U6" s="201">
        <f t="shared" si="0"/>
        <v>1357.55</v>
      </c>
      <c r="V6" s="200">
        <f t="shared" si="1"/>
        <v>0.5</v>
      </c>
      <c r="W6" s="201">
        <f t="shared" si="16"/>
        <v>678.775</v>
      </c>
      <c r="X6" s="319"/>
      <c r="Y6" s="206">
        <f t="shared" si="2"/>
        <v>183</v>
      </c>
      <c r="Z6" s="206">
        <f t="shared" si="3"/>
        <v>0</v>
      </c>
      <c r="AA6" s="206">
        <f t="shared" si="4"/>
        <v>1429</v>
      </c>
      <c r="AB6" s="209">
        <v>0</v>
      </c>
      <c r="AC6" s="209">
        <v>0.2</v>
      </c>
      <c r="AD6" s="206">
        <f t="shared" si="5"/>
        <v>285.8</v>
      </c>
      <c r="AF6" s="208">
        <f t="shared" si="6"/>
        <v>678.775</v>
      </c>
      <c r="AG6" s="208">
        <f t="shared" si="7"/>
        <v>285.8</v>
      </c>
      <c r="AH6" s="208">
        <v>0</v>
      </c>
      <c r="AI6" s="208">
        <v>1000</v>
      </c>
      <c r="AJ6" s="208">
        <v>0</v>
      </c>
      <c r="AK6" s="208">
        <v>0</v>
      </c>
      <c r="AL6" s="208">
        <f t="shared" si="8"/>
        <v>1285.8</v>
      </c>
      <c r="AM6" s="208">
        <f t="shared" si="9"/>
        <v>-607.025</v>
      </c>
      <c r="AN6" s="214">
        <f t="shared" si="10"/>
        <v>-0.894294869433907</v>
      </c>
      <c r="AO6" s="215">
        <f t="shared" si="11"/>
        <v>0.25</v>
      </c>
      <c r="AQ6" s="216">
        <f t="shared" si="12"/>
        <v>0</v>
      </c>
      <c r="AR6" s="216">
        <f t="shared" si="13"/>
        <v>0</v>
      </c>
      <c r="AS6" s="216">
        <f t="shared" si="14"/>
        <v>0</v>
      </c>
      <c r="AT6" s="216">
        <f t="shared" si="15"/>
        <v>-0.0149999999999864</v>
      </c>
      <c r="BG6" s="196">
        <v>1</v>
      </c>
    </row>
    <row r="7" s="216" customFormat="1" spans="1:59">
      <c r="A7" s="177" t="s">
        <v>156</v>
      </c>
      <c r="B7" s="308" t="s">
        <v>36</v>
      </c>
      <c r="C7" s="178" t="s">
        <v>114</v>
      </c>
      <c r="D7" s="178">
        <v>1106</v>
      </c>
      <c r="E7" s="178"/>
      <c r="F7" s="183">
        <v>0.05</v>
      </c>
      <c r="G7" s="183">
        <v>0.5</v>
      </c>
      <c r="H7" s="309"/>
      <c r="I7" s="192">
        <v>495.43</v>
      </c>
      <c r="J7" s="183">
        <v>0.2</v>
      </c>
      <c r="K7" s="193">
        <v>221.2</v>
      </c>
      <c r="L7" s="194">
        <v>274.23</v>
      </c>
      <c r="N7" s="178" t="s">
        <v>114</v>
      </c>
      <c r="O7" s="196">
        <f t="shared" si="17"/>
        <v>0.5</v>
      </c>
      <c r="P7" s="197">
        <v>1106</v>
      </c>
      <c r="Q7" s="197">
        <v>0</v>
      </c>
      <c r="R7" s="197"/>
      <c r="S7" s="200">
        <v>0.05</v>
      </c>
      <c r="T7" s="200"/>
      <c r="U7" s="201">
        <f t="shared" si="0"/>
        <v>1050.7</v>
      </c>
      <c r="V7" s="200">
        <f t="shared" si="1"/>
        <v>0.5</v>
      </c>
      <c r="W7" s="201">
        <f t="shared" si="16"/>
        <v>525.35</v>
      </c>
      <c r="X7" s="319"/>
      <c r="Y7" s="206">
        <f t="shared" si="2"/>
        <v>0</v>
      </c>
      <c r="Z7" s="206">
        <f t="shared" si="3"/>
        <v>0</v>
      </c>
      <c r="AA7" s="206">
        <f t="shared" si="4"/>
        <v>1106</v>
      </c>
      <c r="AB7" s="209">
        <v>0</v>
      </c>
      <c r="AC7" s="209">
        <v>0.2</v>
      </c>
      <c r="AD7" s="206">
        <f t="shared" si="5"/>
        <v>221.2</v>
      </c>
      <c r="AF7" s="208">
        <f t="shared" si="6"/>
        <v>525.35</v>
      </c>
      <c r="AG7" s="208">
        <f t="shared" si="7"/>
        <v>221.2</v>
      </c>
      <c r="AH7" s="208">
        <v>0</v>
      </c>
      <c r="AI7" s="208">
        <v>1000</v>
      </c>
      <c r="AJ7" s="208">
        <v>0</v>
      </c>
      <c r="AK7" s="208">
        <v>0</v>
      </c>
      <c r="AL7" s="208">
        <f t="shared" si="8"/>
        <v>1221.2</v>
      </c>
      <c r="AM7" s="208">
        <f t="shared" si="9"/>
        <v>-695.85</v>
      </c>
      <c r="AN7" s="214">
        <f t="shared" si="10"/>
        <v>-1.32454554106786</v>
      </c>
      <c r="AO7" s="215">
        <f t="shared" si="11"/>
        <v>0.25</v>
      </c>
      <c r="AQ7" s="216">
        <f t="shared" si="12"/>
        <v>0</v>
      </c>
      <c r="AR7" s="216">
        <f t="shared" si="13"/>
        <v>0</v>
      </c>
      <c r="AS7" s="216">
        <f t="shared" si="14"/>
        <v>0</v>
      </c>
      <c r="AT7" s="216">
        <f t="shared" si="15"/>
        <v>-29.92</v>
      </c>
      <c r="BG7" s="196">
        <v>1</v>
      </c>
    </row>
    <row r="8" spans="1:61">
      <c r="A8" s="177" t="s">
        <v>156</v>
      </c>
      <c r="B8" s="308" t="s">
        <v>36</v>
      </c>
      <c r="C8" s="178" t="s">
        <v>110</v>
      </c>
      <c r="D8" s="178">
        <v>299</v>
      </c>
      <c r="E8" s="178"/>
      <c r="F8" s="183">
        <v>0.05</v>
      </c>
      <c r="G8" s="183">
        <v>0.5</v>
      </c>
      <c r="H8" s="309">
        <v>69</v>
      </c>
      <c r="I8" s="192">
        <v>109.25</v>
      </c>
      <c r="J8" s="183">
        <v>0.2</v>
      </c>
      <c r="K8" s="193">
        <v>46</v>
      </c>
      <c r="L8" s="194">
        <v>63.25</v>
      </c>
      <c r="M8" s="216"/>
      <c r="N8" s="178" t="s">
        <v>110</v>
      </c>
      <c r="O8" s="196">
        <f t="shared" si="17"/>
        <v>0.5</v>
      </c>
      <c r="P8" s="197">
        <v>299</v>
      </c>
      <c r="Q8" s="197">
        <v>0</v>
      </c>
      <c r="R8" s="197">
        <v>69</v>
      </c>
      <c r="S8" s="200">
        <v>0.05</v>
      </c>
      <c r="T8" s="200"/>
      <c r="U8" s="201">
        <f t="shared" si="0"/>
        <v>218.5</v>
      </c>
      <c r="V8" s="200">
        <f t="shared" si="1"/>
        <v>0.5</v>
      </c>
      <c r="W8" s="201">
        <f t="shared" si="16"/>
        <v>109.25</v>
      </c>
      <c r="X8" s="202"/>
      <c r="Y8" s="206">
        <f t="shared" si="2"/>
        <v>69</v>
      </c>
      <c r="Z8" s="206">
        <f t="shared" si="3"/>
        <v>0</v>
      </c>
      <c r="AA8" s="206">
        <f t="shared" si="4"/>
        <v>230</v>
      </c>
      <c r="AB8" s="209">
        <v>0</v>
      </c>
      <c r="AC8" s="209">
        <v>0.2</v>
      </c>
      <c r="AD8" s="206">
        <f t="shared" si="5"/>
        <v>46</v>
      </c>
      <c r="AE8" s="195"/>
      <c r="AF8" s="208">
        <f t="shared" si="6"/>
        <v>109.25</v>
      </c>
      <c r="AG8" s="208">
        <f t="shared" si="7"/>
        <v>46</v>
      </c>
      <c r="AH8" s="208">
        <v>0</v>
      </c>
      <c r="AI8" s="208">
        <v>1000</v>
      </c>
      <c r="AJ8" s="208">
        <v>0</v>
      </c>
      <c r="AK8" s="208">
        <v>0</v>
      </c>
      <c r="AL8" s="208">
        <f t="shared" si="8"/>
        <v>1046</v>
      </c>
      <c r="AM8" s="208">
        <f t="shared" si="9"/>
        <v>-936.75</v>
      </c>
      <c r="AN8" s="214">
        <f t="shared" si="10"/>
        <v>-8.57437070938215</v>
      </c>
      <c r="AO8" s="215">
        <f t="shared" si="11"/>
        <v>0.25</v>
      </c>
      <c r="AP8" s="195"/>
      <c r="AQ8" s="216">
        <f t="shared" si="12"/>
        <v>0</v>
      </c>
      <c r="AR8" s="216">
        <f t="shared" si="13"/>
        <v>0</v>
      </c>
      <c r="AS8" s="216">
        <f t="shared" si="14"/>
        <v>0</v>
      </c>
      <c r="AT8" s="216">
        <f t="shared" si="15"/>
        <v>0</v>
      </c>
      <c r="AU8" s="195"/>
      <c r="AW8" s="195"/>
      <c r="AX8" s="195"/>
      <c r="AY8" s="195"/>
      <c r="AZ8" s="195"/>
      <c r="BA8" s="195"/>
      <c r="BB8" s="195"/>
      <c r="BC8" s="195"/>
      <c r="BD8" s="195"/>
      <c r="BE8" s="195"/>
      <c r="BF8" s="195"/>
      <c r="BG8" s="196">
        <v>1</v>
      </c>
      <c r="BH8" s="195"/>
      <c r="BI8" s="195"/>
    </row>
    <row r="9" spans="1:61">
      <c r="A9" s="177" t="s">
        <v>156</v>
      </c>
      <c r="B9" s="308" t="s">
        <v>36</v>
      </c>
      <c r="C9" s="178" t="s">
        <v>109</v>
      </c>
      <c r="D9" s="178">
        <v>273</v>
      </c>
      <c r="E9" s="178"/>
      <c r="F9" s="183">
        <v>0.05</v>
      </c>
      <c r="G9" s="183">
        <v>0.5</v>
      </c>
      <c r="H9" s="178">
        <v>51</v>
      </c>
      <c r="I9" s="192">
        <v>105.45</v>
      </c>
      <c r="J9" s="183">
        <v>0.2</v>
      </c>
      <c r="K9" s="193">
        <v>44.4</v>
      </c>
      <c r="L9" s="194">
        <v>61.05</v>
      </c>
      <c r="M9" s="216"/>
      <c r="N9" s="178" t="s">
        <v>109</v>
      </c>
      <c r="O9" s="196">
        <f t="shared" si="17"/>
        <v>0.5</v>
      </c>
      <c r="P9" s="197">
        <v>273</v>
      </c>
      <c r="Q9" s="197">
        <v>0</v>
      </c>
      <c r="R9" s="197">
        <v>51</v>
      </c>
      <c r="S9" s="200">
        <v>0.05</v>
      </c>
      <c r="T9" s="200"/>
      <c r="U9" s="201">
        <f t="shared" si="0"/>
        <v>210.9</v>
      </c>
      <c r="V9" s="200">
        <f t="shared" si="1"/>
        <v>0.5</v>
      </c>
      <c r="W9" s="201">
        <f t="shared" si="16"/>
        <v>105.45</v>
      </c>
      <c r="X9" s="202"/>
      <c r="Y9" s="206">
        <f t="shared" si="2"/>
        <v>51</v>
      </c>
      <c r="Z9" s="206">
        <f t="shared" si="3"/>
        <v>0</v>
      </c>
      <c r="AA9" s="206">
        <f t="shared" si="4"/>
        <v>222</v>
      </c>
      <c r="AB9" s="209">
        <v>0</v>
      </c>
      <c r="AC9" s="209">
        <v>0.2</v>
      </c>
      <c r="AD9" s="206">
        <f t="shared" si="5"/>
        <v>44.4</v>
      </c>
      <c r="AE9" s="195"/>
      <c r="AF9" s="208">
        <f t="shared" si="6"/>
        <v>105.45</v>
      </c>
      <c r="AG9" s="208">
        <f t="shared" si="7"/>
        <v>44.4</v>
      </c>
      <c r="AH9" s="208">
        <v>0</v>
      </c>
      <c r="AI9" s="208">
        <v>1000</v>
      </c>
      <c r="AJ9" s="208">
        <v>0</v>
      </c>
      <c r="AK9" s="208">
        <v>0</v>
      </c>
      <c r="AL9" s="208">
        <f t="shared" si="8"/>
        <v>1044.4</v>
      </c>
      <c r="AM9" s="208">
        <f t="shared" si="9"/>
        <v>-938.95</v>
      </c>
      <c r="AN9" s="214">
        <f t="shared" si="10"/>
        <v>-8.90422000948317</v>
      </c>
      <c r="AO9" s="215">
        <f t="shared" si="11"/>
        <v>0.25</v>
      </c>
      <c r="AP9" s="195"/>
      <c r="AQ9" s="216">
        <f t="shared" si="12"/>
        <v>0</v>
      </c>
      <c r="AR9" s="216">
        <f t="shared" si="13"/>
        <v>0</v>
      </c>
      <c r="AS9" s="216">
        <f t="shared" si="14"/>
        <v>0</v>
      </c>
      <c r="AT9" s="216">
        <f t="shared" si="15"/>
        <v>0</v>
      </c>
      <c r="AU9" s="195"/>
      <c r="AW9" s="195"/>
      <c r="AX9" s="195"/>
      <c r="AY9" s="195"/>
      <c r="AZ9" s="195"/>
      <c r="BA9" s="195"/>
      <c r="BB9" s="195"/>
      <c r="BC9" s="195"/>
      <c r="BD9" s="195"/>
      <c r="BE9" s="195"/>
      <c r="BF9" s="195"/>
      <c r="BG9" s="196">
        <v>1</v>
      </c>
      <c r="BH9" s="195"/>
      <c r="BI9" s="195"/>
    </row>
    <row r="10" spans="1:61">
      <c r="A10" s="177" t="s">
        <v>156</v>
      </c>
      <c r="B10" s="308" t="s">
        <v>36</v>
      </c>
      <c r="C10" s="178" t="s">
        <v>105</v>
      </c>
      <c r="D10" s="178">
        <v>191</v>
      </c>
      <c r="E10" s="178"/>
      <c r="F10" s="183">
        <v>0.05</v>
      </c>
      <c r="G10" s="183">
        <v>0.5</v>
      </c>
      <c r="H10" s="178">
        <v>19.1</v>
      </c>
      <c r="I10" s="192">
        <v>81.65</v>
      </c>
      <c r="J10" s="183">
        <v>0.2</v>
      </c>
      <c r="K10" s="193">
        <v>34.38</v>
      </c>
      <c r="L10" s="194">
        <v>47.27</v>
      </c>
      <c r="M10" s="216"/>
      <c r="N10" s="178" t="s">
        <v>105</v>
      </c>
      <c r="O10" s="196">
        <f t="shared" si="17"/>
        <v>0.5</v>
      </c>
      <c r="P10" s="197">
        <v>191</v>
      </c>
      <c r="Q10" s="197">
        <v>0</v>
      </c>
      <c r="R10" s="197">
        <v>19.1</v>
      </c>
      <c r="S10" s="200">
        <v>0.05</v>
      </c>
      <c r="T10" s="200"/>
      <c r="U10" s="201">
        <f t="shared" si="0"/>
        <v>163.305</v>
      </c>
      <c r="V10" s="200">
        <f t="shared" si="1"/>
        <v>0.5</v>
      </c>
      <c r="W10" s="201">
        <f t="shared" si="16"/>
        <v>81.6525</v>
      </c>
      <c r="X10" s="202"/>
      <c r="Y10" s="206">
        <f t="shared" si="2"/>
        <v>19.1</v>
      </c>
      <c r="Z10" s="206">
        <f t="shared" si="3"/>
        <v>0</v>
      </c>
      <c r="AA10" s="206">
        <f t="shared" si="4"/>
        <v>171.9</v>
      </c>
      <c r="AB10" s="209">
        <v>0</v>
      </c>
      <c r="AC10" s="209">
        <v>0.2</v>
      </c>
      <c r="AD10" s="206">
        <f t="shared" si="5"/>
        <v>34.38</v>
      </c>
      <c r="AE10" s="195"/>
      <c r="AF10" s="208">
        <f t="shared" si="6"/>
        <v>81.6525</v>
      </c>
      <c r="AG10" s="208">
        <f t="shared" si="7"/>
        <v>34.38</v>
      </c>
      <c r="AH10" s="208">
        <v>0</v>
      </c>
      <c r="AI10" s="208">
        <v>1000</v>
      </c>
      <c r="AJ10" s="208">
        <v>0</v>
      </c>
      <c r="AK10" s="208">
        <v>0</v>
      </c>
      <c r="AL10" s="208">
        <f t="shared" si="8"/>
        <v>1034.38</v>
      </c>
      <c r="AM10" s="208">
        <f t="shared" si="9"/>
        <v>-952.7275</v>
      </c>
      <c r="AN10" s="214">
        <f t="shared" si="10"/>
        <v>-11.6680750742476</v>
      </c>
      <c r="AO10" s="215">
        <f t="shared" si="11"/>
        <v>0.25</v>
      </c>
      <c r="AP10" s="195"/>
      <c r="AQ10" s="216">
        <f t="shared" si="12"/>
        <v>0</v>
      </c>
      <c r="AR10" s="216">
        <f t="shared" si="13"/>
        <v>0</v>
      </c>
      <c r="AS10" s="216">
        <f t="shared" si="14"/>
        <v>0</v>
      </c>
      <c r="AT10" s="216">
        <f t="shared" si="15"/>
        <v>-0.00249999999999773</v>
      </c>
      <c r="AU10" s="195"/>
      <c r="AW10" s="195"/>
      <c r="AX10" s="195"/>
      <c r="AY10" s="195"/>
      <c r="AZ10" s="195"/>
      <c r="BA10" s="195"/>
      <c r="BB10" s="195"/>
      <c r="BC10" s="195"/>
      <c r="BD10" s="195"/>
      <c r="BE10" s="195"/>
      <c r="BF10" s="195"/>
      <c r="BG10" s="196">
        <v>1</v>
      </c>
      <c r="BH10" s="195"/>
      <c r="BI10" s="195"/>
    </row>
    <row r="11" spans="1:61">
      <c r="A11" s="177" t="s">
        <v>156</v>
      </c>
      <c r="B11" s="308" t="s">
        <v>36</v>
      </c>
      <c r="C11" s="178">
        <v>4399</v>
      </c>
      <c r="D11" s="178">
        <v>95</v>
      </c>
      <c r="E11" s="178"/>
      <c r="F11" s="183">
        <v>0.05</v>
      </c>
      <c r="G11" s="183">
        <v>0.5</v>
      </c>
      <c r="H11" s="178"/>
      <c r="I11" s="192">
        <v>38</v>
      </c>
      <c r="J11" s="183">
        <v>0.2</v>
      </c>
      <c r="K11" s="193">
        <v>19</v>
      </c>
      <c r="L11" s="194">
        <v>19</v>
      </c>
      <c r="M11" s="216"/>
      <c r="N11" s="178">
        <v>4399</v>
      </c>
      <c r="O11" s="196">
        <f t="shared" si="17"/>
        <v>0.5</v>
      </c>
      <c r="P11" s="197">
        <v>95</v>
      </c>
      <c r="Q11" s="197">
        <v>0</v>
      </c>
      <c r="R11" s="197"/>
      <c r="S11" s="200">
        <v>0.05</v>
      </c>
      <c r="T11" s="200"/>
      <c r="U11" s="201">
        <f t="shared" si="0"/>
        <v>90.25</v>
      </c>
      <c r="V11" s="200">
        <f t="shared" si="1"/>
        <v>0.5</v>
      </c>
      <c r="W11" s="201">
        <f t="shared" si="16"/>
        <v>45.125</v>
      </c>
      <c r="X11" s="202"/>
      <c r="Y11" s="206">
        <f t="shared" si="2"/>
        <v>0</v>
      </c>
      <c r="Z11" s="206">
        <f t="shared" si="3"/>
        <v>0</v>
      </c>
      <c r="AA11" s="206">
        <f t="shared" si="4"/>
        <v>95</v>
      </c>
      <c r="AB11" s="209">
        <v>0</v>
      </c>
      <c r="AC11" s="209">
        <v>0.2</v>
      </c>
      <c r="AD11" s="206">
        <f t="shared" si="5"/>
        <v>19</v>
      </c>
      <c r="AE11" s="195"/>
      <c r="AF11" s="208">
        <f t="shared" si="6"/>
        <v>45.125</v>
      </c>
      <c r="AG11" s="208">
        <f t="shared" si="7"/>
        <v>19</v>
      </c>
      <c r="AH11" s="208">
        <v>0</v>
      </c>
      <c r="AI11" s="208">
        <v>1000</v>
      </c>
      <c r="AJ11" s="208">
        <v>0</v>
      </c>
      <c r="AK11" s="208">
        <v>0</v>
      </c>
      <c r="AL11" s="208">
        <f t="shared" si="8"/>
        <v>1019</v>
      </c>
      <c r="AM11" s="208">
        <f t="shared" si="9"/>
        <v>-973.875</v>
      </c>
      <c r="AN11" s="214">
        <f t="shared" si="10"/>
        <v>-21.5817174515235</v>
      </c>
      <c r="AO11" s="215">
        <f t="shared" si="11"/>
        <v>0.25</v>
      </c>
      <c r="AP11" s="195"/>
      <c r="AQ11" s="216">
        <f t="shared" si="12"/>
        <v>0</v>
      </c>
      <c r="AR11" s="216">
        <f t="shared" si="13"/>
        <v>0</v>
      </c>
      <c r="AS11" s="216">
        <f t="shared" si="14"/>
        <v>0</v>
      </c>
      <c r="AT11" s="216">
        <f t="shared" si="15"/>
        <v>-7.125</v>
      </c>
      <c r="AU11" s="195"/>
      <c r="AW11" s="195"/>
      <c r="AX11" s="195"/>
      <c r="AY11" s="195"/>
      <c r="AZ11" s="195"/>
      <c r="BA11" s="195"/>
      <c r="BB11" s="195"/>
      <c r="BC11" s="195"/>
      <c r="BD11" s="195"/>
      <c r="BE11" s="195"/>
      <c r="BF11" s="195"/>
      <c r="BG11" s="196">
        <v>1</v>
      </c>
      <c r="BH11" s="195"/>
      <c r="BI11" s="195"/>
    </row>
    <row r="12" spans="1:61">
      <c r="A12" s="177" t="s">
        <v>156</v>
      </c>
      <c r="B12" s="308" t="s">
        <v>36</v>
      </c>
      <c r="C12" s="178" t="s">
        <v>194</v>
      </c>
      <c r="D12" s="178">
        <v>87</v>
      </c>
      <c r="E12" s="178"/>
      <c r="F12" s="183">
        <v>0.05</v>
      </c>
      <c r="G12" s="183">
        <v>0.5</v>
      </c>
      <c r="H12" s="178"/>
      <c r="I12" s="192">
        <v>41.32</v>
      </c>
      <c r="J12" s="183">
        <v>0.2</v>
      </c>
      <c r="K12" s="193">
        <v>17.4</v>
      </c>
      <c r="L12" s="194">
        <v>23.92</v>
      </c>
      <c r="M12" s="216"/>
      <c r="N12" s="178" t="s">
        <v>194</v>
      </c>
      <c r="O12" s="196">
        <f t="shared" si="17"/>
        <v>0.5</v>
      </c>
      <c r="P12" s="197">
        <v>87</v>
      </c>
      <c r="Q12" s="197">
        <v>0</v>
      </c>
      <c r="R12" s="197"/>
      <c r="S12" s="200">
        <v>0.05</v>
      </c>
      <c r="T12" s="200"/>
      <c r="U12" s="201">
        <f t="shared" si="0"/>
        <v>82.65</v>
      </c>
      <c r="V12" s="200">
        <f t="shared" si="1"/>
        <v>0.5</v>
      </c>
      <c r="W12" s="201">
        <f t="shared" si="16"/>
        <v>41.325</v>
      </c>
      <c r="X12" s="202"/>
      <c r="Y12" s="206">
        <f t="shared" si="2"/>
        <v>0</v>
      </c>
      <c r="Z12" s="206">
        <f t="shared" si="3"/>
        <v>0</v>
      </c>
      <c r="AA12" s="206">
        <f t="shared" si="4"/>
        <v>87</v>
      </c>
      <c r="AB12" s="209">
        <v>0</v>
      </c>
      <c r="AC12" s="209">
        <v>0.2</v>
      </c>
      <c r="AD12" s="206">
        <f t="shared" si="5"/>
        <v>17.4</v>
      </c>
      <c r="AE12" s="195"/>
      <c r="AF12" s="208">
        <f t="shared" si="6"/>
        <v>41.325</v>
      </c>
      <c r="AG12" s="208">
        <f t="shared" si="7"/>
        <v>17.4</v>
      </c>
      <c r="AH12" s="208">
        <v>0</v>
      </c>
      <c r="AI12" s="208">
        <v>1000</v>
      </c>
      <c r="AJ12" s="208">
        <v>0</v>
      </c>
      <c r="AK12" s="208">
        <v>0</v>
      </c>
      <c r="AL12" s="208">
        <f t="shared" si="8"/>
        <v>1017.4</v>
      </c>
      <c r="AM12" s="208">
        <f t="shared" si="9"/>
        <v>-976.075</v>
      </c>
      <c r="AN12" s="214">
        <f t="shared" si="10"/>
        <v>-23.6194797338173</v>
      </c>
      <c r="AO12" s="215">
        <f t="shared" si="11"/>
        <v>0.25</v>
      </c>
      <c r="AP12" s="195"/>
      <c r="AQ12" s="216">
        <f t="shared" si="12"/>
        <v>0</v>
      </c>
      <c r="AR12" s="216">
        <f t="shared" si="13"/>
        <v>0</v>
      </c>
      <c r="AS12" s="216">
        <f t="shared" si="14"/>
        <v>0</v>
      </c>
      <c r="AT12" s="216">
        <f t="shared" si="15"/>
        <v>-0.00499999999999545</v>
      </c>
      <c r="AU12" s="195"/>
      <c r="AW12" s="195"/>
      <c r="AX12" s="195"/>
      <c r="AY12" s="195"/>
      <c r="AZ12" s="195"/>
      <c r="BA12" s="195"/>
      <c r="BB12" s="195"/>
      <c r="BC12" s="195"/>
      <c r="BD12" s="195"/>
      <c r="BE12" s="195"/>
      <c r="BF12" s="195"/>
      <c r="BG12" s="196">
        <v>1</v>
      </c>
      <c r="BH12" s="195"/>
      <c r="BI12" s="195"/>
    </row>
    <row r="13" spans="1:61">
      <c r="A13" s="177" t="s">
        <v>156</v>
      </c>
      <c r="B13" s="308" t="s">
        <v>36</v>
      </c>
      <c r="C13" s="178" t="s">
        <v>111</v>
      </c>
      <c r="D13" s="178">
        <v>20</v>
      </c>
      <c r="E13" s="178"/>
      <c r="F13" s="183">
        <v>0.05</v>
      </c>
      <c r="G13" s="183">
        <v>0.5</v>
      </c>
      <c r="H13" s="178"/>
      <c r="I13" s="192">
        <v>9.5</v>
      </c>
      <c r="J13" s="183">
        <v>0.2</v>
      </c>
      <c r="K13" s="193">
        <v>4</v>
      </c>
      <c r="L13" s="194">
        <v>5.5</v>
      </c>
      <c r="M13" s="216"/>
      <c r="N13" s="178" t="s">
        <v>111</v>
      </c>
      <c r="O13" s="196">
        <f t="shared" si="17"/>
        <v>0.5</v>
      </c>
      <c r="P13" s="197">
        <v>20</v>
      </c>
      <c r="Q13" s="197">
        <v>0</v>
      </c>
      <c r="R13" s="197"/>
      <c r="S13" s="200">
        <v>0.05</v>
      </c>
      <c r="T13" s="200"/>
      <c r="U13" s="201">
        <f t="shared" si="0"/>
        <v>19</v>
      </c>
      <c r="V13" s="200">
        <f t="shared" si="1"/>
        <v>0.5</v>
      </c>
      <c r="W13" s="201">
        <f t="shared" si="16"/>
        <v>9.5</v>
      </c>
      <c r="X13" s="202"/>
      <c r="Y13" s="206">
        <f t="shared" si="2"/>
        <v>0</v>
      </c>
      <c r="Z13" s="206">
        <f t="shared" si="3"/>
        <v>0</v>
      </c>
      <c r="AA13" s="206">
        <f t="shared" si="4"/>
        <v>20</v>
      </c>
      <c r="AB13" s="209">
        <v>0</v>
      </c>
      <c r="AC13" s="209">
        <v>0.2</v>
      </c>
      <c r="AD13" s="206">
        <f t="shared" si="5"/>
        <v>4</v>
      </c>
      <c r="AE13" s="195"/>
      <c r="AF13" s="208">
        <f t="shared" si="6"/>
        <v>9.5</v>
      </c>
      <c r="AG13" s="208">
        <f t="shared" si="7"/>
        <v>4</v>
      </c>
      <c r="AH13" s="208">
        <v>0</v>
      </c>
      <c r="AI13" s="208">
        <v>1000</v>
      </c>
      <c r="AJ13" s="208">
        <v>0</v>
      </c>
      <c r="AK13" s="208">
        <v>0</v>
      </c>
      <c r="AL13" s="208">
        <f t="shared" si="8"/>
        <v>1004</v>
      </c>
      <c r="AM13" s="208">
        <f t="shared" si="9"/>
        <v>-994.5</v>
      </c>
      <c r="AN13" s="214">
        <f t="shared" si="10"/>
        <v>-104.684210526316</v>
      </c>
      <c r="AO13" s="215">
        <f t="shared" si="11"/>
        <v>0.25</v>
      </c>
      <c r="AP13" s="195"/>
      <c r="AQ13" s="216">
        <f t="shared" si="12"/>
        <v>0</v>
      </c>
      <c r="AR13" s="216">
        <f t="shared" si="13"/>
        <v>0</v>
      </c>
      <c r="AS13" s="216">
        <f t="shared" si="14"/>
        <v>0</v>
      </c>
      <c r="AT13" s="216">
        <f t="shared" si="15"/>
        <v>0</v>
      </c>
      <c r="AU13" s="195"/>
      <c r="AW13" s="195"/>
      <c r="AX13" s="195"/>
      <c r="AY13" s="195"/>
      <c r="AZ13" s="195"/>
      <c r="BA13" s="195"/>
      <c r="BB13" s="195"/>
      <c r="BC13" s="195"/>
      <c r="BD13" s="195"/>
      <c r="BE13" s="195"/>
      <c r="BF13" s="195"/>
      <c r="BG13" s="196">
        <v>1</v>
      </c>
      <c r="BH13" s="195"/>
      <c r="BI13" s="195"/>
    </row>
    <row r="14" s="216" customFormat="1" ht="19.5" customHeight="1" spans="1:59">
      <c r="A14" s="177" t="s">
        <v>156</v>
      </c>
      <c r="B14" s="308" t="s">
        <v>36</v>
      </c>
      <c r="C14" s="178" t="s">
        <v>123</v>
      </c>
      <c r="D14" s="178">
        <v>6</v>
      </c>
      <c r="E14" s="178"/>
      <c r="F14" s="183">
        <v>0.05</v>
      </c>
      <c r="G14" s="183">
        <v>0.5</v>
      </c>
      <c r="H14" s="178"/>
      <c r="I14" s="192">
        <v>2.85</v>
      </c>
      <c r="J14" s="183">
        <v>0.2</v>
      </c>
      <c r="K14" s="193">
        <v>1.2</v>
      </c>
      <c r="L14" s="194">
        <v>1.65</v>
      </c>
      <c r="N14" s="178" t="s">
        <v>123</v>
      </c>
      <c r="O14" s="196">
        <f t="shared" si="17"/>
        <v>0.5</v>
      </c>
      <c r="P14" s="197">
        <v>6</v>
      </c>
      <c r="Q14" s="197">
        <v>0</v>
      </c>
      <c r="R14" s="197"/>
      <c r="S14" s="200">
        <v>0.05</v>
      </c>
      <c r="T14" s="200"/>
      <c r="U14" s="201">
        <f t="shared" si="0"/>
        <v>5.7</v>
      </c>
      <c r="V14" s="200">
        <f t="shared" si="1"/>
        <v>0.5</v>
      </c>
      <c r="W14" s="201">
        <f t="shared" si="16"/>
        <v>2.85</v>
      </c>
      <c r="X14" s="319"/>
      <c r="Y14" s="206">
        <f t="shared" si="2"/>
        <v>0</v>
      </c>
      <c r="Z14" s="206">
        <f t="shared" si="3"/>
        <v>0</v>
      </c>
      <c r="AA14" s="206">
        <f t="shared" si="4"/>
        <v>6</v>
      </c>
      <c r="AB14" s="209">
        <v>0</v>
      </c>
      <c r="AC14" s="209">
        <v>0.2</v>
      </c>
      <c r="AD14" s="206">
        <f t="shared" si="5"/>
        <v>1.2</v>
      </c>
      <c r="AF14" s="208">
        <f t="shared" si="6"/>
        <v>2.85</v>
      </c>
      <c r="AG14" s="208">
        <f t="shared" si="7"/>
        <v>1.2</v>
      </c>
      <c r="AH14" s="208">
        <v>0</v>
      </c>
      <c r="AI14" s="208">
        <v>1000</v>
      </c>
      <c r="AJ14" s="208">
        <v>0</v>
      </c>
      <c r="AK14" s="208">
        <v>0</v>
      </c>
      <c r="AL14" s="208">
        <f t="shared" si="8"/>
        <v>1001.2</v>
      </c>
      <c r="AM14" s="208">
        <f t="shared" si="9"/>
        <v>-998.35</v>
      </c>
      <c r="AN14" s="214">
        <f t="shared" si="10"/>
        <v>-350.298245614035</v>
      </c>
      <c r="AO14" s="215">
        <f t="shared" si="11"/>
        <v>0.25</v>
      </c>
      <c r="AQ14" s="216">
        <f t="shared" si="12"/>
        <v>0</v>
      </c>
      <c r="AR14" s="216">
        <f t="shared" si="13"/>
        <v>0</v>
      </c>
      <c r="AS14" s="216">
        <f t="shared" si="14"/>
        <v>0</v>
      </c>
      <c r="AT14" s="216">
        <f t="shared" si="15"/>
        <v>0</v>
      </c>
      <c r="BG14" s="196">
        <v>1</v>
      </c>
    </row>
    <row r="15" s="216" customFormat="1" spans="1:59">
      <c r="A15" s="177" t="s">
        <v>156</v>
      </c>
      <c r="B15" s="300" t="s">
        <v>195</v>
      </c>
      <c r="C15" s="300"/>
      <c r="D15" s="301">
        <v>205990</v>
      </c>
      <c r="E15" s="301"/>
      <c r="F15" s="301"/>
      <c r="G15" s="301"/>
      <c r="H15" s="301">
        <v>76034.56</v>
      </c>
      <c r="I15" s="301">
        <v>106011.884</v>
      </c>
      <c r="J15" s="301"/>
      <c r="K15" s="301">
        <v>25991.088</v>
      </c>
      <c r="L15" s="301">
        <v>80020.796</v>
      </c>
      <c r="M15" s="315"/>
      <c r="N15" s="300"/>
      <c r="O15" s="196">
        <v>0</v>
      </c>
      <c r="P15" s="197"/>
      <c r="Q15" s="320"/>
      <c r="R15" s="320"/>
      <c r="S15" s="315"/>
      <c r="T15" s="315"/>
      <c r="U15" s="315"/>
      <c r="V15" s="315"/>
      <c r="W15" s="201">
        <f t="shared" si="16"/>
        <v>0</v>
      </c>
      <c r="X15" s="315"/>
      <c r="Y15" s="315"/>
      <c r="Z15" s="315"/>
      <c r="AA15" s="315"/>
      <c r="AB15" s="315"/>
      <c r="AC15" s="315"/>
      <c r="AD15" s="315"/>
      <c r="AE15" s="315"/>
      <c r="AF15" s="315"/>
      <c r="AG15" s="315"/>
      <c r="AH15" s="315"/>
      <c r="AI15" s="208">
        <v>1000</v>
      </c>
      <c r="AJ15" s="315"/>
      <c r="AK15" s="315"/>
      <c r="AL15" s="315"/>
      <c r="AM15" s="315"/>
      <c r="AN15" s="315"/>
      <c r="AO15" s="315"/>
      <c r="AQ15" s="216">
        <f t="shared" si="12"/>
        <v>25991.088</v>
      </c>
      <c r="AR15" s="216">
        <f t="shared" si="13"/>
        <v>205990</v>
      </c>
      <c r="AS15" s="216">
        <f t="shared" si="14"/>
        <v>76034.56</v>
      </c>
      <c r="AT15" s="216">
        <f t="shared" si="15"/>
        <v>106011.884</v>
      </c>
      <c r="BG15" s="196">
        <v>1</v>
      </c>
    </row>
    <row r="16" ht="33" spans="1:61">
      <c r="A16" s="177" t="s">
        <v>196</v>
      </c>
      <c r="B16" s="178" t="s">
        <v>174</v>
      </c>
      <c r="C16" s="178" t="s">
        <v>158</v>
      </c>
      <c r="D16" s="178" t="s">
        <v>159</v>
      </c>
      <c r="E16" s="178" t="s">
        <v>160</v>
      </c>
      <c r="F16" s="179" t="s">
        <v>161</v>
      </c>
      <c r="G16" s="179" t="s">
        <v>95</v>
      </c>
      <c r="H16" s="178" t="s">
        <v>62</v>
      </c>
      <c r="I16" s="188" t="s">
        <v>175</v>
      </c>
      <c r="J16" s="179" t="s">
        <v>163</v>
      </c>
      <c r="K16" s="189" t="s">
        <v>176</v>
      </c>
      <c r="L16" s="190" t="s">
        <v>165</v>
      </c>
      <c r="M16" s="216"/>
      <c r="N16" s="178" t="s">
        <v>158</v>
      </c>
      <c r="O16" s="196">
        <v>0.6</v>
      </c>
      <c r="P16" s="197">
        <v>8437</v>
      </c>
      <c r="Q16" s="197">
        <v>0</v>
      </c>
      <c r="R16" s="197"/>
      <c r="S16" s="200">
        <v>0.05</v>
      </c>
      <c r="T16" s="200"/>
      <c r="U16" s="201">
        <f t="shared" ref="U16:U26" si="18">(P16-Q16-R16)*(1-S16)*(1-T16)</f>
        <v>8015.15</v>
      </c>
      <c r="V16" s="200">
        <f t="shared" ref="V16:V26" si="19">BG16-O16</f>
        <v>0.4</v>
      </c>
      <c r="W16" s="201">
        <f t="shared" si="16"/>
        <v>3206.06</v>
      </c>
      <c r="X16" s="319"/>
      <c r="Y16" s="206">
        <f t="shared" ref="Y16:Y26" si="20">R16</f>
        <v>0</v>
      </c>
      <c r="Z16" s="206">
        <f t="shared" ref="Z16:Z26" si="21">Q16</f>
        <v>0</v>
      </c>
      <c r="AA16" s="206">
        <f t="shared" ref="AA16:AA26" si="22">P16-Y16-Z16</f>
        <v>8437</v>
      </c>
      <c r="AB16" s="209">
        <v>0</v>
      </c>
      <c r="AC16" s="209">
        <v>0.2</v>
      </c>
      <c r="AD16" s="206">
        <f t="shared" ref="AD16:AD26" si="23">ROUND(AA16*(1-AB16)*AC16,2)</f>
        <v>1687.4</v>
      </c>
      <c r="AE16" s="195"/>
      <c r="AF16" s="208">
        <f t="shared" ref="AF16:AF26" si="24">W16</f>
        <v>3206.06</v>
      </c>
      <c r="AG16" s="208">
        <f t="shared" ref="AG16:AG26" si="25">AD16</f>
        <v>1687.4</v>
      </c>
      <c r="AH16" s="208">
        <v>0</v>
      </c>
      <c r="AI16" s="208">
        <v>1000</v>
      </c>
      <c r="AJ16" s="208">
        <v>0</v>
      </c>
      <c r="AK16" s="208">
        <v>0</v>
      </c>
      <c r="AL16" s="208">
        <f t="shared" ref="AL16:AL26" si="26">SUM(AG16:AK16)</f>
        <v>2687.4</v>
      </c>
      <c r="AM16" s="208">
        <f t="shared" ref="AM16:AM26" si="27">AF16-AL16</f>
        <v>518.66</v>
      </c>
      <c r="AN16" s="214">
        <f t="shared" ref="AN16:AN26" si="28">IFERROR(AM16/AF16,"")</f>
        <v>0.161774888804327</v>
      </c>
      <c r="AO16" s="215">
        <f t="shared" ref="AO16:AO26" si="29">V16-AC16-S16</f>
        <v>0.15</v>
      </c>
      <c r="AP16" s="195"/>
      <c r="AQ16" s="216" t="e">
        <f t="shared" si="12"/>
        <v>#VALUE!</v>
      </c>
      <c r="AR16" s="216" t="e">
        <f t="shared" si="13"/>
        <v>#VALUE!</v>
      </c>
      <c r="AS16" s="216" t="e">
        <f t="shared" si="14"/>
        <v>#VALUE!</v>
      </c>
      <c r="AT16" s="216" t="e">
        <f t="shared" si="15"/>
        <v>#VALUE!</v>
      </c>
      <c r="AU16" s="195"/>
      <c r="AW16" s="195"/>
      <c r="AX16" s="195"/>
      <c r="AY16" s="195"/>
      <c r="AZ16" s="195"/>
      <c r="BA16" s="195"/>
      <c r="BB16" s="195"/>
      <c r="BC16" s="195"/>
      <c r="BD16" s="195"/>
      <c r="BE16" s="195"/>
      <c r="BF16" s="195"/>
      <c r="BG16" s="196">
        <v>1</v>
      </c>
      <c r="BH16" s="195"/>
      <c r="BI16" s="195"/>
    </row>
    <row r="17" spans="1:61">
      <c r="A17" s="177" t="s">
        <v>196</v>
      </c>
      <c r="B17" s="178" t="s">
        <v>36</v>
      </c>
      <c r="C17" s="178" t="s">
        <v>101</v>
      </c>
      <c r="D17" s="178">
        <v>8437</v>
      </c>
      <c r="E17" s="178"/>
      <c r="F17" s="183">
        <v>0.05</v>
      </c>
      <c r="G17" s="183">
        <v>0.4</v>
      </c>
      <c r="H17" s="178"/>
      <c r="I17" s="192">
        <v>3206.06</v>
      </c>
      <c r="J17" s="183">
        <v>0.2</v>
      </c>
      <c r="K17" s="193">
        <v>1687.4</v>
      </c>
      <c r="L17" s="194">
        <v>1518.66</v>
      </c>
      <c r="M17" s="216"/>
      <c r="N17" s="178" t="s">
        <v>101</v>
      </c>
      <c r="O17" s="196">
        <f t="shared" ref="O17:O25" si="30">G17</f>
        <v>0.4</v>
      </c>
      <c r="P17" s="197">
        <v>93</v>
      </c>
      <c r="Q17" s="197">
        <v>0</v>
      </c>
      <c r="R17" s="197">
        <v>9</v>
      </c>
      <c r="S17" s="200">
        <v>0.05</v>
      </c>
      <c r="T17" s="200"/>
      <c r="U17" s="201">
        <f t="shared" si="18"/>
        <v>79.8</v>
      </c>
      <c r="V17" s="200">
        <f t="shared" si="19"/>
        <v>0.6</v>
      </c>
      <c r="W17" s="201">
        <f t="shared" si="16"/>
        <v>47.88</v>
      </c>
      <c r="X17" s="319"/>
      <c r="Y17" s="206">
        <f t="shared" si="20"/>
        <v>9</v>
      </c>
      <c r="Z17" s="206">
        <f t="shared" si="21"/>
        <v>0</v>
      </c>
      <c r="AA17" s="206">
        <f t="shared" si="22"/>
        <v>84</v>
      </c>
      <c r="AB17" s="209">
        <v>0</v>
      </c>
      <c r="AC17" s="209">
        <v>0.2</v>
      </c>
      <c r="AD17" s="206">
        <f t="shared" si="23"/>
        <v>16.8</v>
      </c>
      <c r="AE17" s="195"/>
      <c r="AF17" s="208">
        <f t="shared" si="24"/>
        <v>47.88</v>
      </c>
      <c r="AG17" s="208">
        <f t="shared" si="25"/>
        <v>16.8</v>
      </c>
      <c r="AH17" s="208">
        <v>0</v>
      </c>
      <c r="AI17" s="208">
        <v>1000</v>
      </c>
      <c r="AJ17" s="208">
        <v>0</v>
      </c>
      <c r="AK17" s="208">
        <v>0</v>
      </c>
      <c r="AL17" s="208">
        <f t="shared" si="26"/>
        <v>1016.8</v>
      </c>
      <c r="AM17" s="208">
        <f t="shared" si="27"/>
        <v>-968.92</v>
      </c>
      <c r="AN17" s="214">
        <f t="shared" si="28"/>
        <v>-20.2364243943191</v>
      </c>
      <c r="AO17" s="215">
        <f t="shared" si="29"/>
        <v>0.35</v>
      </c>
      <c r="AP17" s="195"/>
      <c r="AQ17" s="216">
        <f t="shared" si="12"/>
        <v>1670.6</v>
      </c>
      <c r="AR17" s="216">
        <f t="shared" si="13"/>
        <v>8344</v>
      </c>
      <c r="AS17" s="216">
        <f t="shared" si="14"/>
        <v>-9</v>
      </c>
      <c r="AT17" s="216">
        <f t="shared" si="15"/>
        <v>3158.18</v>
      </c>
      <c r="AU17" s="195"/>
      <c r="AW17" s="195"/>
      <c r="AX17" s="195"/>
      <c r="AY17" s="195"/>
      <c r="AZ17" s="195"/>
      <c r="BA17" s="195"/>
      <c r="BB17" s="195"/>
      <c r="BC17" s="195"/>
      <c r="BD17" s="195"/>
      <c r="BE17" s="195"/>
      <c r="BF17" s="195"/>
      <c r="BG17" s="196">
        <v>1</v>
      </c>
      <c r="BH17" s="195"/>
      <c r="BI17" s="195"/>
    </row>
    <row r="18" spans="1:61">
      <c r="A18" s="177" t="s">
        <v>196</v>
      </c>
      <c r="B18" s="178" t="s">
        <v>36</v>
      </c>
      <c r="C18" s="178" t="s">
        <v>110</v>
      </c>
      <c r="D18" s="178">
        <v>93</v>
      </c>
      <c r="E18" s="178"/>
      <c r="F18" s="183">
        <v>0.05</v>
      </c>
      <c r="G18" s="183">
        <v>0.5</v>
      </c>
      <c r="H18" s="178">
        <v>9</v>
      </c>
      <c r="I18" s="316">
        <v>39.9</v>
      </c>
      <c r="J18" s="183">
        <v>0.2</v>
      </c>
      <c r="K18" s="193">
        <v>16.8</v>
      </c>
      <c r="L18" s="194">
        <v>23.1</v>
      </c>
      <c r="M18" s="216"/>
      <c r="N18" s="178" t="s">
        <v>110</v>
      </c>
      <c r="O18" s="196">
        <f t="shared" si="30"/>
        <v>0.5</v>
      </c>
      <c r="P18" s="197">
        <v>77</v>
      </c>
      <c r="Q18" s="197">
        <v>0</v>
      </c>
      <c r="R18" s="197"/>
      <c r="S18" s="200">
        <v>0.05</v>
      </c>
      <c r="T18" s="200"/>
      <c r="U18" s="201">
        <f t="shared" si="18"/>
        <v>73.15</v>
      </c>
      <c r="V18" s="200">
        <f t="shared" si="19"/>
        <v>0.5</v>
      </c>
      <c r="W18" s="201">
        <f t="shared" si="16"/>
        <v>36.575</v>
      </c>
      <c r="X18" s="202"/>
      <c r="Y18" s="206">
        <f t="shared" si="20"/>
        <v>0</v>
      </c>
      <c r="Z18" s="206">
        <f t="shared" si="21"/>
        <v>0</v>
      </c>
      <c r="AA18" s="206">
        <f t="shared" si="22"/>
        <v>77</v>
      </c>
      <c r="AB18" s="209">
        <v>0</v>
      </c>
      <c r="AC18" s="209">
        <v>0.2</v>
      </c>
      <c r="AD18" s="206">
        <f t="shared" si="23"/>
        <v>15.4</v>
      </c>
      <c r="AE18" s="195"/>
      <c r="AF18" s="208">
        <f t="shared" si="24"/>
        <v>36.575</v>
      </c>
      <c r="AG18" s="208">
        <f t="shared" si="25"/>
        <v>15.4</v>
      </c>
      <c r="AH18" s="208">
        <v>0</v>
      </c>
      <c r="AI18" s="208">
        <v>1000</v>
      </c>
      <c r="AJ18" s="208">
        <v>0</v>
      </c>
      <c r="AK18" s="208">
        <v>0</v>
      </c>
      <c r="AL18" s="208">
        <f t="shared" si="26"/>
        <v>1015.4</v>
      </c>
      <c r="AM18" s="208">
        <f t="shared" si="27"/>
        <v>-978.825</v>
      </c>
      <c r="AN18" s="214">
        <f t="shared" si="28"/>
        <v>-26.7621326042379</v>
      </c>
      <c r="AO18" s="215">
        <f t="shared" si="29"/>
        <v>0.25</v>
      </c>
      <c r="AP18" s="195"/>
      <c r="AQ18" s="216">
        <f t="shared" si="12"/>
        <v>1.4</v>
      </c>
      <c r="AR18" s="216">
        <f t="shared" si="13"/>
        <v>16</v>
      </c>
      <c r="AS18" s="216">
        <f t="shared" si="14"/>
        <v>9</v>
      </c>
      <c r="AT18" s="216">
        <f t="shared" si="15"/>
        <v>3.325</v>
      </c>
      <c r="AU18" s="195"/>
      <c r="AW18" s="195"/>
      <c r="AX18" s="195"/>
      <c r="AY18" s="195"/>
      <c r="AZ18" s="195"/>
      <c r="BA18" s="195"/>
      <c r="BB18" s="195"/>
      <c r="BC18" s="195"/>
      <c r="BD18" s="195"/>
      <c r="BE18" s="195"/>
      <c r="BF18" s="195"/>
      <c r="BG18" s="196">
        <v>1</v>
      </c>
      <c r="BH18" s="195"/>
      <c r="BI18" s="195"/>
    </row>
    <row r="19" spans="1:61">
      <c r="A19" s="177" t="s">
        <v>196</v>
      </c>
      <c r="B19" s="178" t="s">
        <v>36</v>
      </c>
      <c r="C19" s="178" t="s">
        <v>111</v>
      </c>
      <c r="D19" s="178">
        <v>77</v>
      </c>
      <c r="E19" s="178"/>
      <c r="F19" s="183">
        <v>0.05</v>
      </c>
      <c r="G19" s="183">
        <v>0.5</v>
      </c>
      <c r="H19" s="178"/>
      <c r="I19" s="192">
        <v>36.58</v>
      </c>
      <c r="J19" s="183">
        <v>0.2</v>
      </c>
      <c r="K19" s="193">
        <v>15.4</v>
      </c>
      <c r="L19" s="194">
        <v>21.18</v>
      </c>
      <c r="M19" s="216"/>
      <c r="N19" s="178" t="s">
        <v>111</v>
      </c>
      <c r="O19" s="196">
        <f t="shared" si="30"/>
        <v>0.5</v>
      </c>
      <c r="P19" s="197">
        <v>356</v>
      </c>
      <c r="Q19" s="197">
        <v>0</v>
      </c>
      <c r="R19" s="197"/>
      <c r="S19" s="200">
        <v>0.05</v>
      </c>
      <c r="T19" s="200"/>
      <c r="U19" s="201">
        <f t="shared" si="18"/>
        <v>338.2</v>
      </c>
      <c r="V19" s="200">
        <f t="shared" si="19"/>
        <v>0.5</v>
      </c>
      <c r="W19" s="201">
        <f t="shared" si="16"/>
        <v>169.1</v>
      </c>
      <c r="X19" s="202"/>
      <c r="Y19" s="206">
        <f t="shared" si="20"/>
        <v>0</v>
      </c>
      <c r="Z19" s="206">
        <f t="shared" si="21"/>
        <v>0</v>
      </c>
      <c r="AA19" s="206">
        <f t="shared" si="22"/>
        <v>356</v>
      </c>
      <c r="AB19" s="209">
        <v>0</v>
      </c>
      <c r="AC19" s="209">
        <v>0.2</v>
      </c>
      <c r="AD19" s="206">
        <f t="shared" si="23"/>
        <v>71.2</v>
      </c>
      <c r="AE19" s="195"/>
      <c r="AF19" s="208">
        <f t="shared" si="24"/>
        <v>169.1</v>
      </c>
      <c r="AG19" s="208">
        <f t="shared" si="25"/>
        <v>71.2</v>
      </c>
      <c r="AH19" s="208">
        <v>0</v>
      </c>
      <c r="AI19" s="208">
        <v>1000</v>
      </c>
      <c r="AJ19" s="208">
        <v>0</v>
      </c>
      <c r="AK19" s="208">
        <v>0</v>
      </c>
      <c r="AL19" s="208">
        <f t="shared" si="26"/>
        <v>1071.2</v>
      </c>
      <c r="AM19" s="208">
        <f t="shared" si="27"/>
        <v>-902.1</v>
      </c>
      <c r="AN19" s="214">
        <f t="shared" si="28"/>
        <v>-5.33471318746304</v>
      </c>
      <c r="AO19" s="215">
        <f t="shared" si="29"/>
        <v>0.25</v>
      </c>
      <c r="AP19" s="195"/>
      <c r="AQ19" s="216">
        <f t="shared" si="12"/>
        <v>-55.8</v>
      </c>
      <c r="AR19" s="216">
        <f t="shared" si="13"/>
        <v>-279</v>
      </c>
      <c r="AS19" s="216">
        <f t="shared" si="14"/>
        <v>0</v>
      </c>
      <c r="AT19" s="216">
        <f t="shared" si="15"/>
        <v>-132.52</v>
      </c>
      <c r="AU19" s="195"/>
      <c r="AW19" s="195"/>
      <c r="AX19" s="195"/>
      <c r="AY19" s="195"/>
      <c r="AZ19" s="195"/>
      <c r="BA19" s="195"/>
      <c r="BB19" s="195"/>
      <c r="BC19" s="195"/>
      <c r="BD19" s="195"/>
      <c r="BE19" s="195"/>
      <c r="BF19" s="195"/>
      <c r="BG19" s="196">
        <v>1</v>
      </c>
      <c r="BH19" s="195"/>
      <c r="BI19" s="195"/>
    </row>
    <row r="20" spans="1:61">
      <c r="A20" s="177" t="s">
        <v>196</v>
      </c>
      <c r="B20" s="178" t="s">
        <v>36</v>
      </c>
      <c r="C20" s="178" t="s">
        <v>114</v>
      </c>
      <c r="D20" s="178">
        <v>356</v>
      </c>
      <c r="E20" s="178"/>
      <c r="F20" s="183">
        <v>0.05</v>
      </c>
      <c r="G20" s="183">
        <v>0.5</v>
      </c>
      <c r="H20" s="309"/>
      <c r="I20" s="192">
        <v>166.25</v>
      </c>
      <c r="J20" s="183">
        <v>0.2</v>
      </c>
      <c r="K20" s="193">
        <v>71.2</v>
      </c>
      <c r="L20" s="194">
        <v>95.05</v>
      </c>
      <c r="M20" s="216"/>
      <c r="N20" s="178" t="s">
        <v>114</v>
      </c>
      <c r="O20" s="196">
        <f t="shared" si="30"/>
        <v>0.5</v>
      </c>
      <c r="P20" s="197">
        <v>707</v>
      </c>
      <c r="Q20" s="197">
        <v>0</v>
      </c>
      <c r="R20" s="197">
        <v>9</v>
      </c>
      <c r="S20" s="200">
        <v>0.05</v>
      </c>
      <c r="T20" s="200"/>
      <c r="U20" s="201">
        <f t="shared" si="18"/>
        <v>663.1</v>
      </c>
      <c r="V20" s="200">
        <f t="shared" si="19"/>
        <v>0.5</v>
      </c>
      <c r="W20" s="201">
        <f t="shared" si="16"/>
        <v>331.55</v>
      </c>
      <c r="X20" s="202"/>
      <c r="Y20" s="206">
        <f t="shared" si="20"/>
        <v>9</v>
      </c>
      <c r="Z20" s="206">
        <f t="shared" si="21"/>
        <v>0</v>
      </c>
      <c r="AA20" s="206">
        <f t="shared" si="22"/>
        <v>698</v>
      </c>
      <c r="AB20" s="209">
        <v>0</v>
      </c>
      <c r="AC20" s="209">
        <v>0.2</v>
      </c>
      <c r="AD20" s="206">
        <f t="shared" si="23"/>
        <v>139.6</v>
      </c>
      <c r="AE20" s="195"/>
      <c r="AF20" s="208">
        <f t="shared" si="24"/>
        <v>331.55</v>
      </c>
      <c r="AG20" s="208">
        <f t="shared" si="25"/>
        <v>139.6</v>
      </c>
      <c r="AH20" s="208">
        <v>0</v>
      </c>
      <c r="AI20" s="208">
        <v>1000</v>
      </c>
      <c r="AJ20" s="208">
        <v>0</v>
      </c>
      <c r="AK20" s="208">
        <v>0</v>
      </c>
      <c r="AL20" s="208">
        <f t="shared" si="26"/>
        <v>1139.6</v>
      </c>
      <c r="AM20" s="208">
        <f t="shared" si="27"/>
        <v>-808.05</v>
      </c>
      <c r="AN20" s="214">
        <f t="shared" si="28"/>
        <v>-2.43718896094103</v>
      </c>
      <c r="AO20" s="215">
        <f t="shared" si="29"/>
        <v>0.25</v>
      </c>
      <c r="AP20" s="195"/>
      <c r="AQ20" s="216">
        <f t="shared" si="12"/>
        <v>-68.4</v>
      </c>
      <c r="AR20" s="216">
        <f t="shared" si="13"/>
        <v>-351</v>
      </c>
      <c r="AS20" s="216">
        <f t="shared" si="14"/>
        <v>-9</v>
      </c>
      <c r="AT20" s="216">
        <f t="shared" si="15"/>
        <v>-165.3</v>
      </c>
      <c r="AU20" s="195"/>
      <c r="AW20" s="195"/>
      <c r="AX20" s="195"/>
      <c r="AY20" s="195"/>
      <c r="AZ20" s="195"/>
      <c r="BA20" s="195"/>
      <c r="BB20" s="195"/>
      <c r="BC20" s="195"/>
      <c r="BD20" s="195"/>
      <c r="BE20" s="195"/>
      <c r="BF20" s="195"/>
      <c r="BG20" s="196">
        <v>1</v>
      </c>
      <c r="BH20" s="195"/>
      <c r="BI20" s="195"/>
    </row>
    <row r="21" spans="1:61">
      <c r="A21" s="177" t="s">
        <v>196</v>
      </c>
      <c r="B21" s="178" t="s">
        <v>36</v>
      </c>
      <c r="C21" s="178" t="s">
        <v>102</v>
      </c>
      <c r="D21" s="178">
        <v>707</v>
      </c>
      <c r="E21" s="178"/>
      <c r="F21" s="183">
        <v>0.05</v>
      </c>
      <c r="G21" s="183">
        <v>0.5</v>
      </c>
      <c r="H21" s="178">
        <v>9</v>
      </c>
      <c r="I21" s="192">
        <v>331.54</v>
      </c>
      <c r="J21" s="183">
        <v>0.2</v>
      </c>
      <c r="K21" s="193">
        <v>139.6</v>
      </c>
      <c r="L21" s="194">
        <v>191.94</v>
      </c>
      <c r="M21" s="216"/>
      <c r="N21" s="178" t="s">
        <v>102</v>
      </c>
      <c r="O21" s="196">
        <f t="shared" si="30"/>
        <v>0.5</v>
      </c>
      <c r="P21" s="197">
        <v>1800</v>
      </c>
      <c r="Q21" s="197">
        <v>0</v>
      </c>
      <c r="R21" s="197">
        <v>82.4</v>
      </c>
      <c r="S21" s="200">
        <v>0.05</v>
      </c>
      <c r="T21" s="200"/>
      <c r="U21" s="201">
        <f t="shared" si="18"/>
        <v>1631.72</v>
      </c>
      <c r="V21" s="200">
        <f t="shared" si="19"/>
        <v>0.5</v>
      </c>
      <c r="W21" s="201">
        <f t="shared" si="16"/>
        <v>815.86</v>
      </c>
      <c r="X21" s="202"/>
      <c r="Y21" s="206">
        <f t="shared" si="20"/>
        <v>82.4</v>
      </c>
      <c r="Z21" s="206">
        <f t="shared" si="21"/>
        <v>0</v>
      </c>
      <c r="AA21" s="206">
        <f t="shared" si="22"/>
        <v>1717.6</v>
      </c>
      <c r="AB21" s="209">
        <v>0</v>
      </c>
      <c r="AC21" s="209">
        <v>0.2</v>
      </c>
      <c r="AD21" s="206">
        <f t="shared" si="23"/>
        <v>343.52</v>
      </c>
      <c r="AE21" s="195"/>
      <c r="AF21" s="208">
        <f t="shared" si="24"/>
        <v>815.86</v>
      </c>
      <c r="AG21" s="208">
        <f t="shared" si="25"/>
        <v>343.52</v>
      </c>
      <c r="AH21" s="208">
        <v>0</v>
      </c>
      <c r="AI21" s="208">
        <v>1000</v>
      </c>
      <c r="AJ21" s="208">
        <v>0</v>
      </c>
      <c r="AK21" s="208">
        <v>0</v>
      </c>
      <c r="AL21" s="208">
        <f t="shared" si="26"/>
        <v>1343.52</v>
      </c>
      <c r="AM21" s="208">
        <f t="shared" si="27"/>
        <v>-527.66</v>
      </c>
      <c r="AN21" s="214">
        <f t="shared" si="28"/>
        <v>-0.646753119407742</v>
      </c>
      <c r="AO21" s="215">
        <f t="shared" si="29"/>
        <v>0.25</v>
      </c>
      <c r="AP21" s="195"/>
      <c r="AQ21" s="216">
        <f t="shared" si="12"/>
        <v>-203.92</v>
      </c>
      <c r="AR21" s="216">
        <f t="shared" si="13"/>
        <v>-1093</v>
      </c>
      <c r="AS21" s="216">
        <f t="shared" si="14"/>
        <v>-73.4</v>
      </c>
      <c r="AT21" s="216">
        <f t="shared" si="15"/>
        <v>-484.32</v>
      </c>
      <c r="AU21" s="195"/>
      <c r="AW21" s="195"/>
      <c r="AX21" s="195"/>
      <c r="AY21" s="195"/>
      <c r="AZ21" s="195"/>
      <c r="BA21" s="195"/>
      <c r="BB21" s="195"/>
      <c r="BC21" s="195"/>
      <c r="BD21" s="195"/>
      <c r="BE21" s="195"/>
      <c r="BF21" s="195"/>
      <c r="BG21" s="196">
        <v>1</v>
      </c>
      <c r="BH21" s="195"/>
      <c r="BI21" s="195"/>
    </row>
    <row r="22" spans="1:61">
      <c r="A22" s="177" t="s">
        <v>196</v>
      </c>
      <c r="B22" s="178" t="s">
        <v>36</v>
      </c>
      <c r="C22" s="178" t="s">
        <v>105</v>
      </c>
      <c r="D22" s="178">
        <v>1800</v>
      </c>
      <c r="E22" s="178"/>
      <c r="F22" s="183">
        <v>0.05</v>
      </c>
      <c r="G22" s="183">
        <v>0.5</v>
      </c>
      <c r="H22" s="178">
        <v>82.4</v>
      </c>
      <c r="I22" s="192">
        <v>815.86</v>
      </c>
      <c r="J22" s="183">
        <v>0.2</v>
      </c>
      <c r="K22" s="193">
        <v>343.52</v>
      </c>
      <c r="L22" s="194">
        <v>472.34</v>
      </c>
      <c r="M22" s="216"/>
      <c r="N22" s="178" t="s">
        <v>105</v>
      </c>
      <c r="O22" s="196">
        <f t="shared" si="30"/>
        <v>0.5</v>
      </c>
      <c r="P22" s="197">
        <v>317</v>
      </c>
      <c r="Q22" s="197">
        <v>0</v>
      </c>
      <c r="R22" s="197">
        <v>51</v>
      </c>
      <c r="S22" s="200">
        <v>0.05</v>
      </c>
      <c r="T22" s="200"/>
      <c r="U22" s="201">
        <f t="shared" si="18"/>
        <v>252.7</v>
      </c>
      <c r="V22" s="200">
        <f t="shared" si="19"/>
        <v>0.5</v>
      </c>
      <c r="W22" s="201">
        <f t="shared" si="16"/>
        <v>126.35</v>
      </c>
      <c r="X22" s="202"/>
      <c r="Y22" s="206">
        <f t="shared" si="20"/>
        <v>51</v>
      </c>
      <c r="Z22" s="206">
        <f t="shared" si="21"/>
        <v>0</v>
      </c>
      <c r="AA22" s="206">
        <f t="shared" si="22"/>
        <v>266</v>
      </c>
      <c r="AB22" s="209">
        <v>0</v>
      </c>
      <c r="AC22" s="209">
        <v>0.2</v>
      </c>
      <c r="AD22" s="206">
        <f t="shared" si="23"/>
        <v>53.2</v>
      </c>
      <c r="AE22" s="195"/>
      <c r="AF22" s="208">
        <f t="shared" si="24"/>
        <v>126.35</v>
      </c>
      <c r="AG22" s="208">
        <f t="shared" si="25"/>
        <v>53.2</v>
      </c>
      <c r="AH22" s="208">
        <v>0</v>
      </c>
      <c r="AI22" s="208">
        <v>1000</v>
      </c>
      <c r="AJ22" s="208">
        <v>0</v>
      </c>
      <c r="AK22" s="208">
        <v>0</v>
      </c>
      <c r="AL22" s="208">
        <f t="shared" si="26"/>
        <v>1053.2</v>
      </c>
      <c r="AM22" s="208">
        <f t="shared" si="27"/>
        <v>-926.85</v>
      </c>
      <c r="AN22" s="214">
        <f t="shared" si="28"/>
        <v>-7.33557578155916</v>
      </c>
      <c r="AO22" s="215">
        <f t="shared" si="29"/>
        <v>0.25</v>
      </c>
      <c r="AP22" s="195"/>
      <c r="AQ22" s="216">
        <f t="shared" si="12"/>
        <v>290.32</v>
      </c>
      <c r="AR22" s="216">
        <f t="shared" si="13"/>
        <v>1483</v>
      </c>
      <c r="AS22" s="216">
        <f t="shared" si="14"/>
        <v>31.4</v>
      </c>
      <c r="AT22" s="216">
        <f t="shared" si="15"/>
        <v>689.51</v>
      </c>
      <c r="AU22" s="195"/>
      <c r="AW22" s="195"/>
      <c r="AX22" s="195"/>
      <c r="AY22" s="195"/>
      <c r="AZ22" s="195"/>
      <c r="BA22" s="195"/>
      <c r="BB22" s="195"/>
      <c r="BC22" s="195"/>
      <c r="BD22" s="195"/>
      <c r="BE22" s="195"/>
      <c r="BF22" s="195"/>
      <c r="BG22" s="196">
        <v>1</v>
      </c>
      <c r="BH22" s="195"/>
      <c r="BI22" s="195"/>
    </row>
    <row r="23" spans="1:61">
      <c r="A23" s="177" t="s">
        <v>196</v>
      </c>
      <c r="B23" s="178" t="s">
        <v>36</v>
      </c>
      <c r="C23" s="178" t="s">
        <v>109</v>
      </c>
      <c r="D23" s="178">
        <v>317</v>
      </c>
      <c r="E23" s="178"/>
      <c r="F23" s="183">
        <v>0.05</v>
      </c>
      <c r="G23" s="183">
        <v>0.5</v>
      </c>
      <c r="H23" s="309">
        <v>51</v>
      </c>
      <c r="I23" s="192">
        <v>126.35</v>
      </c>
      <c r="J23" s="183">
        <v>0.2</v>
      </c>
      <c r="K23" s="193">
        <v>53.2</v>
      </c>
      <c r="L23" s="194">
        <v>73.15</v>
      </c>
      <c r="M23" s="216"/>
      <c r="N23" s="178" t="s">
        <v>109</v>
      </c>
      <c r="O23" s="196">
        <f t="shared" si="30"/>
        <v>0.5</v>
      </c>
      <c r="P23" s="197">
        <v>1741</v>
      </c>
      <c r="Q23" s="197">
        <v>0</v>
      </c>
      <c r="R23" s="197">
        <v>195</v>
      </c>
      <c r="S23" s="200">
        <v>0.05</v>
      </c>
      <c r="T23" s="200"/>
      <c r="U23" s="201">
        <f t="shared" si="18"/>
        <v>1468.7</v>
      </c>
      <c r="V23" s="200">
        <f t="shared" si="19"/>
        <v>0.5</v>
      </c>
      <c r="W23" s="201">
        <f t="shared" si="16"/>
        <v>734.35</v>
      </c>
      <c r="X23" s="202"/>
      <c r="Y23" s="206">
        <f t="shared" si="20"/>
        <v>195</v>
      </c>
      <c r="Z23" s="206">
        <f t="shared" si="21"/>
        <v>0</v>
      </c>
      <c r="AA23" s="206">
        <f t="shared" si="22"/>
        <v>1546</v>
      </c>
      <c r="AB23" s="209">
        <v>0</v>
      </c>
      <c r="AC23" s="209">
        <v>0.2</v>
      </c>
      <c r="AD23" s="206">
        <f t="shared" si="23"/>
        <v>309.2</v>
      </c>
      <c r="AE23" s="195"/>
      <c r="AF23" s="208">
        <f t="shared" si="24"/>
        <v>734.35</v>
      </c>
      <c r="AG23" s="208">
        <f t="shared" si="25"/>
        <v>309.2</v>
      </c>
      <c r="AH23" s="208">
        <v>0</v>
      </c>
      <c r="AI23" s="208">
        <v>1000</v>
      </c>
      <c r="AJ23" s="208">
        <v>0</v>
      </c>
      <c r="AK23" s="208">
        <v>0</v>
      </c>
      <c r="AL23" s="208">
        <f t="shared" si="26"/>
        <v>1309.2</v>
      </c>
      <c r="AM23" s="208">
        <f t="shared" si="27"/>
        <v>-574.85</v>
      </c>
      <c r="AN23" s="214">
        <f t="shared" si="28"/>
        <v>-0.782801116633758</v>
      </c>
      <c r="AO23" s="215">
        <f t="shared" si="29"/>
        <v>0.25</v>
      </c>
      <c r="AP23" s="195"/>
      <c r="AQ23" s="216">
        <f t="shared" si="12"/>
        <v>-256</v>
      </c>
      <c r="AR23" s="216">
        <f t="shared" si="13"/>
        <v>-1424</v>
      </c>
      <c r="AS23" s="216">
        <f t="shared" si="14"/>
        <v>-144</v>
      </c>
      <c r="AT23" s="216">
        <f t="shared" si="15"/>
        <v>-608</v>
      </c>
      <c r="AU23" s="195"/>
      <c r="AW23" s="195"/>
      <c r="AX23" s="195"/>
      <c r="AY23" s="195"/>
      <c r="AZ23" s="195"/>
      <c r="BA23" s="195"/>
      <c r="BB23" s="195"/>
      <c r="BC23" s="195"/>
      <c r="BD23" s="195"/>
      <c r="BE23" s="195"/>
      <c r="BF23" s="195"/>
      <c r="BG23" s="196">
        <v>1</v>
      </c>
      <c r="BH23" s="195"/>
      <c r="BI23" s="195"/>
    </row>
    <row r="24" spans="1:61">
      <c r="A24" s="177" t="s">
        <v>196</v>
      </c>
      <c r="B24" s="178" t="s">
        <v>36</v>
      </c>
      <c r="C24" s="178">
        <v>4399</v>
      </c>
      <c r="D24" s="178">
        <v>1741</v>
      </c>
      <c r="E24" s="178"/>
      <c r="F24" s="183">
        <v>0.05</v>
      </c>
      <c r="G24" s="183">
        <v>0.5</v>
      </c>
      <c r="H24" s="178">
        <v>195</v>
      </c>
      <c r="I24" s="192">
        <v>734.35</v>
      </c>
      <c r="J24" s="183">
        <v>0.2</v>
      </c>
      <c r="K24" s="193">
        <v>309.2</v>
      </c>
      <c r="L24" s="194">
        <v>425.15</v>
      </c>
      <c r="M24" s="216"/>
      <c r="N24" s="178">
        <v>4399</v>
      </c>
      <c r="O24" s="196">
        <f t="shared" si="30"/>
        <v>0.5</v>
      </c>
      <c r="P24" s="197">
        <v>7519</v>
      </c>
      <c r="Q24" s="197">
        <v>0</v>
      </c>
      <c r="R24" s="197"/>
      <c r="S24" s="200">
        <v>0.05</v>
      </c>
      <c r="T24" s="200"/>
      <c r="U24" s="201">
        <f t="shared" si="18"/>
        <v>7143.05</v>
      </c>
      <c r="V24" s="200">
        <f t="shared" si="19"/>
        <v>0.5</v>
      </c>
      <c r="W24" s="201">
        <f t="shared" si="16"/>
        <v>3571.525</v>
      </c>
      <c r="X24" s="202"/>
      <c r="Y24" s="206">
        <f t="shared" si="20"/>
        <v>0</v>
      </c>
      <c r="Z24" s="206">
        <f t="shared" si="21"/>
        <v>0</v>
      </c>
      <c r="AA24" s="206">
        <f t="shared" si="22"/>
        <v>7519</v>
      </c>
      <c r="AB24" s="209">
        <v>0</v>
      </c>
      <c r="AC24" s="209">
        <v>0.2</v>
      </c>
      <c r="AD24" s="206">
        <f t="shared" si="23"/>
        <v>1503.8</v>
      </c>
      <c r="AE24" s="195"/>
      <c r="AF24" s="208">
        <f t="shared" si="24"/>
        <v>3571.525</v>
      </c>
      <c r="AG24" s="208">
        <f t="shared" si="25"/>
        <v>1503.8</v>
      </c>
      <c r="AH24" s="208">
        <v>0</v>
      </c>
      <c r="AI24" s="208">
        <v>1000</v>
      </c>
      <c r="AJ24" s="208">
        <v>0</v>
      </c>
      <c r="AK24" s="208">
        <v>0</v>
      </c>
      <c r="AL24" s="208">
        <f t="shared" si="26"/>
        <v>2503.8</v>
      </c>
      <c r="AM24" s="208">
        <f t="shared" si="27"/>
        <v>1067.725</v>
      </c>
      <c r="AN24" s="214">
        <f t="shared" si="28"/>
        <v>0.298954928216938</v>
      </c>
      <c r="AO24" s="215">
        <f t="shared" si="29"/>
        <v>0.25</v>
      </c>
      <c r="AP24" s="195"/>
      <c r="AQ24" s="216">
        <f t="shared" si="12"/>
        <v>-1194.6</v>
      </c>
      <c r="AR24" s="216">
        <f t="shared" si="13"/>
        <v>-5778</v>
      </c>
      <c r="AS24" s="216">
        <f t="shared" si="14"/>
        <v>195</v>
      </c>
      <c r="AT24" s="216">
        <f t="shared" si="15"/>
        <v>-2837.175</v>
      </c>
      <c r="AU24" s="195"/>
      <c r="AW24" s="195"/>
      <c r="AX24" s="195"/>
      <c r="AY24" s="195"/>
      <c r="AZ24" s="195"/>
      <c r="BA24" s="195"/>
      <c r="BB24" s="195"/>
      <c r="BC24" s="195"/>
      <c r="BD24" s="195"/>
      <c r="BE24" s="195"/>
      <c r="BF24" s="195"/>
      <c r="BG24" s="196">
        <v>1</v>
      </c>
      <c r="BH24" s="195"/>
      <c r="BI24" s="195"/>
    </row>
    <row r="25" spans="1:61">
      <c r="A25" s="177" t="s">
        <v>196</v>
      </c>
      <c r="B25" s="178" t="s">
        <v>36</v>
      </c>
      <c r="C25" s="178" t="s">
        <v>194</v>
      </c>
      <c r="D25" s="178">
        <v>7519</v>
      </c>
      <c r="E25" s="178"/>
      <c r="F25" s="183">
        <v>0.05</v>
      </c>
      <c r="G25" s="183">
        <v>0.5</v>
      </c>
      <c r="H25" s="309"/>
      <c r="I25" s="192">
        <v>3571.52</v>
      </c>
      <c r="J25" s="183">
        <v>0.2</v>
      </c>
      <c r="K25" s="193">
        <v>1503.8</v>
      </c>
      <c r="L25" s="194">
        <v>2067.72</v>
      </c>
      <c r="M25" s="216"/>
      <c r="N25" s="178" t="s">
        <v>194</v>
      </c>
      <c r="O25" s="196">
        <f t="shared" si="30"/>
        <v>0.5</v>
      </c>
      <c r="P25" s="197">
        <v>14208</v>
      </c>
      <c r="Q25" s="197">
        <v>0</v>
      </c>
      <c r="R25" s="197">
        <v>5388.4</v>
      </c>
      <c r="S25" s="200">
        <v>0.05</v>
      </c>
      <c r="T25" s="200"/>
      <c r="U25" s="201">
        <f t="shared" si="18"/>
        <v>8378.62</v>
      </c>
      <c r="V25" s="200">
        <f t="shared" si="19"/>
        <v>0.5</v>
      </c>
      <c r="W25" s="201">
        <f t="shared" si="16"/>
        <v>4189.31</v>
      </c>
      <c r="X25" s="202"/>
      <c r="Y25" s="206">
        <f t="shared" si="20"/>
        <v>5388.4</v>
      </c>
      <c r="Z25" s="206">
        <f t="shared" si="21"/>
        <v>0</v>
      </c>
      <c r="AA25" s="206">
        <f t="shared" si="22"/>
        <v>8819.6</v>
      </c>
      <c r="AB25" s="209">
        <v>0</v>
      </c>
      <c r="AC25" s="209">
        <v>0.2</v>
      </c>
      <c r="AD25" s="206">
        <f t="shared" si="23"/>
        <v>1763.92</v>
      </c>
      <c r="AE25" s="195"/>
      <c r="AF25" s="208">
        <f t="shared" si="24"/>
        <v>4189.31</v>
      </c>
      <c r="AG25" s="208">
        <f t="shared" si="25"/>
        <v>1763.92</v>
      </c>
      <c r="AH25" s="208">
        <v>0</v>
      </c>
      <c r="AI25" s="208">
        <v>1000</v>
      </c>
      <c r="AJ25" s="208">
        <v>0</v>
      </c>
      <c r="AK25" s="208">
        <v>0</v>
      </c>
      <c r="AL25" s="208">
        <f t="shared" si="26"/>
        <v>2763.92</v>
      </c>
      <c r="AM25" s="208">
        <f t="shared" si="27"/>
        <v>1425.39</v>
      </c>
      <c r="AN25" s="214">
        <f t="shared" si="28"/>
        <v>0.34024457488226</v>
      </c>
      <c r="AO25" s="215">
        <f t="shared" si="29"/>
        <v>0.25</v>
      </c>
      <c r="AP25" s="195"/>
      <c r="AQ25" s="216">
        <f t="shared" si="12"/>
        <v>-260.12</v>
      </c>
      <c r="AR25" s="216">
        <f t="shared" si="13"/>
        <v>-6689</v>
      </c>
      <c r="AS25" s="216">
        <f t="shared" si="14"/>
        <v>-5388.4</v>
      </c>
      <c r="AT25" s="216">
        <f t="shared" si="15"/>
        <v>-617.79</v>
      </c>
      <c r="AU25" s="195"/>
      <c r="AW25" s="195"/>
      <c r="AX25" s="195"/>
      <c r="AY25" s="195"/>
      <c r="AZ25" s="195"/>
      <c r="BA25" s="195"/>
      <c r="BB25" s="195"/>
      <c r="BC25" s="195"/>
      <c r="BD25" s="195"/>
      <c r="BE25" s="195"/>
      <c r="BF25" s="195"/>
      <c r="BG25" s="196">
        <v>1</v>
      </c>
      <c r="BH25" s="195"/>
      <c r="BI25" s="195"/>
    </row>
    <row r="26" ht="18" customHeight="1" spans="1:61">
      <c r="A26" s="177" t="s">
        <v>196</v>
      </c>
      <c r="B26" s="178" t="s">
        <v>36</v>
      </c>
      <c r="C26" s="178" t="s">
        <v>193</v>
      </c>
      <c r="D26" s="178">
        <v>14208</v>
      </c>
      <c r="E26" s="178"/>
      <c r="F26" s="183">
        <v>0.05</v>
      </c>
      <c r="G26" s="183">
        <v>0.5</v>
      </c>
      <c r="H26" s="178">
        <v>5388.4</v>
      </c>
      <c r="I26" s="192">
        <v>4189.31</v>
      </c>
      <c r="J26" s="183">
        <v>0.2</v>
      </c>
      <c r="K26" s="193">
        <v>1763.92</v>
      </c>
      <c r="L26" s="194">
        <v>2425.39</v>
      </c>
      <c r="M26" s="216"/>
      <c r="N26" s="178" t="s">
        <v>193</v>
      </c>
      <c r="O26" s="196">
        <v>0.2</v>
      </c>
      <c r="P26" s="197">
        <v>164581</v>
      </c>
      <c r="Q26" s="197">
        <v>0</v>
      </c>
      <c r="R26" s="197">
        <f>164581-100320.55</f>
        <v>64260.45</v>
      </c>
      <c r="S26" s="200">
        <v>0</v>
      </c>
      <c r="T26" s="200"/>
      <c r="U26" s="201">
        <f t="shared" si="18"/>
        <v>100320.55</v>
      </c>
      <c r="V26" s="200">
        <f t="shared" si="19"/>
        <v>0.8</v>
      </c>
      <c r="W26" s="201">
        <v>100320.55</v>
      </c>
      <c r="X26" s="202"/>
      <c r="Y26" s="206">
        <f t="shared" si="20"/>
        <v>64260.45</v>
      </c>
      <c r="Z26" s="206">
        <f t="shared" si="21"/>
        <v>0</v>
      </c>
      <c r="AA26" s="206">
        <f t="shared" si="22"/>
        <v>100320.55</v>
      </c>
      <c r="AB26" s="209">
        <v>0</v>
      </c>
      <c r="AC26" s="209">
        <v>0.2</v>
      </c>
      <c r="AD26" s="206">
        <f t="shared" si="23"/>
        <v>20064.11</v>
      </c>
      <c r="AE26" s="195"/>
      <c r="AF26" s="208">
        <f t="shared" si="24"/>
        <v>100320.55</v>
      </c>
      <c r="AG26" s="208">
        <f t="shared" si="25"/>
        <v>20064.11</v>
      </c>
      <c r="AH26" s="208">
        <v>0</v>
      </c>
      <c r="AI26" s="208">
        <v>1000</v>
      </c>
      <c r="AJ26" s="208">
        <v>0</v>
      </c>
      <c r="AK26" s="208">
        <v>0</v>
      </c>
      <c r="AL26" s="208">
        <f t="shared" si="26"/>
        <v>21064.11</v>
      </c>
      <c r="AM26" s="208">
        <f t="shared" si="27"/>
        <v>79256.44</v>
      </c>
      <c r="AN26" s="214">
        <f t="shared" si="28"/>
        <v>0.790031952576018</v>
      </c>
      <c r="AO26" s="215">
        <f t="shared" si="29"/>
        <v>0.6</v>
      </c>
      <c r="AP26" s="195"/>
      <c r="AQ26" s="216">
        <f t="shared" si="12"/>
        <v>-18300.19</v>
      </c>
      <c r="AR26" s="216">
        <f t="shared" si="13"/>
        <v>-150373</v>
      </c>
      <c r="AS26" s="216">
        <f t="shared" si="14"/>
        <v>-58872.05</v>
      </c>
      <c r="AT26" s="216">
        <f t="shared" si="15"/>
        <v>-96131.24</v>
      </c>
      <c r="AU26" s="195"/>
      <c r="AW26" s="195"/>
      <c r="AX26" s="195"/>
      <c r="AY26" s="195"/>
      <c r="AZ26" s="195"/>
      <c r="BA26" s="195"/>
      <c r="BB26" s="195"/>
      <c r="BC26" s="195"/>
      <c r="BD26" s="195"/>
      <c r="BE26" s="195"/>
      <c r="BF26" s="195"/>
      <c r="BG26" s="196">
        <v>1</v>
      </c>
      <c r="BH26" s="195"/>
      <c r="BI26" s="195"/>
    </row>
    <row r="27" ht="19.5" customHeight="1" spans="1:61">
      <c r="A27" s="177" t="s">
        <v>196</v>
      </c>
      <c r="B27" s="178" t="s">
        <v>36</v>
      </c>
      <c r="C27" s="178" t="s">
        <v>192</v>
      </c>
      <c r="D27" s="178">
        <v>164383</v>
      </c>
      <c r="E27" s="178"/>
      <c r="F27" s="183">
        <v>0</v>
      </c>
      <c r="G27" s="183">
        <v>0.9</v>
      </c>
      <c r="H27" s="178">
        <v>64260.45</v>
      </c>
      <c r="I27" s="192">
        <v>90110.295</v>
      </c>
      <c r="J27" s="183">
        <v>0.2</v>
      </c>
      <c r="K27" s="193">
        <v>20024.51</v>
      </c>
      <c r="L27" s="194">
        <v>70085.785</v>
      </c>
      <c r="M27" s="216"/>
      <c r="N27" s="178" t="s">
        <v>192</v>
      </c>
      <c r="O27" s="196">
        <f t="shared" ref="O27:O32" si="31">G27</f>
        <v>0.9</v>
      </c>
      <c r="P27" s="197"/>
      <c r="Q27" s="197"/>
      <c r="R27" s="197"/>
      <c r="S27" s="200"/>
      <c r="T27" s="200"/>
      <c r="U27" s="201"/>
      <c r="V27" s="200"/>
      <c r="W27" s="201">
        <f t="shared" ref="W27:W33" si="32">(P27-Q27-R27)*(1-S27)*V27*(1-T27)</f>
        <v>0</v>
      </c>
      <c r="X27" s="202"/>
      <c r="Y27" s="206"/>
      <c r="Z27" s="206"/>
      <c r="AA27" s="206"/>
      <c r="AB27" s="209"/>
      <c r="AC27" s="209"/>
      <c r="AD27" s="206"/>
      <c r="AE27" s="195"/>
      <c r="AF27" s="208"/>
      <c r="AG27" s="208"/>
      <c r="AH27" s="208"/>
      <c r="AI27" s="208">
        <v>1000</v>
      </c>
      <c r="AJ27" s="208"/>
      <c r="AK27" s="208"/>
      <c r="AL27" s="208"/>
      <c r="AM27" s="208"/>
      <c r="AN27" s="214"/>
      <c r="AO27" s="215"/>
      <c r="AP27" s="195"/>
      <c r="AQ27" s="216">
        <f t="shared" si="12"/>
        <v>20024.51</v>
      </c>
      <c r="AR27" s="216">
        <f t="shared" si="13"/>
        <v>164383</v>
      </c>
      <c r="AS27" s="216">
        <f t="shared" si="14"/>
        <v>64260.45</v>
      </c>
      <c r="AT27" s="216">
        <f t="shared" si="15"/>
        <v>90110.295</v>
      </c>
      <c r="AU27" s="195"/>
      <c r="AW27" s="195"/>
      <c r="AX27" s="195"/>
      <c r="AY27" s="195"/>
      <c r="AZ27" s="195"/>
      <c r="BA27" s="195"/>
      <c r="BB27" s="195"/>
      <c r="BC27" s="195"/>
      <c r="BD27" s="195"/>
      <c r="BE27" s="195"/>
      <c r="BF27" s="195"/>
      <c r="BG27" s="196"/>
      <c r="BH27" s="195"/>
      <c r="BI27" s="195"/>
    </row>
    <row r="28" spans="1:61">
      <c r="A28" s="177" t="s">
        <v>196</v>
      </c>
      <c r="B28" s="300" t="s">
        <v>195</v>
      </c>
      <c r="C28" s="300"/>
      <c r="D28" s="301">
        <v>199638</v>
      </c>
      <c r="E28" s="301"/>
      <c r="F28" s="301"/>
      <c r="G28" s="301"/>
      <c r="H28" s="301">
        <v>69995.25</v>
      </c>
      <c r="I28" s="301">
        <v>103328.015</v>
      </c>
      <c r="J28" s="301"/>
      <c r="K28" s="301">
        <v>25928.55</v>
      </c>
      <c r="L28" s="301">
        <v>77399.465</v>
      </c>
      <c r="M28" s="216"/>
      <c r="N28" s="300"/>
      <c r="O28" s="196">
        <f t="shared" si="31"/>
        <v>0</v>
      </c>
      <c r="P28" s="197">
        <v>330</v>
      </c>
      <c r="Q28" s="197">
        <v>0</v>
      </c>
      <c r="R28" s="197">
        <v>6</v>
      </c>
      <c r="S28" s="200">
        <v>0.05</v>
      </c>
      <c r="T28" s="200"/>
      <c r="U28" s="201">
        <f t="shared" ref="U28:U39" si="33">(P28-Q28-R28)*(1-S28)*(1-T28)</f>
        <v>307.8</v>
      </c>
      <c r="V28" s="200">
        <f t="shared" ref="V28:V39" si="34">BG28-O28</f>
        <v>1</v>
      </c>
      <c r="W28" s="201">
        <f t="shared" si="32"/>
        <v>307.8</v>
      </c>
      <c r="X28" s="202"/>
      <c r="Y28" s="206">
        <f t="shared" ref="Y28:Y39" si="35">R28</f>
        <v>6</v>
      </c>
      <c r="Z28" s="206">
        <f t="shared" ref="Z28:Z39" si="36">Q28</f>
        <v>0</v>
      </c>
      <c r="AA28" s="206">
        <f t="shared" ref="AA28:AA39" si="37">P28-Y28-Z28</f>
        <v>324</v>
      </c>
      <c r="AB28" s="209">
        <v>0</v>
      </c>
      <c r="AC28" s="209">
        <v>0.2</v>
      </c>
      <c r="AD28" s="206">
        <f t="shared" ref="AD28:AD39" si="38">ROUND(AA28*(1-AB28)*AC28,2)</f>
        <v>64.8</v>
      </c>
      <c r="AE28" s="195"/>
      <c r="AF28" s="208">
        <f t="shared" ref="AF28:AF39" si="39">W28</f>
        <v>307.8</v>
      </c>
      <c r="AG28" s="208">
        <f t="shared" ref="AG28:AG39" si="40">AD28</f>
        <v>64.8</v>
      </c>
      <c r="AH28" s="208">
        <v>0</v>
      </c>
      <c r="AI28" s="208">
        <v>1000</v>
      </c>
      <c r="AJ28" s="208">
        <v>0</v>
      </c>
      <c r="AK28" s="208">
        <v>0</v>
      </c>
      <c r="AL28" s="208">
        <f t="shared" ref="AL28:AL39" si="41">SUM(AG28:AK28)</f>
        <v>1064.8</v>
      </c>
      <c r="AM28" s="208">
        <f t="shared" ref="AM28:AM39" si="42">AF28-AL28</f>
        <v>-757</v>
      </c>
      <c r="AN28" s="214">
        <f t="shared" ref="AN28:AN39" si="43">IFERROR(AM28/AF28,"")</f>
        <v>-2.45938921377518</v>
      </c>
      <c r="AO28" s="215">
        <f t="shared" ref="AO28:AO39" si="44">V28-AC28-S28</f>
        <v>0.75</v>
      </c>
      <c r="AP28" s="195"/>
      <c r="AQ28" s="216">
        <f t="shared" si="12"/>
        <v>25863.75</v>
      </c>
      <c r="AR28" s="216">
        <f t="shared" si="13"/>
        <v>199308</v>
      </c>
      <c r="AS28" s="216">
        <f t="shared" si="14"/>
        <v>69989.25</v>
      </c>
      <c r="AT28" s="216">
        <f t="shared" si="15"/>
        <v>103020.215</v>
      </c>
      <c r="AU28" s="195"/>
      <c r="AW28" s="195"/>
      <c r="AX28" s="195"/>
      <c r="AY28" s="195"/>
      <c r="AZ28" s="195"/>
      <c r="BA28" s="195"/>
      <c r="BB28" s="195"/>
      <c r="BC28" s="195"/>
      <c r="BD28" s="195"/>
      <c r="BE28" s="195"/>
      <c r="BF28" s="195"/>
      <c r="BG28" s="196">
        <v>1</v>
      </c>
      <c r="BH28" s="195"/>
      <c r="BI28" s="195"/>
    </row>
    <row r="29" ht="33" spans="1:61">
      <c r="A29" s="177" t="s">
        <v>197</v>
      </c>
      <c r="B29" s="178" t="s">
        <v>174</v>
      </c>
      <c r="C29" s="178" t="s">
        <v>158</v>
      </c>
      <c r="D29" s="178" t="s">
        <v>159</v>
      </c>
      <c r="E29" s="178" t="s">
        <v>160</v>
      </c>
      <c r="F29" s="179" t="s">
        <v>161</v>
      </c>
      <c r="G29" s="179" t="s">
        <v>95</v>
      </c>
      <c r="H29" s="310" t="s">
        <v>62</v>
      </c>
      <c r="I29" s="188" t="s">
        <v>175</v>
      </c>
      <c r="J29" s="179" t="s">
        <v>163</v>
      </c>
      <c r="K29" s="189" t="s">
        <v>176</v>
      </c>
      <c r="L29" s="190" t="s">
        <v>165</v>
      </c>
      <c r="M29" s="216"/>
      <c r="N29" s="178" t="s">
        <v>158</v>
      </c>
      <c r="O29" s="196" t="str">
        <f t="shared" si="31"/>
        <v>渠道分成</v>
      </c>
      <c r="P29" s="197">
        <v>10</v>
      </c>
      <c r="Q29" s="197">
        <v>0</v>
      </c>
      <c r="R29" s="197"/>
      <c r="S29" s="200">
        <v>0.05</v>
      </c>
      <c r="T29" s="200"/>
      <c r="U29" s="201">
        <f t="shared" si="33"/>
        <v>9.5</v>
      </c>
      <c r="V29" s="200" t="e">
        <f t="shared" si="34"/>
        <v>#VALUE!</v>
      </c>
      <c r="W29" s="201" t="e">
        <f t="shared" si="32"/>
        <v>#VALUE!</v>
      </c>
      <c r="X29" s="202"/>
      <c r="Y29" s="206">
        <f t="shared" si="35"/>
        <v>0</v>
      </c>
      <c r="Z29" s="206">
        <f t="shared" si="36"/>
        <v>0</v>
      </c>
      <c r="AA29" s="206">
        <f t="shared" si="37"/>
        <v>10</v>
      </c>
      <c r="AB29" s="209">
        <v>0</v>
      </c>
      <c r="AC29" s="209">
        <v>0.2</v>
      </c>
      <c r="AD29" s="206">
        <f t="shared" si="38"/>
        <v>2</v>
      </c>
      <c r="AE29" s="195"/>
      <c r="AF29" s="208" t="e">
        <f t="shared" si="39"/>
        <v>#VALUE!</v>
      </c>
      <c r="AG29" s="208">
        <f t="shared" si="40"/>
        <v>2</v>
      </c>
      <c r="AH29" s="208">
        <v>0</v>
      </c>
      <c r="AI29" s="208">
        <v>1000</v>
      </c>
      <c r="AJ29" s="208">
        <v>0</v>
      </c>
      <c r="AK29" s="208">
        <v>0</v>
      </c>
      <c r="AL29" s="208">
        <f t="shared" si="41"/>
        <v>1002</v>
      </c>
      <c r="AM29" s="208" t="e">
        <f t="shared" si="42"/>
        <v>#VALUE!</v>
      </c>
      <c r="AN29" s="214" t="str">
        <f t="shared" si="43"/>
        <v/>
      </c>
      <c r="AO29" s="215" t="e">
        <f t="shared" si="44"/>
        <v>#VALUE!</v>
      </c>
      <c r="AP29" s="195"/>
      <c r="AQ29" s="216" t="e">
        <f t="shared" si="12"/>
        <v>#VALUE!</v>
      </c>
      <c r="AR29" s="216" t="e">
        <f t="shared" si="13"/>
        <v>#VALUE!</v>
      </c>
      <c r="AS29" s="216" t="e">
        <f t="shared" si="14"/>
        <v>#VALUE!</v>
      </c>
      <c r="AT29" s="216" t="e">
        <f t="shared" si="15"/>
        <v>#VALUE!</v>
      </c>
      <c r="AU29" s="195"/>
      <c r="AW29" s="195"/>
      <c r="AX29" s="195"/>
      <c r="AY29" s="195"/>
      <c r="AZ29" s="195"/>
      <c r="BA29" s="195"/>
      <c r="BB29" s="195"/>
      <c r="BC29" s="195"/>
      <c r="BD29" s="195"/>
      <c r="BE29" s="195"/>
      <c r="BF29" s="195"/>
      <c r="BG29" s="196">
        <v>1</v>
      </c>
      <c r="BH29" s="195"/>
      <c r="BI29" s="195"/>
    </row>
    <row r="30" spans="1:61">
      <c r="A30" s="177" t="s">
        <v>197</v>
      </c>
      <c r="B30" s="311" t="s">
        <v>36</v>
      </c>
      <c r="C30" s="311" t="s">
        <v>102</v>
      </c>
      <c r="D30" s="178">
        <v>330</v>
      </c>
      <c r="E30" s="178"/>
      <c r="F30" s="183">
        <v>0.05</v>
      </c>
      <c r="G30" s="183">
        <v>0.5</v>
      </c>
      <c r="H30" s="178">
        <v>6</v>
      </c>
      <c r="I30" s="192">
        <v>153.89</v>
      </c>
      <c r="J30" s="183">
        <v>0.2</v>
      </c>
      <c r="K30" s="193">
        <v>64.8</v>
      </c>
      <c r="L30" s="194">
        <v>89.09</v>
      </c>
      <c r="M30" s="216"/>
      <c r="N30" s="311" t="s">
        <v>102</v>
      </c>
      <c r="O30" s="196">
        <f t="shared" si="31"/>
        <v>0.5</v>
      </c>
      <c r="P30" s="197">
        <v>4256</v>
      </c>
      <c r="Q30" s="197">
        <v>0</v>
      </c>
      <c r="R30" s="197">
        <v>492</v>
      </c>
      <c r="S30" s="200">
        <v>0.05</v>
      </c>
      <c r="T30" s="200"/>
      <c r="U30" s="201">
        <f t="shared" si="33"/>
        <v>3575.8</v>
      </c>
      <c r="V30" s="200">
        <f t="shared" si="34"/>
        <v>0.5</v>
      </c>
      <c r="W30" s="201">
        <f t="shared" si="32"/>
        <v>1787.9</v>
      </c>
      <c r="X30" s="202"/>
      <c r="Y30" s="206">
        <f t="shared" si="35"/>
        <v>492</v>
      </c>
      <c r="Z30" s="206">
        <f t="shared" si="36"/>
        <v>0</v>
      </c>
      <c r="AA30" s="206">
        <f t="shared" si="37"/>
        <v>3764</v>
      </c>
      <c r="AB30" s="209">
        <v>0</v>
      </c>
      <c r="AC30" s="209">
        <v>0.2</v>
      </c>
      <c r="AD30" s="206">
        <f t="shared" si="38"/>
        <v>752.8</v>
      </c>
      <c r="AE30" s="195"/>
      <c r="AF30" s="208">
        <f t="shared" si="39"/>
        <v>1787.9</v>
      </c>
      <c r="AG30" s="208">
        <f t="shared" si="40"/>
        <v>752.8</v>
      </c>
      <c r="AH30" s="208">
        <v>0</v>
      </c>
      <c r="AI30" s="208">
        <v>1000</v>
      </c>
      <c r="AJ30" s="208">
        <v>0</v>
      </c>
      <c r="AK30" s="208">
        <v>0</v>
      </c>
      <c r="AL30" s="208">
        <f t="shared" si="41"/>
        <v>1752.8</v>
      </c>
      <c r="AM30" s="208">
        <f t="shared" si="42"/>
        <v>35.0999999999999</v>
      </c>
      <c r="AN30" s="214">
        <f t="shared" si="43"/>
        <v>0.0196319704681469</v>
      </c>
      <c r="AO30" s="215">
        <f t="shared" si="44"/>
        <v>0.25</v>
      </c>
      <c r="AP30" s="195"/>
      <c r="AQ30" s="216">
        <f t="shared" si="12"/>
        <v>-688</v>
      </c>
      <c r="AR30" s="216">
        <f t="shared" si="13"/>
        <v>-3926</v>
      </c>
      <c r="AS30" s="216">
        <f t="shared" si="14"/>
        <v>-486</v>
      </c>
      <c r="AT30" s="216">
        <f t="shared" si="15"/>
        <v>-1634.01</v>
      </c>
      <c r="AU30" s="195"/>
      <c r="AW30" s="195"/>
      <c r="AX30" s="195"/>
      <c r="AY30" s="195"/>
      <c r="AZ30" s="195"/>
      <c r="BA30" s="195"/>
      <c r="BB30" s="195"/>
      <c r="BC30" s="195"/>
      <c r="BD30" s="195"/>
      <c r="BE30" s="195"/>
      <c r="BF30" s="195"/>
      <c r="BG30" s="196">
        <v>1</v>
      </c>
      <c r="BH30" s="195"/>
      <c r="BI30" s="195"/>
    </row>
    <row r="31" spans="1:61">
      <c r="A31" s="177" t="s">
        <v>197</v>
      </c>
      <c r="B31" s="311" t="s">
        <v>36</v>
      </c>
      <c r="C31" s="311" t="s">
        <v>111</v>
      </c>
      <c r="D31" s="178">
        <v>10</v>
      </c>
      <c r="E31" s="178"/>
      <c r="F31" s="183">
        <v>0.05</v>
      </c>
      <c r="G31" s="183">
        <v>0.5</v>
      </c>
      <c r="H31" s="178"/>
      <c r="I31" s="192">
        <v>4.75</v>
      </c>
      <c r="J31" s="183">
        <v>0.2</v>
      </c>
      <c r="K31" s="193">
        <v>2</v>
      </c>
      <c r="L31" s="194">
        <v>2.75</v>
      </c>
      <c r="M31" s="216"/>
      <c r="N31" s="311" t="s">
        <v>111</v>
      </c>
      <c r="O31" s="196">
        <f t="shared" si="31"/>
        <v>0.5</v>
      </c>
      <c r="P31" s="197">
        <v>173</v>
      </c>
      <c r="Q31" s="197">
        <v>0</v>
      </c>
      <c r="R31" s="197"/>
      <c r="S31" s="200">
        <v>0.05</v>
      </c>
      <c r="T31" s="200"/>
      <c r="U31" s="201">
        <f t="shared" si="33"/>
        <v>164.35</v>
      </c>
      <c r="V31" s="200">
        <f t="shared" si="34"/>
        <v>0.5</v>
      </c>
      <c r="W31" s="201">
        <f t="shared" si="32"/>
        <v>82.175</v>
      </c>
      <c r="X31" s="202"/>
      <c r="Y31" s="206">
        <f t="shared" si="35"/>
        <v>0</v>
      </c>
      <c r="Z31" s="206">
        <f t="shared" si="36"/>
        <v>0</v>
      </c>
      <c r="AA31" s="206">
        <f t="shared" si="37"/>
        <v>173</v>
      </c>
      <c r="AB31" s="209">
        <v>0</v>
      </c>
      <c r="AC31" s="209">
        <v>0.2</v>
      </c>
      <c r="AD31" s="206">
        <f t="shared" si="38"/>
        <v>34.6</v>
      </c>
      <c r="AE31" s="195"/>
      <c r="AF31" s="208">
        <f t="shared" si="39"/>
        <v>82.175</v>
      </c>
      <c r="AG31" s="208">
        <f t="shared" si="40"/>
        <v>34.6</v>
      </c>
      <c r="AH31" s="208">
        <v>0</v>
      </c>
      <c r="AI31" s="208">
        <v>1000</v>
      </c>
      <c r="AJ31" s="208">
        <v>0</v>
      </c>
      <c r="AK31" s="208">
        <v>0</v>
      </c>
      <c r="AL31" s="208">
        <f t="shared" si="41"/>
        <v>1034.6</v>
      </c>
      <c r="AM31" s="208">
        <f t="shared" si="42"/>
        <v>-952.425</v>
      </c>
      <c r="AN31" s="214">
        <f t="shared" si="43"/>
        <v>-11.5902038332826</v>
      </c>
      <c r="AO31" s="215">
        <f t="shared" si="44"/>
        <v>0.25</v>
      </c>
      <c r="AP31" s="195"/>
      <c r="AQ31" s="216">
        <f t="shared" si="12"/>
        <v>-32.6</v>
      </c>
      <c r="AR31" s="216">
        <f t="shared" si="13"/>
        <v>-163</v>
      </c>
      <c r="AS31" s="216">
        <f t="shared" si="14"/>
        <v>0</v>
      </c>
      <c r="AT31" s="216">
        <f t="shared" si="15"/>
        <v>-77.425</v>
      </c>
      <c r="AU31" s="195"/>
      <c r="AW31" s="195"/>
      <c r="AX31" s="195"/>
      <c r="AY31" s="195"/>
      <c r="AZ31" s="195"/>
      <c r="BA31" s="195"/>
      <c r="BB31" s="195"/>
      <c r="BC31" s="195"/>
      <c r="BD31" s="195"/>
      <c r="BE31" s="195"/>
      <c r="BF31" s="195"/>
      <c r="BG31" s="196">
        <v>1</v>
      </c>
      <c r="BH31" s="195"/>
      <c r="BI31" s="195"/>
    </row>
    <row r="32" spans="1:61">
      <c r="A32" s="177" t="s">
        <v>197</v>
      </c>
      <c r="B32" s="311" t="s">
        <v>36</v>
      </c>
      <c r="C32" s="311" t="s">
        <v>194</v>
      </c>
      <c r="D32" s="178">
        <v>4256</v>
      </c>
      <c r="E32" s="178"/>
      <c r="F32" s="183">
        <v>0.05</v>
      </c>
      <c r="G32" s="183">
        <v>0.5</v>
      </c>
      <c r="H32" s="178">
        <v>492</v>
      </c>
      <c r="I32" s="192">
        <v>1787.9</v>
      </c>
      <c r="J32" s="183">
        <v>0.2</v>
      </c>
      <c r="K32" s="193">
        <v>752.8</v>
      </c>
      <c r="L32" s="194">
        <v>1035.1</v>
      </c>
      <c r="M32" s="216"/>
      <c r="N32" s="311" t="s">
        <v>194</v>
      </c>
      <c r="O32" s="196">
        <f t="shared" si="31"/>
        <v>0.5</v>
      </c>
      <c r="P32" s="197">
        <v>36442</v>
      </c>
      <c r="Q32" s="197">
        <v>0</v>
      </c>
      <c r="R32" s="197">
        <v>13790.2</v>
      </c>
      <c r="S32" s="200">
        <v>0.05</v>
      </c>
      <c r="T32" s="200"/>
      <c r="U32" s="201">
        <f t="shared" si="33"/>
        <v>21519.21</v>
      </c>
      <c r="V32" s="200">
        <f t="shared" si="34"/>
        <v>0.5</v>
      </c>
      <c r="W32" s="201">
        <f t="shared" si="32"/>
        <v>10759.605</v>
      </c>
      <c r="X32" s="202"/>
      <c r="Y32" s="206">
        <f t="shared" si="35"/>
        <v>13790.2</v>
      </c>
      <c r="Z32" s="206">
        <f t="shared" si="36"/>
        <v>0</v>
      </c>
      <c r="AA32" s="206">
        <f t="shared" si="37"/>
        <v>22651.8</v>
      </c>
      <c r="AB32" s="209">
        <v>0</v>
      </c>
      <c r="AC32" s="209">
        <v>0.2</v>
      </c>
      <c r="AD32" s="206">
        <f t="shared" si="38"/>
        <v>4530.36</v>
      </c>
      <c r="AE32" s="195"/>
      <c r="AF32" s="208">
        <f t="shared" si="39"/>
        <v>10759.605</v>
      </c>
      <c r="AG32" s="208">
        <f t="shared" si="40"/>
        <v>4530.36</v>
      </c>
      <c r="AH32" s="208">
        <v>0</v>
      </c>
      <c r="AI32" s="208">
        <v>1000</v>
      </c>
      <c r="AJ32" s="208">
        <v>0</v>
      </c>
      <c r="AK32" s="208">
        <v>0</v>
      </c>
      <c r="AL32" s="208">
        <f t="shared" si="41"/>
        <v>5530.36</v>
      </c>
      <c r="AM32" s="208">
        <f t="shared" si="42"/>
        <v>5229.245</v>
      </c>
      <c r="AN32" s="214">
        <f t="shared" si="43"/>
        <v>0.486007153608334</v>
      </c>
      <c r="AO32" s="215">
        <f t="shared" si="44"/>
        <v>0.25</v>
      </c>
      <c r="AP32" s="195"/>
      <c r="AQ32" s="216">
        <f t="shared" si="12"/>
        <v>-3777.56</v>
      </c>
      <c r="AR32" s="216">
        <f t="shared" si="13"/>
        <v>-32186</v>
      </c>
      <c r="AS32" s="216">
        <f t="shared" si="14"/>
        <v>-13298.2</v>
      </c>
      <c r="AT32" s="216">
        <f t="shared" si="15"/>
        <v>-8971.705</v>
      </c>
      <c r="AU32" s="195"/>
      <c r="AW32" s="195"/>
      <c r="AX32" s="195"/>
      <c r="AY32" s="195"/>
      <c r="AZ32" s="195"/>
      <c r="BA32" s="195"/>
      <c r="BB32" s="195"/>
      <c r="BC32" s="195"/>
      <c r="BD32" s="195"/>
      <c r="BE32" s="195"/>
      <c r="BF32" s="195"/>
      <c r="BG32" s="196">
        <v>1</v>
      </c>
      <c r="BH32" s="195"/>
      <c r="BI32" s="195"/>
    </row>
    <row r="33" spans="1:61">
      <c r="A33" s="177" t="s">
        <v>197</v>
      </c>
      <c r="B33" s="311" t="s">
        <v>36</v>
      </c>
      <c r="C33" s="311" t="s">
        <v>123</v>
      </c>
      <c r="D33" s="178">
        <v>173</v>
      </c>
      <c r="E33" s="178"/>
      <c r="F33" s="183">
        <v>0.05</v>
      </c>
      <c r="G33" s="183">
        <v>0.5</v>
      </c>
      <c r="H33" s="178"/>
      <c r="I33" s="192">
        <v>80.74</v>
      </c>
      <c r="J33" s="183">
        <v>0.2</v>
      </c>
      <c r="K33" s="193">
        <v>34.6</v>
      </c>
      <c r="L33" s="194">
        <v>46.14</v>
      </c>
      <c r="M33" s="216"/>
      <c r="N33" s="311" t="s">
        <v>123</v>
      </c>
      <c r="O33" s="196">
        <v>0.6</v>
      </c>
      <c r="P33" s="197">
        <v>13149</v>
      </c>
      <c r="Q33" s="197">
        <v>0</v>
      </c>
      <c r="R33" s="197"/>
      <c r="S33" s="200">
        <v>0.05</v>
      </c>
      <c r="T33" s="200"/>
      <c r="U33" s="201">
        <f t="shared" si="33"/>
        <v>12491.55</v>
      </c>
      <c r="V33" s="200">
        <f t="shared" si="34"/>
        <v>0.4</v>
      </c>
      <c r="W33" s="201">
        <f t="shared" si="32"/>
        <v>4996.62</v>
      </c>
      <c r="X33" s="202"/>
      <c r="Y33" s="206">
        <f t="shared" si="35"/>
        <v>0</v>
      </c>
      <c r="Z33" s="206">
        <f t="shared" si="36"/>
        <v>0</v>
      </c>
      <c r="AA33" s="206">
        <f t="shared" si="37"/>
        <v>13149</v>
      </c>
      <c r="AB33" s="209">
        <v>0</v>
      </c>
      <c r="AC33" s="209">
        <v>0.2</v>
      </c>
      <c r="AD33" s="206">
        <f t="shared" si="38"/>
        <v>2629.8</v>
      </c>
      <c r="AE33" s="195"/>
      <c r="AF33" s="208">
        <f t="shared" si="39"/>
        <v>4996.62</v>
      </c>
      <c r="AG33" s="208">
        <f t="shared" si="40"/>
        <v>2629.8</v>
      </c>
      <c r="AH33" s="208">
        <v>0</v>
      </c>
      <c r="AI33" s="208">
        <v>1000</v>
      </c>
      <c r="AJ33" s="208">
        <v>0</v>
      </c>
      <c r="AK33" s="208">
        <v>0</v>
      </c>
      <c r="AL33" s="208">
        <f t="shared" si="41"/>
        <v>3629.8</v>
      </c>
      <c r="AM33" s="208">
        <f t="shared" si="42"/>
        <v>1366.82</v>
      </c>
      <c r="AN33" s="214">
        <f t="shared" si="43"/>
        <v>0.273548919069291</v>
      </c>
      <c r="AO33" s="215">
        <f t="shared" si="44"/>
        <v>0.15</v>
      </c>
      <c r="AP33" s="195"/>
      <c r="AQ33" s="216">
        <f t="shared" si="12"/>
        <v>-2595.2</v>
      </c>
      <c r="AR33" s="216">
        <f t="shared" si="13"/>
        <v>-12976</v>
      </c>
      <c r="AS33" s="216">
        <f t="shared" si="14"/>
        <v>0</v>
      </c>
      <c r="AT33" s="216">
        <f t="shared" si="15"/>
        <v>-4915.88</v>
      </c>
      <c r="AU33" s="195"/>
      <c r="AW33" s="195"/>
      <c r="AX33" s="195"/>
      <c r="AY33" s="195"/>
      <c r="AZ33" s="195"/>
      <c r="BA33" s="195"/>
      <c r="BB33" s="195"/>
      <c r="BC33" s="195"/>
      <c r="BD33" s="195"/>
      <c r="BE33" s="195"/>
      <c r="BF33" s="195"/>
      <c r="BG33" s="196">
        <v>1</v>
      </c>
      <c r="BH33" s="195"/>
      <c r="BI33" s="195"/>
    </row>
    <row r="34" spans="1:61">
      <c r="A34" s="177" t="s">
        <v>197</v>
      </c>
      <c r="B34" s="311" t="s">
        <v>36</v>
      </c>
      <c r="C34" s="311" t="s">
        <v>193</v>
      </c>
      <c r="D34" s="178">
        <v>36442</v>
      </c>
      <c r="E34" s="178"/>
      <c r="F34" s="183">
        <v>0.05</v>
      </c>
      <c r="G34" s="183">
        <v>0.5</v>
      </c>
      <c r="H34" s="178">
        <v>13790.2</v>
      </c>
      <c r="I34" s="192">
        <v>10759.61</v>
      </c>
      <c r="J34" s="183">
        <v>0.2</v>
      </c>
      <c r="K34" s="193">
        <v>4530.36</v>
      </c>
      <c r="L34" s="194">
        <v>6229.25</v>
      </c>
      <c r="M34" s="216"/>
      <c r="N34" s="311" t="s">
        <v>193</v>
      </c>
      <c r="O34" s="196">
        <v>0.2</v>
      </c>
      <c r="P34" s="197">
        <v>236542</v>
      </c>
      <c r="Q34" s="197">
        <v>0</v>
      </c>
      <c r="R34" s="197">
        <v>104626.87</v>
      </c>
      <c r="S34" s="200">
        <v>0</v>
      </c>
      <c r="T34" s="200"/>
      <c r="U34" s="201">
        <f t="shared" si="33"/>
        <v>131915.13</v>
      </c>
      <c r="V34" s="200">
        <f t="shared" si="34"/>
        <v>0.8</v>
      </c>
      <c r="W34" s="201">
        <v>124859.19</v>
      </c>
      <c r="X34" s="202"/>
      <c r="Y34" s="206">
        <f t="shared" si="35"/>
        <v>104626.87</v>
      </c>
      <c r="Z34" s="206">
        <f t="shared" si="36"/>
        <v>0</v>
      </c>
      <c r="AA34" s="206">
        <f t="shared" si="37"/>
        <v>131915.13</v>
      </c>
      <c r="AB34" s="209">
        <v>0</v>
      </c>
      <c r="AC34" s="209">
        <v>0.2</v>
      </c>
      <c r="AD34" s="206">
        <f t="shared" si="38"/>
        <v>26383.03</v>
      </c>
      <c r="AE34" s="195"/>
      <c r="AF34" s="208">
        <f t="shared" si="39"/>
        <v>124859.19</v>
      </c>
      <c r="AG34" s="208">
        <f t="shared" si="40"/>
        <v>26383.03</v>
      </c>
      <c r="AH34" s="208">
        <v>0</v>
      </c>
      <c r="AI34" s="208">
        <v>1000</v>
      </c>
      <c r="AJ34" s="208">
        <v>0</v>
      </c>
      <c r="AK34" s="208">
        <v>0</v>
      </c>
      <c r="AL34" s="208">
        <f t="shared" si="41"/>
        <v>27383.03</v>
      </c>
      <c r="AM34" s="208">
        <f t="shared" si="42"/>
        <v>97476.16</v>
      </c>
      <c r="AN34" s="214">
        <f t="shared" si="43"/>
        <v>0.780688710218287</v>
      </c>
      <c r="AO34" s="215">
        <f t="shared" si="44"/>
        <v>0.6</v>
      </c>
      <c r="AP34" s="195"/>
      <c r="AQ34" s="216">
        <f t="shared" si="12"/>
        <v>-21852.67</v>
      </c>
      <c r="AR34" s="216">
        <f t="shared" si="13"/>
        <v>-200100</v>
      </c>
      <c r="AS34" s="216">
        <f t="shared" si="14"/>
        <v>-90836.67</v>
      </c>
      <c r="AT34" s="216">
        <f t="shared" si="15"/>
        <v>-114099.58</v>
      </c>
      <c r="AU34" s="195"/>
      <c r="AW34" s="195"/>
      <c r="AX34" s="195"/>
      <c r="AY34" s="195"/>
      <c r="AZ34" s="195"/>
      <c r="BA34" s="195"/>
      <c r="BB34" s="195"/>
      <c r="BC34" s="195"/>
      <c r="BD34" s="195"/>
      <c r="BE34" s="195"/>
      <c r="BF34" s="195"/>
      <c r="BG34" s="196">
        <v>1</v>
      </c>
      <c r="BH34" s="195"/>
      <c r="BI34" s="195"/>
    </row>
    <row r="35" spans="1:61">
      <c r="A35" s="177" t="s">
        <v>197</v>
      </c>
      <c r="B35" s="311" t="s">
        <v>36</v>
      </c>
      <c r="C35" s="311" t="s">
        <v>101</v>
      </c>
      <c r="D35" s="178">
        <v>13149</v>
      </c>
      <c r="E35" s="178"/>
      <c r="F35" s="183">
        <v>0.05</v>
      </c>
      <c r="G35" s="183">
        <v>0.4</v>
      </c>
      <c r="H35" s="178"/>
      <c r="I35" s="192">
        <v>4996.62</v>
      </c>
      <c r="J35" s="183">
        <v>0.2</v>
      </c>
      <c r="K35" s="193">
        <v>2629.8</v>
      </c>
      <c r="L35" s="194">
        <v>2366.82</v>
      </c>
      <c r="M35" s="216"/>
      <c r="N35" s="311" t="s">
        <v>101</v>
      </c>
      <c r="O35" s="196">
        <f t="shared" ref="O35:O40" si="45">G35</f>
        <v>0.4</v>
      </c>
      <c r="P35" s="197">
        <v>195</v>
      </c>
      <c r="Q35" s="197">
        <v>0</v>
      </c>
      <c r="R35" s="197"/>
      <c r="S35" s="200">
        <v>0.05</v>
      </c>
      <c r="T35" s="200"/>
      <c r="U35" s="201">
        <f t="shared" si="33"/>
        <v>185.25</v>
      </c>
      <c r="V35" s="200">
        <f t="shared" si="34"/>
        <v>0.6</v>
      </c>
      <c r="W35" s="201">
        <f t="shared" ref="W35:W39" si="46">(P35-Q35-R35)*(1-S35)*V35*(1-T35)</f>
        <v>111.15</v>
      </c>
      <c r="X35" s="202"/>
      <c r="Y35" s="206">
        <f t="shared" si="35"/>
        <v>0</v>
      </c>
      <c r="Z35" s="206">
        <f t="shared" si="36"/>
        <v>0</v>
      </c>
      <c r="AA35" s="206">
        <f t="shared" si="37"/>
        <v>195</v>
      </c>
      <c r="AB35" s="209">
        <v>0</v>
      </c>
      <c r="AC35" s="209">
        <v>0.2</v>
      </c>
      <c r="AD35" s="206">
        <f t="shared" si="38"/>
        <v>39</v>
      </c>
      <c r="AE35" s="195"/>
      <c r="AF35" s="208">
        <f t="shared" si="39"/>
        <v>111.15</v>
      </c>
      <c r="AG35" s="208">
        <f t="shared" si="40"/>
        <v>39</v>
      </c>
      <c r="AH35" s="208">
        <v>0</v>
      </c>
      <c r="AI35" s="208">
        <v>1000</v>
      </c>
      <c r="AJ35" s="208">
        <v>0</v>
      </c>
      <c r="AK35" s="208">
        <v>0</v>
      </c>
      <c r="AL35" s="208">
        <f t="shared" si="41"/>
        <v>1039</v>
      </c>
      <c r="AM35" s="208">
        <f t="shared" si="42"/>
        <v>-927.85</v>
      </c>
      <c r="AN35" s="214">
        <f t="shared" si="43"/>
        <v>-8.34772829509672</v>
      </c>
      <c r="AO35" s="215">
        <f t="shared" si="44"/>
        <v>0.35</v>
      </c>
      <c r="AP35" s="195"/>
      <c r="AQ35" s="216">
        <f t="shared" si="12"/>
        <v>2590.8</v>
      </c>
      <c r="AR35" s="216">
        <f t="shared" si="13"/>
        <v>12954</v>
      </c>
      <c r="AS35" s="216">
        <f t="shared" si="14"/>
        <v>0</v>
      </c>
      <c r="AT35" s="216">
        <f t="shared" si="15"/>
        <v>4885.47</v>
      </c>
      <c r="AU35" s="195"/>
      <c r="AW35" s="195"/>
      <c r="AX35" s="195"/>
      <c r="AY35" s="195"/>
      <c r="AZ35" s="195"/>
      <c r="BA35" s="195"/>
      <c r="BB35" s="195"/>
      <c r="BC35" s="195"/>
      <c r="BD35" s="195"/>
      <c r="BE35" s="195"/>
      <c r="BF35" s="195"/>
      <c r="BG35" s="196">
        <v>1</v>
      </c>
      <c r="BH35" s="195"/>
      <c r="BI35" s="195"/>
    </row>
    <row r="36" spans="1:61">
      <c r="A36" s="177" t="s">
        <v>197</v>
      </c>
      <c r="B36" s="311" t="s">
        <v>36</v>
      </c>
      <c r="C36" s="311" t="s">
        <v>192</v>
      </c>
      <c r="D36" s="178">
        <v>236542</v>
      </c>
      <c r="E36" s="178"/>
      <c r="F36" s="183">
        <v>0</v>
      </c>
      <c r="G36" s="183">
        <v>0.8</v>
      </c>
      <c r="H36" s="178">
        <v>104626.87</v>
      </c>
      <c r="I36" s="192">
        <v>105532.104</v>
      </c>
      <c r="J36" s="183">
        <v>0.2</v>
      </c>
      <c r="K36" s="193">
        <v>26383.026</v>
      </c>
      <c r="L36" s="194">
        <v>79149.078</v>
      </c>
      <c r="M36" s="317"/>
      <c r="N36" s="311" t="s">
        <v>192</v>
      </c>
      <c r="O36" s="196">
        <f t="shared" si="45"/>
        <v>0.8</v>
      </c>
      <c r="P36" s="197">
        <v>899</v>
      </c>
      <c r="Q36" s="197">
        <v>0</v>
      </c>
      <c r="R36" s="197">
        <v>33</v>
      </c>
      <c r="S36" s="200">
        <v>0.05</v>
      </c>
      <c r="T36" s="200"/>
      <c r="U36" s="201">
        <f t="shared" si="33"/>
        <v>822.7</v>
      </c>
      <c r="V36" s="200">
        <f t="shared" si="34"/>
        <v>0.2</v>
      </c>
      <c r="W36" s="201">
        <f t="shared" si="46"/>
        <v>164.54</v>
      </c>
      <c r="X36" s="202"/>
      <c r="Y36" s="206">
        <f t="shared" si="35"/>
        <v>33</v>
      </c>
      <c r="Z36" s="206">
        <f t="shared" si="36"/>
        <v>0</v>
      </c>
      <c r="AA36" s="206">
        <f t="shared" si="37"/>
        <v>866</v>
      </c>
      <c r="AB36" s="209">
        <v>0</v>
      </c>
      <c r="AC36" s="209">
        <v>0.2</v>
      </c>
      <c r="AD36" s="206">
        <f t="shared" si="38"/>
        <v>173.2</v>
      </c>
      <c r="AE36" s="195"/>
      <c r="AF36" s="208">
        <f t="shared" si="39"/>
        <v>164.54</v>
      </c>
      <c r="AG36" s="208">
        <f t="shared" si="40"/>
        <v>173.2</v>
      </c>
      <c r="AH36" s="208">
        <v>0</v>
      </c>
      <c r="AI36" s="208">
        <v>1000</v>
      </c>
      <c r="AJ36" s="208">
        <v>0</v>
      </c>
      <c r="AK36" s="208">
        <v>0</v>
      </c>
      <c r="AL36" s="208">
        <f t="shared" si="41"/>
        <v>1173.2</v>
      </c>
      <c r="AM36" s="208">
        <f t="shared" si="42"/>
        <v>-1008.66</v>
      </c>
      <c r="AN36" s="214">
        <f t="shared" si="43"/>
        <v>-6.13018111097606</v>
      </c>
      <c r="AO36" s="215">
        <f t="shared" si="44"/>
        <v>-0.05</v>
      </c>
      <c r="AP36" s="195"/>
      <c r="AQ36" s="216">
        <f t="shared" si="12"/>
        <v>26209.826</v>
      </c>
      <c r="AR36" s="216">
        <f t="shared" si="13"/>
        <v>235643</v>
      </c>
      <c r="AS36" s="216">
        <f t="shared" si="14"/>
        <v>104593.87</v>
      </c>
      <c r="AT36" s="216">
        <f t="shared" si="15"/>
        <v>105367.564</v>
      </c>
      <c r="AU36" s="195"/>
      <c r="AW36" s="195"/>
      <c r="AX36" s="195"/>
      <c r="AY36" s="195"/>
      <c r="AZ36" s="195"/>
      <c r="BA36" s="195"/>
      <c r="BB36" s="195"/>
      <c r="BC36" s="195"/>
      <c r="BD36" s="195"/>
      <c r="BE36" s="195"/>
      <c r="BF36" s="195"/>
      <c r="BG36" s="196">
        <v>1</v>
      </c>
      <c r="BH36" s="195"/>
      <c r="BI36" s="195"/>
    </row>
    <row r="37" spans="1:61">
      <c r="A37" s="177" t="s">
        <v>197</v>
      </c>
      <c r="B37" s="311" t="s">
        <v>36</v>
      </c>
      <c r="C37" s="311" t="s">
        <v>114</v>
      </c>
      <c r="D37" s="178">
        <v>195</v>
      </c>
      <c r="E37" s="178"/>
      <c r="F37" s="183">
        <v>0.05</v>
      </c>
      <c r="G37" s="183">
        <v>0.5</v>
      </c>
      <c r="H37" s="178"/>
      <c r="I37" s="192">
        <v>92.63</v>
      </c>
      <c r="J37" s="183">
        <v>0.2</v>
      </c>
      <c r="K37" s="193">
        <v>39</v>
      </c>
      <c r="L37" s="194">
        <v>53.63</v>
      </c>
      <c r="M37" s="317"/>
      <c r="N37" s="311" t="s">
        <v>114</v>
      </c>
      <c r="O37" s="196">
        <f t="shared" si="45"/>
        <v>0.5</v>
      </c>
      <c r="P37" s="197">
        <v>841</v>
      </c>
      <c r="Q37" s="197">
        <v>0</v>
      </c>
      <c r="R37" s="197">
        <v>62</v>
      </c>
      <c r="S37" s="200">
        <v>0.05</v>
      </c>
      <c r="T37" s="200"/>
      <c r="U37" s="201">
        <f t="shared" si="33"/>
        <v>740.05</v>
      </c>
      <c r="V37" s="200">
        <f t="shared" si="34"/>
        <v>0.5</v>
      </c>
      <c r="W37" s="201">
        <f t="shared" si="46"/>
        <v>370.025</v>
      </c>
      <c r="X37" s="202"/>
      <c r="Y37" s="206">
        <f t="shared" si="35"/>
        <v>62</v>
      </c>
      <c r="Z37" s="206">
        <f t="shared" si="36"/>
        <v>0</v>
      </c>
      <c r="AA37" s="206">
        <f t="shared" si="37"/>
        <v>779</v>
      </c>
      <c r="AB37" s="209">
        <v>0</v>
      </c>
      <c r="AC37" s="209">
        <v>0.2</v>
      </c>
      <c r="AD37" s="206">
        <f t="shared" si="38"/>
        <v>155.8</v>
      </c>
      <c r="AE37" s="195"/>
      <c r="AF37" s="208">
        <f t="shared" si="39"/>
        <v>370.025</v>
      </c>
      <c r="AG37" s="208">
        <f t="shared" si="40"/>
        <v>155.8</v>
      </c>
      <c r="AH37" s="208">
        <v>0</v>
      </c>
      <c r="AI37" s="208">
        <v>1000</v>
      </c>
      <c r="AJ37" s="208">
        <v>0</v>
      </c>
      <c r="AK37" s="208">
        <v>0</v>
      </c>
      <c r="AL37" s="208">
        <f t="shared" si="41"/>
        <v>1155.8</v>
      </c>
      <c r="AM37" s="208">
        <f t="shared" si="42"/>
        <v>-785.775</v>
      </c>
      <c r="AN37" s="214">
        <f t="shared" si="43"/>
        <v>-2.12357273157219</v>
      </c>
      <c r="AO37" s="215">
        <f t="shared" si="44"/>
        <v>0.25</v>
      </c>
      <c r="AP37" s="195"/>
      <c r="AQ37" s="216">
        <f t="shared" si="12"/>
        <v>-116.8</v>
      </c>
      <c r="AR37" s="216">
        <f t="shared" si="13"/>
        <v>-646</v>
      </c>
      <c r="AS37" s="216">
        <f t="shared" si="14"/>
        <v>-62</v>
      </c>
      <c r="AT37" s="216">
        <f t="shared" si="15"/>
        <v>-277.395</v>
      </c>
      <c r="AU37" s="195"/>
      <c r="AW37" s="195"/>
      <c r="AX37" s="195"/>
      <c r="AY37" s="195"/>
      <c r="AZ37" s="195"/>
      <c r="BA37" s="195"/>
      <c r="BB37" s="195"/>
      <c r="BC37" s="195"/>
      <c r="BD37" s="195"/>
      <c r="BE37" s="195"/>
      <c r="BF37" s="195"/>
      <c r="BG37" s="196">
        <v>1</v>
      </c>
      <c r="BH37" s="195"/>
      <c r="BI37" s="195"/>
    </row>
    <row r="38" spans="1:61">
      <c r="A38" s="177" t="s">
        <v>197</v>
      </c>
      <c r="B38" s="311" t="s">
        <v>36</v>
      </c>
      <c r="C38" s="311" t="s">
        <v>105</v>
      </c>
      <c r="D38" s="178">
        <v>899</v>
      </c>
      <c r="E38" s="178"/>
      <c r="F38" s="183">
        <v>0.05</v>
      </c>
      <c r="G38" s="183">
        <v>0.5</v>
      </c>
      <c r="H38" s="178">
        <v>33</v>
      </c>
      <c r="I38" s="192">
        <v>411.35</v>
      </c>
      <c r="J38" s="183">
        <v>0.2</v>
      </c>
      <c r="K38" s="193">
        <v>173.2</v>
      </c>
      <c r="L38" s="194">
        <v>238.15</v>
      </c>
      <c r="M38" s="317"/>
      <c r="N38" s="311" t="s">
        <v>105</v>
      </c>
      <c r="O38" s="196">
        <f t="shared" si="45"/>
        <v>0.5</v>
      </c>
      <c r="P38" s="197">
        <v>42</v>
      </c>
      <c r="Q38" s="197">
        <v>0</v>
      </c>
      <c r="R38" s="197">
        <v>3</v>
      </c>
      <c r="S38" s="200">
        <v>0.05</v>
      </c>
      <c r="T38" s="200"/>
      <c r="U38" s="201">
        <f t="shared" si="33"/>
        <v>37.05</v>
      </c>
      <c r="V38" s="200">
        <f t="shared" si="34"/>
        <v>0.5</v>
      </c>
      <c r="W38" s="201">
        <f t="shared" si="46"/>
        <v>18.525</v>
      </c>
      <c r="X38" s="202"/>
      <c r="Y38" s="206">
        <f t="shared" si="35"/>
        <v>3</v>
      </c>
      <c r="Z38" s="206">
        <f t="shared" si="36"/>
        <v>0</v>
      </c>
      <c r="AA38" s="206">
        <f t="shared" si="37"/>
        <v>39</v>
      </c>
      <c r="AB38" s="209">
        <v>0</v>
      </c>
      <c r="AC38" s="209">
        <v>0.2</v>
      </c>
      <c r="AD38" s="206">
        <f t="shared" si="38"/>
        <v>7.8</v>
      </c>
      <c r="AE38" s="195"/>
      <c r="AF38" s="208">
        <f t="shared" si="39"/>
        <v>18.525</v>
      </c>
      <c r="AG38" s="208">
        <f t="shared" si="40"/>
        <v>7.8</v>
      </c>
      <c r="AH38" s="208">
        <v>0</v>
      </c>
      <c r="AI38" s="208">
        <v>1000</v>
      </c>
      <c r="AJ38" s="208">
        <v>0</v>
      </c>
      <c r="AK38" s="208">
        <v>0</v>
      </c>
      <c r="AL38" s="208">
        <f t="shared" si="41"/>
        <v>1007.8</v>
      </c>
      <c r="AM38" s="208">
        <f t="shared" si="42"/>
        <v>-989.275</v>
      </c>
      <c r="AN38" s="214">
        <f t="shared" si="43"/>
        <v>-53.4021592442645</v>
      </c>
      <c r="AO38" s="215">
        <f t="shared" si="44"/>
        <v>0.25</v>
      </c>
      <c r="AP38" s="195"/>
      <c r="AQ38" s="216">
        <f t="shared" si="12"/>
        <v>165.4</v>
      </c>
      <c r="AR38" s="216">
        <f t="shared" si="13"/>
        <v>857</v>
      </c>
      <c r="AS38" s="216">
        <f t="shared" si="14"/>
        <v>30</v>
      </c>
      <c r="AT38" s="216">
        <f t="shared" si="15"/>
        <v>392.825</v>
      </c>
      <c r="AU38" s="195"/>
      <c r="AW38" s="195"/>
      <c r="AX38" s="195"/>
      <c r="AY38" s="195"/>
      <c r="AZ38" s="195"/>
      <c r="BA38" s="195"/>
      <c r="BB38" s="195"/>
      <c r="BC38" s="195"/>
      <c r="BD38" s="195"/>
      <c r="BE38" s="195"/>
      <c r="BF38" s="195"/>
      <c r="BG38" s="196">
        <v>1</v>
      </c>
      <c r="BH38" s="195"/>
      <c r="BI38" s="195"/>
    </row>
    <row r="39" ht="18" customHeight="1" spans="1:61">
      <c r="A39" s="177" t="s">
        <v>197</v>
      </c>
      <c r="B39" s="311" t="s">
        <v>36</v>
      </c>
      <c r="C39" s="311" t="s">
        <v>110</v>
      </c>
      <c r="D39" s="178">
        <v>841</v>
      </c>
      <c r="E39" s="178"/>
      <c r="F39" s="183">
        <v>0.05</v>
      </c>
      <c r="G39" s="183">
        <v>0.5</v>
      </c>
      <c r="H39" s="178">
        <v>62</v>
      </c>
      <c r="I39" s="192">
        <v>370.03</v>
      </c>
      <c r="J39" s="183">
        <v>0.2</v>
      </c>
      <c r="K39" s="193">
        <v>155.8</v>
      </c>
      <c r="L39" s="194">
        <v>214.23</v>
      </c>
      <c r="M39" s="317"/>
      <c r="N39" s="311" t="s">
        <v>110</v>
      </c>
      <c r="O39" s="196">
        <f t="shared" si="45"/>
        <v>0.5</v>
      </c>
      <c r="P39" s="197">
        <v>38</v>
      </c>
      <c r="Q39" s="197">
        <v>0</v>
      </c>
      <c r="R39" s="197">
        <v>6</v>
      </c>
      <c r="S39" s="200">
        <v>0.05</v>
      </c>
      <c r="T39" s="200"/>
      <c r="U39" s="201">
        <f t="shared" si="33"/>
        <v>30.4</v>
      </c>
      <c r="V39" s="200">
        <f t="shared" si="34"/>
        <v>0.5</v>
      </c>
      <c r="W39" s="201">
        <f t="shared" si="46"/>
        <v>15.2</v>
      </c>
      <c r="X39" s="202"/>
      <c r="Y39" s="206">
        <f t="shared" si="35"/>
        <v>6</v>
      </c>
      <c r="Z39" s="206">
        <f t="shared" si="36"/>
        <v>0</v>
      </c>
      <c r="AA39" s="206">
        <f t="shared" si="37"/>
        <v>32</v>
      </c>
      <c r="AB39" s="209">
        <v>0</v>
      </c>
      <c r="AC39" s="209">
        <v>0.2</v>
      </c>
      <c r="AD39" s="206">
        <f t="shared" si="38"/>
        <v>6.4</v>
      </c>
      <c r="AE39" s="195"/>
      <c r="AF39" s="208">
        <f t="shared" si="39"/>
        <v>15.2</v>
      </c>
      <c r="AG39" s="208">
        <f t="shared" si="40"/>
        <v>6.4</v>
      </c>
      <c r="AH39" s="208">
        <v>0</v>
      </c>
      <c r="AI39" s="208">
        <v>1000</v>
      </c>
      <c r="AJ39" s="208">
        <v>0</v>
      </c>
      <c r="AK39" s="208">
        <v>0</v>
      </c>
      <c r="AL39" s="208">
        <f t="shared" si="41"/>
        <v>1006.4</v>
      </c>
      <c r="AM39" s="208">
        <f t="shared" si="42"/>
        <v>-991.2</v>
      </c>
      <c r="AN39" s="214">
        <f t="shared" si="43"/>
        <v>-65.2105263157895</v>
      </c>
      <c r="AO39" s="215">
        <f t="shared" si="44"/>
        <v>0.25</v>
      </c>
      <c r="AP39" s="195"/>
      <c r="AQ39" s="216">
        <f t="shared" si="12"/>
        <v>149.4</v>
      </c>
      <c r="AR39" s="216">
        <f t="shared" si="13"/>
        <v>803</v>
      </c>
      <c r="AS39" s="216">
        <f t="shared" si="14"/>
        <v>56</v>
      </c>
      <c r="AT39" s="216">
        <f t="shared" si="15"/>
        <v>354.83</v>
      </c>
      <c r="AU39" s="195"/>
      <c r="AW39" s="195"/>
      <c r="AX39" s="195"/>
      <c r="AY39" s="195"/>
      <c r="AZ39" s="195"/>
      <c r="BA39" s="195"/>
      <c r="BB39" s="195"/>
      <c r="BC39" s="195"/>
      <c r="BD39" s="195"/>
      <c r="BE39" s="195"/>
      <c r="BF39" s="195"/>
      <c r="BG39" s="196">
        <v>1</v>
      </c>
      <c r="BH39" s="195"/>
      <c r="BI39" s="195"/>
    </row>
    <row r="40" spans="1:61">
      <c r="A40" s="177" t="s">
        <v>197</v>
      </c>
      <c r="B40" s="311" t="s">
        <v>36</v>
      </c>
      <c r="C40" s="311" t="s">
        <v>109</v>
      </c>
      <c r="D40" s="178">
        <v>42</v>
      </c>
      <c r="E40" s="178"/>
      <c r="F40" s="183">
        <v>0.05</v>
      </c>
      <c r="G40" s="183">
        <v>0.5</v>
      </c>
      <c r="H40" s="178">
        <v>3</v>
      </c>
      <c r="I40" s="192">
        <v>18.53</v>
      </c>
      <c r="J40" s="183">
        <v>0.2</v>
      </c>
      <c r="K40" s="193">
        <v>7.8</v>
      </c>
      <c r="L40" s="194">
        <v>10.73</v>
      </c>
      <c r="M40" s="317"/>
      <c r="N40" s="311" t="s">
        <v>109</v>
      </c>
      <c r="O40" s="196">
        <f t="shared" si="45"/>
        <v>0.5</v>
      </c>
      <c r="P40" s="197"/>
      <c r="Q40" s="197"/>
      <c r="R40" s="197"/>
      <c r="S40" s="200"/>
      <c r="T40" s="200"/>
      <c r="U40" s="201"/>
      <c r="V40" s="200"/>
      <c r="W40" s="201"/>
      <c r="X40" s="202"/>
      <c r="Y40" s="206"/>
      <c r="Z40" s="206"/>
      <c r="AA40" s="206"/>
      <c r="AB40" s="209"/>
      <c r="AC40" s="209"/>
      <c r="AD40" s="206"/>
      <c r="AE40" s="195"/>
      <c r="AF40" s="208"/>
      <c r="AG40" s="208"/>
      <c r="AH40" s="208"/>
      <c r="AI40" s="208">
        <v>1000</v>
      </c>
      <c r="AJ40" s="208"/>
      <c r="AK40" s="208"/>
      <c r="AL40" s="208"/>
      <c r="AM40" s="208"/>
      <c r="AN40" s="214"/>
      <c r="AO40" s="215"/>
      <c r="AP40" s="195"/>
      <c r="AQ40" s="216">
        <f t="shared" si="12"/>
        <v>7.8</v>
      </c>
      <c r="AR40" s="216">
        <f t="shared" si="13"/>
        <v>42</v>
      </c>
      <c r="AS40" s="216">
        <f t="shared" si="14"/>
        <v>3</v>
      </c>
      <c r="AT40" s="216">
        <f t="shared" si="15"/>
        <v>18.53</v>
      </c>
      <c r="AU40" s="195"/>
      <c r="AW40" s="195"/>
      <c r="AX40" s="195"/>
      <c r="AY40" s="195"/>
      <c r="AZ40" s="195"/>
      <c r="BA40" s="195"/>
      <c r="BB40" s="195"/>
      <c r="BC40" s="195"/>
      <c r="BD40" s="195"/>
      <c r="BE40" s="195"/>
      <c r="BF40" s="195"/>
      <c r="BG40" s="196"/>
      <c r="BH40" s="195"/>
      <c r="BI40" s="195"/>
    </row>
    <row r="41" ht="19.5" customHeight="1" spans="1:61">
      <c r="A41" s="177" t="s">
        <v>197</v>
      </c>
      <c r="B41" s="311" t="s">
        <v>36</v>
      </c>
      <c r="C41" s="311">
        <v>4399</v>
      </c>
      <c r="D41" s="178">
        <v>38</v>
      </c>
      <c r="E41" s="178"/>
      <c r="F41" s="183">
        <v>0.05</v>
      </c>
      <c r="G41" s="183">
        <v>0.5</v>
      </c>
      <c r="H41" s="178">
        <v>6</v>
      </c>
      <c r="I41" s="192">
        <v>15.2</v>
      </c>
      <c r="J41" s="183">
        <v>0.2</v>
      </c>
      <c r="K41" s="193">
        <v>6.4</v>
      </c>
      <c r="L41" s="194">
        <v>8.8</v>
      </c>
      <c r="M41" s="317"/>
      <c r="N41" s="311">
        <v>4399</v>
      </c>
      <c r="O41" s="196">
        <v>0.6</v>
      </c>
      <c r="P41" s="197">
        <v>1052</v>
      </c>
      <c r="Q41" s="197">
        <v>0</v>
      </c>
      <c r="R41" s="197"/>
      <c r="S41" s="200">
        <v>0.05</v>
      </c>
      <c r="T41" s="200"/>
      <c r="U41" s="201">
        <f t="shared" ref="U41:U51" si="47">(P41-Q41-R41)*(1-S41)*(1-T41)</f>
        <v>999.4</v>
      </c>
      <c r="V41" s="200">
        <f t="shared" ref="V41:V51" si="48">BG41-O41</f>
        <v>0.4</v>
      </c>
      <c r="W41" s="201">
        <f t="shared" ref="W41:W51" si="49">(P41-Q41-R41)*(1-S41)*V41*(1-T41)</f>
        <v>399.76</v>
      </c>
      <c r="X41" s="202"/>
      <c r="Y41" s="206">
        <f t="shared" ref="Y41:Y51" si="50">R41</f>
        <v>0</v>
      </c>
      <c r="Z41" s="206">
        <f t="shared" ref="Z41:Z51" si="51">Q41</f>
        <v>0</v>
      </c>
      <c r="AA41" s="206">
        <f t="shared" ref="AA41:AA51" si="52">P41-Y41-Z41</f>
        <v>1052</v>
      </c>
      <c r="AB41" s="209">
        <v>0</v>
      </c>
      <c r="AC41" s="209">
        <v>0.2</v>
      </c>
      <c r="AD41" s="206">
        <f t="shared" ref="AD41:AD51" si="53">ROUND(AA41*(1-AB41)*AC41,2)</f>
        <v>210.4</v>
      </c>
      <c r="AE41" s="195"/>
      <c r="AF41" s="208">
        <f t="shared" ref="AF41:AF51" si="54">W41</f>
        <v>399.76</v>
      </c>
      <c r="AG41" s="208">
        <f t="shared" ref="AG41:AG51" si="55">AD41</f>
        <v>210.4</v>
      </c>
      <c r="AH41" s="208">
        <v>0</v>
      </c>
      <c r="AI41" s="208">
        <v>1000</v>
      </c>
      <c r="AJ41" s="208">
        <v>0</v>
      </c>
      <c r="AK41" s="208">
        <v>0</v>
      </c>
      <c r="AL41" s="208">
        <f t="shared" ref="AL41:AL51" si="56">SUM(AG41:AK41)</f>
        <v>1210.4</v>
      </c>
      <c r="AM41" s="208">
        <f t="shared" ref="AM41:AM51" si="57">AF41-AL41</f>
        <v>-810.64</v>
      </c>
      <c r="AN41" s="214">
        <f t="shared" ref="AN41:AN51" si="58">IFERROR(AM41/AF41,"")</f>
        <v>-2.02781669001401</v>
      </c>
      <c r="AO41" s="215">
        <f t="shared" ref="AO41:AO51" si="59">V41-AC41-S41</f>
        <v>0.15</v>
      </c>
      <c r="AP41" s="195"/>
      <c r="AQ41" s="216">
        <f t="shared" si="12"/>
        <v>-204</v>
      </c>
      <c r="AR41" s="216">
        <f t="shared" si="13"/>
        <v>-1014</v>
      </c>
      <c r="AS41" s="216">
        <f t="shared" si="14"/>
        <v>6</v>
      </c>
      <c r="AT41" s="216">
        <f t="shared" si="15"/>
        <v>-384.56</v>
      </c>
      <c r="AU41" s="195"/>
      <c r="AW41" s="195"/>
      <c r="AX41" s="195"/>
      <c r="AY41" s="195"/>
      <c r="AZ41" s="195"/>
      <c r="BA41" s="195"/>
      <c r="BB41" s="195"/>
      <c r="BC41" s="195"/>
      <c r="BD41" s="195"/>
      <c r="BE41" s="195"/>
      <c r="BF41" s="195"/>
      <c r="BG41" s="196">
        <v>1</v>
      </c>
      <c r="BH41" s="195"/>
      <c r="BI41" s="195"/>
    </row>
    <row r="42" spans="1:61">
      <c r="A42" s="177" t="s">
        <v>197</v>
      </c>
      <c r="B42" s="300" t="s">
        <v>195</v>
      </c>
      <c r="C42" s="300"/>
      <c r="D42" s="301">
        <v>292917</v>
      </c>
      <c r="E42" s="301"/>
      <c r="F42" s="301"/>
      <c r="G42" s="301"/>
      <c r="H42" s="301">
        <v>119019.07</v>
      </c>
      <c r="I42" s="301">
        <v>124223.354</v>
      </c>
      <c r="J42" s="301"/>
      <c r="K42" s="301">
        <v>34779.586</v>
      </c>
      <c r="L42" s="301">
        <v>89443.768</v>
      </c>
      <c r="M42" s="317"/>
      <c r="N42" s="300"/>
      <c r="O42" s="196">
        <f t="shared" ref="O42:O50" si="60">G42</f>
        <v>0</v>
      </c>
      <c r="P42" s="197">
        <v>723</v>
      </c>
      <c r="Q42" s="197">
        <v>0</v>
      </c>
      <c r="R42" s="197">
        <v>156</v>
      </c>
      <c r="S42" s="200">
        <v>0.05</v>
      </c>
      <c r="T42" s="200"/>
      <c r="U42" s="201">
        <f t="shared" si="47"/>
        <v>538.65</v>
      </c>
      <c r="V42" s="200">
        <f t="shared" si="48"/>
        <v>1</v>
      </c>
      <c r="W42" s="201">
        <f t="shared" si="49"/>
        <v>538.65</v>
      </c>
      <c r="X42" s="202"/>
      <c r="Y42" s="206">
        <f t="shared" si="50"/>
        <v>156</v>
      </c>
      <c r="Z42" s="206">
        <f t="shared" si="51"/>
        <v>0</v>
      </c>
      <c r="AA42" s="206">
        <f t="shared" si="52"/>
        <v>567</v>
      </c>
      <c r="AB42" s="209">
        <v>0</v>
      </c>
      <c r="AC42" s="209">
        <v>0.2</v>
      </c>
      <c r="AD42" s="206">
        <f t="shared" si="53"/>
        <v>113.4</v>
      </c>
      <c r="AE42" s="195"/>
      <c r="AF42" s="208">
        <f t="shared" si="54"/>
        <v>538.65</v>
      </c>
      <c r="AG42" s="208">
        <f t="shared" si="55"/>
        <v>113.4</v>
      </c>
      <c r="AH42" s="208">
        <v>0</v>
      </c>
      <c r="AI42" s="208">
        <v>1000</v>
      </c>
      <c r="AJ42" s="208">
        <v>0</v>
      </c>
      <c r="AK42" s="208">
        <v>0</v>
      </c>
      <c r="AL42" s="208">
        <f t="shared" si="56"/>
        <v>1113.4</v>
      </c>
      <c r="AM42" s="208">
        <f t="shared" si="57"/>
        <v>-574.75</v>
      </c>
      <c r="AN42" s="214">
        <f t="shared" si="58"/>
        <v>-1.06701940035273</v>
      </c>
      <c r="AO42" s="215">
        <f t="shared" si="59"/>
        <v>0.75</v>
      </c>
      <c r="AP42" s="195"/>
      <c r="AQ42" s="216">
        <f t="shared" si="12"/>
        <v>34666.186</v>
      </c>
      <c r="AR42" s="216">
        <f t="shared" si="13"/>
        <v>292194</v>
      </c>
      <c r="AS42" s="216">
        <f t="shared" si="14"/>
        <v>118863.07</v>
      </c>
      <c r="AT42" s="216">
        <f t="shared" si="15"/>
        <v>123684.704</v>
      </c>
      <c r="AU42" s="195"/>
      <c r="AW42" s="195"/>
      <c r="AX42" s="195"/>
      <c r="AY42" s="195"/>
      <c r="AZ42" s="195"/>
      <c r="BA42" s="195"/>
      <c r="BB42" s="195"/>
      <c r="BC42" s="195"/>
      <c r="BD42" s="195"/>
      <c r="BE42" s="195"/>
      <c r="BF42" s="195"/>
      <c r="BG42" s="196">
        <v>1</v>
      </c>
      <c r="BH42" s="195"/>
      <c r="BI42" s="195"/>
    </row>
    <row r="43" ht="33" spans="1:61">
      <c r="A43" s="177" t="s">
        <v>198</v>
      </c>
      <c r="B43" s="178" t="s">
        <v>174</v>
      </c>
      <c r="C43" s="178" t="s">
        <v>158</v>
      </c>
      <c r="D43" s="178" t="s">
        <v>159</v>
      </c>
      <c r="E43" s="178" t="s">
        <v>160</v>
      </c>
      <c r="F43" s="179" t="s">
        <v>161</v>
      </c>
      <c r="G43" s="179" t="s">
        <v>95</v>
      </c>
      <c r="H43" s="310" t="s">
        <v>62</v>
      </c>
      <c r="I43" s="188" t="s">
        <v>175</v>
      </c>
      <c r="J43" s="179" t="s">
        <v>163</v>
      </c>
      <c r="K43" s="189" t="s">
        <v>176</v>
      </c>
      <c r="L43" s="190" t="s">
        <v>165</v>
      </c>
      <c r="M43" s="317"/>
      <c r="N43" s="178" t="s">
        <v>158</v>
      </c>
      <c r="O43" s="196" t="str">
        <f t="shared" si="60"/>
        <v>渠道分成</v>
      </c>
      <c r="P43" s="197">
        <v>803</v>
      </c>
      <c r="Q43" s="197">
        <v>0</v>
      </c>
      <c r="R43" s="197"/>
      <c r="S43" s="200">
        <v>0.05</v>
      </c>
      <c r="T43" s="200"/>
      <c r="U43" s="201">
        <f t="shared" si="47"/>
        <v>762.85</v>
      </c>
      <c r="V43" s="200" t="e">
        <f t="shared" si="48"/>
        <v>#VALUE!</v>
      </c>
      <c r="W43" s="201" t="e">
        <f t="shared" si="49"/>
        <v>#VALUE!</v>
      </c>
      <c r="X43" s="202"/>
      <c r="Y43" s="206">
        <f t="shared" si="50"/>
        <v>0</v>
      </c>
      <c r="Z43" s="206">
        <f t="shared" si="51"/>
        <v>0</v>
      </c>
      <c r="AA43" s="206">
        <f t="shared" si="52"/>
        <v>803</v>
      </c>
      <c r="AB43" s="209">
        <v>0</v>
      </c>
      <c r="AC43" s="209">
        <v>0.2</v>
      </c>
      <c r="AD43" s="206">
        <f t="shared" si="53"/>
        <v>160.6</v>
      </c>
      <c r="AE43" s="195"/>
      <c r="AF43" s="208" t="e">
        <f t="shared" si="54"/>
        <v>#VALUE!</v>
      </c>
      <c r="AG43" s="208">
        <f t="shared" si="55"/>
        <v>160.6</v>
      </c>
      <c r="AH43" s="208">
        <v>0</v>
      </c>
      <c r="AI43" s="208">
        <v>1000</v>
      </c>
      <c r="AJ43" s="208">
        <v>0</v>
      </c>
      <c r="AK43" s="208">
        <v>0</v>
      </c>
      <c r="AL43" s="208">
        <f t="shared" si="56"/>
        <v>1160.6</v>
      </c>
      <c r="AM43" s="208" t="e">
        <f t="shared" si="57"/>
        <v>#VALUE!</v>
      </c>
      <c r="AN43" s="214" t="str">
        <f t="shared" si="58"/>
        <v/>
      </c>
      <c r="AO43" s="215" t="e">
        <f t="shared" si="59"/>
        <v>#VALUE!</v>
      </c>
      <c r="AP43" s="195"/>
      <c r="AQ43" s="216" t="e">
        <f t="shared" si="12"/>
        <v>#VALUE!</v>
      </c>
      <c r="AR43" s="216" t="e">
        <f t="shared" si="13"/>
        <v>#VALUE!</v>
      </c>
      <c r="AS43" s="216" t="e">
        <f t="shared" si="14"/>
        <v>#VALUE!</v>
      </c>
      <c r="AT43" s="216" t="e">
        <f t="shared" si="15"/>
        <v>#VALUE!</v>
      </c>
      <c r="AU43" s="195"/>
      <c r="AW43" s="195"/>
      <c r="AX43" s="195"/>
      <c r="AY43" s="195"/>
      <c r="AZ43" s="195"/>
      <c r="BA43" s="195"/>
      <c r="BB43" s="195"/>
      <c r="BC43" s="195"/>
      <c r="BD43" s="195"/>
      <c r="BE43" s="195"/>
      <c r="BF43" s="195"/>
      <c r="BG43" s="196">
        <v>1</v>
      </c>
      <c r="BH43" s="195"/>
      <c r="BI43" s="195"/>
    </row>
    <row r="44" spans="1:61">
      <c r="A44" s="177" t="s">
        <v>198</v>
      </c>
      <c r="B44" s="311" t="s">
        <v>36</v>
      </c>
      <c r="C44" s="311" t="s">
        <v>101</v>
      </c>
      <c r="D44" s="178">
        <v>1052</v>
      </c>
      <c r="E44" s="178"/>
      <c r="F44" s="183">
        <v>0.05</v>
      </c>
      <c r="G44" s="183">
        <v>0.4</v>
      </c>
      <c r="H44" s="178"/>
      <c r="I44" s="192">
        <v>399.76</v>
      </c>
      <c r="J44" s="183">
        <v>0.2</v>
      </c>
      <c r="K44" s="193">
        <v>210.4</v>
      </c>
      <c r="L44" s="194">
        <v>189.36</v>
      </c>
      <c r="M44" s="317"/>
      <c r="N44" s="311" t="s">
        <v>101</v>
      </c>
      <c r="O44" s="196">
        <f t="shared" si="60"/>
        <v>0.4</v>
      </c>
      <c r="P44" s="197">
        <v>2249</v>
      </c>
      <c r="Q44" s="197">
        <v>0</v>
      </c>
      <c r="R44" s="197"/>
      <c r="S44" s="200">
        <v>0.05</v>
      </c>
      <c r="T44" s="200"/>
      <c r="U44" s="201">
        <f t="shared" si="47"/>
        <v>2136.55</v>
      </c>
      <c r="V44" s="200">
        <f t="shared" si="48"/>
        <v>0.6</v>
      </c>
      <c r="W44" s="201">
        <f t="shared" si="49"/>
        <v>1281.93</v>
      </c>
      <c r="X44" s="202"/>
      <c r="Y44" s="206">
        <f t="shared" si="50"/>
        <v>0</v>
      </c>
      <c r="Z44" s="206">
        <f t="shared" si="51"/>
        <v>0</v>
      </c>
      <c r="AA44" s="206">
        <f t="shared" si="52"/>
        <v>2249</v>
      </c>
      <c r="AB44" s="209">
        <v>0</v>
      </c>
      <c r="AC44" s="209">
        <v>0.2</v>
      </c>
      <c r="AD44" s="206">
        <f t="shared" si="53"/>
        <v>449.8</v>
      </c>
      <c r="AE44" s="195"/>
      <c r="AF44" s="208">
        <f t="shared" si="54"/>
        <v>1281.93</v>
      </c>
      <c r="AG44" s="208">
        <f t="shared" si="55"/>
        <v>449.8</v>
      </c>
      <c r="AH44" s="208">
        <v>0</v>
      </c>
      <c r="AI44" s="208">
        <v>1000</v>
      </c>
      <c r="AJ44" s="208">
        <v>0</v>
      </c>
      <c r="AK44" s="208">
        <v>0</v>
      </c>
      <c r="AL44" s="208">
        <f t="shared" si="56"/>
        <v>1449.8</v>
      </c>
      <c r="AM44" s="208">
        <f t="shared" si="57"/>
        <v>-167.87</v>
      </c>
      <c r="AN44" s="214">
        <f t="shared" si="58"/>
        <v>-0.130950987963461</v>
      </c>
      <c r="AO44" s="215">
        <f t="shared" si="59"/>
        <v>0.35</v>
      </c>
      <c r="AP44" s="195"/>
      <c r="AQ44" s="216">
        <f t="shared" si="12"/>
        <v>-239.4</v>
      </c>
      <c r="AR44" s="216">
        <f t="shared" si="13"/>
        <v>-1197</v>
      </c>
      <c r="AS44" s="216">
        <f t="shared" si="14"/>
        <v>0</v>
      </c>
      <c r="AT44" s="216">
        <f t="shared" si="15"/>
        <v>-882.17</v>
      </c>
      <c r="AU44" s="195"/>
      <c r="AW44" s="195"/>
      <c r="AX44" s="195"/>
      <c r="AY44" s="195"/>
      <c r="AZ44" s="195"/>
      <c r="BA44" s="195"/>
      <c r="BB44" s="195"/>
      <c r="BC44" s="195"/>
      <c r="BD44" s="195"/>
      <c r="BE44" s="195"/>
      <c r="BF44" s="195"/>
      <c r="BG44" s="196">
        <v>1</v>
      </c>
      <c r="BH44" s="195"/>
      <c r="BI44" s="195"/>
    </row>
    <row r="45" spans="1:61">
      <c r="A45" s="177" t="s">
        <v>198</v>
      </c>
      <c r="B45" s="311" t="s">
        <v>36</v>
      </c>
      <c r="C45" s="311" t="s">
        <v>110</v>
      </c>
      <c r="D45" s="178">
        <v>723</v>
      </c>
      <c r="E45" s="178"/>
      <c r="F45" s="183">
        <v>0.05</v>
      </c>
      <c r="G45" s="183">
        <v>0.5</v>
      </c>
      <c r="H45" s="178">
        <v>156</v>
      </c>
      <c r="I45" s="192">
        <v>269.33</v>
      </c>
      <c r="J45" s="183">
        <v>0.2</v>
      </c>
      <c r="K45" s="193">
        <v>113.4</v>
      </c>
      <c r="L45" s="194">
        <v>155.93</v>
      </c>
      <c r="M45" s="317"/>
      <c r="N45" s="311" t="s">
        <v>110</v>
      </c>
      <c r="O45" s="196">
        <f t="shared" si="60"/>
        <v>0.5</v>
      </c>
      <c r="P45" s="197">
        <v>478</v>
      </c>
      <c r="Q45" s="197">
        <v>0</v>
      </c>
      <c r="R45" s="197">
        <v>10</v>
      </c>
      <c r="S45" s="200">
        <v>0.05</v>
      </c>
      <c r="T45" s="200"/>
      <c r="U45" s="201">
        <f t="shared" si="47"/>
        <v>444.6</v>
      </c>
      <c r="V45" s="200">
        <f t="shared" si="48"/>
        <v>0.5</v>
      </c>
      <c r="W45" s="201">
        <f t="shared" si="49"/>
        <v>222.3</v>
      </c>
      <c r="X45" s="202"/>
      <c r="Y45" s="206">
        <f t="shared" si="50"/>
        <v>10</v>
      </c>
      <c r="Z45" s="206">
        <f t="shared" si="51"/>
        <v>0</v>
      </c>
      <c r="AA45" s="206">
        <f t="shared" si="52"/>
        <v>468</v>
      </c>
      <c r="AB45" s="209">
        <v>0</v>
      </c>
      <c r="AC45" s="209">
        <v>0.2</v>
      </c>
      <c r="AD45" s="206">
        <f t="shared" si="53"/>
        <v>93.6</v>
      </c>
      <c r="AE45" s="195"/>
      <c r="AF45" s="208">
        <f t="shared" si="54"/>
        <v>222.3</v>
      </c>
      <c r="AG45" s="208">
        <f t="shared" si="55"/>
        <v>93.6</v>
      </c>
      <c r="AH45" s="208">
        <v>0</v>
      </c>
      <c r="AI45" s="208">
        <v>1000</v>
      </c>
      <c r="AJ45" s="208">
        <v>0</v>
      </c>
      <c r="AK45" s="208">
        <v>0</v>
      </c>
      <c r="AL45" s="208">
        <f t="shared" si="56"/>
        <v>1093.6</v>
      </c>
      <c r="AM45" s="208">
        <f t="shared" si="57"/>
        <v>-871.3</v>
      </c>
      <c r="AN45" s="214">
        <f t="shared" si="58"/>
        <v>-3.91947818263608</v>
      </c>
      <c r="AO45" s="215">
        <f t="shared" si="59"/>
        <v>0.25</v>
      </c>
      <c r="AP45" s="195"/>
      <c r="AQ45" s="216">
        <f t="shared" si="12"/>
        <v>19.8</v>
      </c>
      <c r="AR45" s="216">
        <f t="shared" si="13"/>
        <v>245</v>
      </c>
      <c r="AS45" s="216">
        <f t="shared" si="14"/>
        <v>146</v>
      </c>
      <c r="AT45" s="216">
        <f t="shared" si="15"/>
        <v>47.03</v>
      </c>
      <c r="AU45" s="195"/>
      <c r="AW45" s="195"/>
      <c r="AX45" s="195"/>
      <c r="AY45" s="195"/>
      <c r="AZ45" s="195"/>
      <c r="BA45" s="195"/>
      <c r="BB45" s="195"/>
      <c r="BC45" s="195"/>
      <c r="BD45" s="195"/>
      <c r="BE45" s="195"/>
      <c r="BF45" s="195"/>
      <c r="BG45" s="196">
        <v>1</v>
      </c>
      <c r="BH45" s="195"/>
      <c r="BI45" s="195"/>
    </row>
    <row r="46" spans="1:61">
      <c r="A46" s="177" t="s">
        <v>198</v>
      </c>
      <c r="B46" s="311" t="s">
        <v>36</v>
      </c>
      <c r="C46" s="311" t="s">
        <v>114</v>
      </c>
      <c r="D46" s="178">
        <v>803</v>
      </c>
      <c r="E46" s="178"/>
      <c r="F46" s="183">
        <v>0.05</v>
      </c>
      <c r="G46" s="183">
        <v>0.5</v>
      </c>
      <c r="H46" s="178"/>
      <c r="I46" s="192">
        <v>381.43</v>
      </c>
      <c r="J46" s="183">
        <v>0.2</v>
      </c>
      <c r="K46" s="193">
        <v>160.6</v>
      </c>
      <c r="L46" s="194">
        <v>220.83</v>
      </c>
      <c r="M46" s="317"/>
      <c r="N46" s="311" t="s">
        <v>114</v>
      </c>
      <c r="O46" s="196">
        <f t="shared" si="60"/>
        <v>0.5</v>
      </c>
      <c r="P46" s="197">
        <v>247</v>
      </c>
      <c r="Q46" s="197">
        <v>0</v>
      </c>
      <c r="R46" s="197">
        <v>18.2</v>
      </c>
      <c r="S46" s="200">
        <v>0.05</v>
      </c>
      <c r="T46" s="200"/>
      <c r="U46" s="201">
        <f t="shared" si="47"/>
        <v>217.36</v>
      </c>
      <c r="V46" s="200">
        <f t="shared" si="48"/>
        <v>0.5</v>
      </c>
      <c r="W46" s="201">
        <f t="shared" si="49"/>
        <v>108.68</v>
      </c>
      <c r="X46" s="202"/>
      <c r="Y46" s="206">
        <f t="shared" si="50"/>
        <v>18.2</v>
      </c>
      <c r="Z46" s="206">
        <f t="shared" si="51"/>
        <v>0</v>
      </c>
      <c r="AA46" s="206">
        <f t="shared" si="52"/>
        <v>228.8</v>
      </c>
      <c r="AB46" s="209">
        <v>0</v>
      </c>
      <c r="AC46" s="209">
        <v>0.2</v>
      </c>
      <c r="AD46" s="206">
        <f t="shared" si="53"/>
        <v>45.76</v>
      </c>
      <c r="AE46" s="195"/>
      <c r="AF46" s="208">
        <f t="shared" si="54"/>
        <v>108.68</v>
      </c>
      <c r="AG46" s="208">
        <f t="shared" si="55"/>
        <v>45.76</v>
      </c>
      <c r="AH46" s="208">
        <v>0</v>
      </c>
      <c r="AI46" s="208">
        <v>1000</v>
      </c>
      <c r="AJ46" s="208">
        <v>0</v>
      </c>
      <c r="AK46" s="208">
        <v>0</v>
      </c>
      <c r="AL46" s="208">
        <f t="shared" si="56"/>
        <v>1045.76</v>
      </c>
      <c r="AM46" s="208">
        <f t="shared" si="57"/>
        <v>-937.08</v>
      </c>
      <c r="AN46" s="214">
        <f t="shared" si="58"/>
        <v>-8.62237762237762</v>
      </c>
      <c r="AO46" s="215">
        <f t="shared" si="59"/>
        <v>0.25</v>
      </c>
      <c r="AP46" s="195"/>
      <c r="AQ46" s="216">
        <f t="shared" si="12"/>
        <v>114.84</v>
      </c>
      <c r="AR46" s="216">
        <f t="shared" si="13"/>
        <v>556</v>
      </c>
      <c r="AS46" s="216">
        <f t="shared" si="14"/>
        <v>-18.2</v>
      </c>
      <c r="AT46" s="216">
        <f t="shared" si="15"/>
        <v>272.75</v>
      </c>
      <c r="AU46" s="195"/>
      <c r="AW46" s="195"/>
      <c r="AX46" s="195"/>
      <c r="AY46" s="195"/>
      <c r="AZ46" s="195"/>
      <c r="BA46" s="195"/>
      <c r="BB46" s="195"/>
      <c r="BC46" s="195"/>
      <c r="BD46" s="195"/>
      <c r="BE46" s="195"/>
      <c r="BF46" s="195"/>
      <c r="BG46" s="196">
        <v>1</v>
      </c>
      <c r="BH46" s="195"/>
      <c r="BI46" s="195"/>
    </row>
    <row r="47" spans="1:61">
      <c r="A47" s="177" t="s">
        <v>198</v>
      </c>
      <c r="B47" s="311" t="s">
        <v>36</v>
      </c>
      <c r="C47" s="311" t="s">
        <v>102</v>
      </c>
      <c r="D47" s="178">
        <v>2249</v>
      </c>
      <c r="E47" s="178"/>
      <c r="F47" s="183">
        <v>0.05</v>
      </c>
      <c r="G47" s="183">
        <v>0.5</v>
      </c>
      <c r="H47" s="178"/>
      <c r="I47" s="316">
        <v>1068.25</v>
      </c>
      <c r="J47" s="183">
        <v>0.2</v>
      </c>
      <c r="K47" s="193">
        <v>449.8</v>
      </c>
      <c r="L47" s="194">
        <v>618.45</v>
      </c>
      <c r="M47" s="317"/>
      <c r="N47" s="311" t="s">
        <v>102</v>
      </c>
      <c r="O47" s="196">
        <f t="shared" si="60"/>
        <v>0.5</v>
      </c>
      <c r="P47" s="197">
        <v>31</v>
      </c>
      <c r="Q47" s="197">
        <v>0</v>
      </c>
      <c r="R47" s="197">
        <v>9</v>
      </c>
      <c r="S47" s="200">
        <v>0.05</v>
      </c>
      <c r="T47" s="200"/>
      <c r="U47" s="201">
        <f t="shared" si="47"/>
        <v>20.9</v>
      </c>
      <c r="V47" s="200">
        <f t="shared" si="48"/>
        <v>0.5</v>
      </c>
      <c r="W47" s="201">
        <f t="shared" si="49"/>
        <v>10.45</v>
      </c>
      <c r="X47" s="202"/>
      <c r="Y47" s="206">
        <f t="shared" si="50"/>
        <v>9</v>
      </c>
      <c r="Z47" s="206">
        <f t="shared" si="51"/>
        <v>0</v>
      </c>
      <c r="AA47" s="206">
        <f t="shared" si="52"/>
        <v>22</v>
      </c>
      <c r="AB47" s="209">
        <v>0</v>
      </c>
      <c r="AC47" s="209">
        <v>0.2</v>
      </c>
      <c r="AD47" s="206">
        <f t="shared" si="53"/>
        <v>4.4</v>
      </c>
      <c r="AE47" s="195"/>
      <c r="AF47" s="208">
        <f t="shared" si="54"/>
        <v>10.45</v>
      </c>
      <c r="AG47" s="208">
        <f t="shared" si="55"/>
        <v>4.4</v>
      </c>
      <c r="AH47" s="208">
        <v>0</v>
      </c>
      <c r="AI47" s="208">
        <v>1000</v>
      </c>
      <c r="AJ47" s="208">
        <v>0</v>
      </c>
      <c r="AK47" s="208">
        <v>0</v>
      </c>
      <c r="AL47" s="208">
        <f t="shared" si="56"/>
        <v>1004.4</v>
      </c>
      <c r="AM47" s="208">
        <f t="shared" si="57"/>
        <v>-993.95</v>
      </c>
      <c r="AN47" s="214">
        <f t="shared" si="58"/>
        <v>-95.1148325358852</v>
      </c>
      <c r="AO47" s="215">
        <f t="shared" si="59"/>
        <v>0.25</v>
      </c>
      <c r="AP47" s="195"/>
      <c r="AQ47" s="216">
        <f t="shared" si="12"/>
        <v>445.4</v>
      </c>
      <c r="AR47" s="216">
        <f t="shared" si="13"/>
        <v>2218</v>
      </c>
      <c r="AS47" s="216">
        <f t="shared" si="14"/>
        <v>-9</v>
      </c>
      <c r="AT47" s="216">
        <f t="shared" si="15"/>
        <v>1057.8</v>
      </c>
      <c r="AU47" s="195"/>
      <c r="AW47" s="195"/>
      <c r="AX47" s="195"/>
      <c r="AY47" s="195"/>
      <c r="AZ47" s="195"/>
      <c r="BA47" s="195"/>
      <c r="BB47" s="195"/>
      <c r="BC47" s="195"/>
      <c r="BD47" s="195"/>
      <c r="BE47" s="195"/>
      <c r="BF47" s="195"/>
      <c r="BG47" s="196">
        <v>1</v>
      </c>
      <c r="BH47" s="195"/>
      <c r="BI47" s="195"/>
    </row>
    <row r="48" spans="1:61">
      <c r="A48" s="177" t="s">
        <v>198</v>
      </c>
      <c r="B48" s="311" t="s">
        <v>36</v>
      </c>
      <c r="C48" s="311" t="s">
        <v>105</v>
      </c>
      <c r="D48" s="178">
        <v>478</v>
      </c>
      <c r="E48" s="178"/>
      <c r="F48" s="183">
        <v>0.05</v>
      </c>
      <c r="G48" s="183">
        <v>0.5</v>
      </c>
      <c r="H48" s="178">
        <v>10</v>
      </c>
      <c r="I48" s="192">
        <v>222.3</v>
      </c>
      <c r="J48" s="183">
        <v>0.2</v>
      </c>
      <c r="K48" s="193">
        <v>93.6</v>
      </c>
      <c r="L48" s="194">
        <v>128.7</v>
      </c>
      <c r="M48" s="317"/>
      <c r="N48" s="311" t="s">
        <v>105</v>
      </c>
      <c r="O48" s="196">
        <f t="shared" si="60"/>
        <v>0.5</v>
      </c>
      <c r="P48" s="197">
        <v>26</v>
      </c>
      <c r="Q48" s="197">
        <v>0</v>
      </c>
      <c r="R48" s="197"/>
      <c r="S48" s="200">
        <v>0.05</v>
      </c>
      <c r="T48" s="200"/>
      <c r="U48" s="201">
        <f t="shared" si="47"/>
        <v>24.7</v>
      </c>
      <c r="V48" s="200">
        <f t="shared" si="48"/>
        <v>0.5</v>
      </c>
      <c r="W48" s="201">
        <f t="shared" si="49"/>
        <v>12.35</v>
      </c>
      <c r="X48" s="202"/>
      <c r="Y48" s="206">
        <f t="shared" si="50"/>
        <v>0</v>
      </c>
      <c r="Z48" s="206">
        <f t="shared" si="51"/>
        <v>0</v>
      </c>
      <c r="AA48" s="206">
        <f t="shared" si="52"/>
        <v>26</v>
      </c>
      <c r="AB48" s="209">
        <v>0</v>
      </c>
      <c r="AC48" s="209">
        <v>0.2</v>
      </c>
      <c r="AD48" s="206">
        <f t="shared" si="53"/>
        <v>5.2</v>
      </c>
      <c r="AE48" s="195"/>
      <c r="AF48" s="208">
        <f t="shared" si="54"/>
        <v>12.35</v>
      </c>
      <c r="AG48" s="208">
        <f t="shared" si="55"/>
        <v>5.2</v>
      </c>
      <c r="AH48" s="208">
        <v>0</v>
      </c>
      <c r="AI48" s="208">
        <v>1000</v>
      </c>
      <c r="AJ48" s="208">
        <v>0</v>
      </c>
      <c r="AK48" s="208">
        <v>0</v>
      </c>
      <c r="AL48" s="208">
        <f t="shared" si="56"/>
        <v>1005.2</v>
      </c>
      <c r="AM48" s="208">
        <f t="shared" si="57"/>
        <v>-992.85</v>
      </c>
      <c r="AN48" s="214">
        <f t="shared" si="58"/>
        <v>-80.3927125506073</v>
      </c>
      <c r="AO48" s="215">
        <f t="shared" si="59"/>
        <v>0.25</v>
      </c>
      <c r="AP48" s="195"/>
      <c r="AQ48" s="216">
        <f t="shared" si="12"/>
        <v>88.4</v>
      </c>
      <c r="AR48" s="216">
        <f t="shared" si="13"/>
        <v>452</v>
      </c>
      <c r="AS48" s="216">
        <f t="shared" si="14"/>
        <v>10</v>
      </c>
      <c r="AT48" s="216">
        <f t="shared" si="15"/>
        <v>209.95</v>
      </c>
      <c r="AU48" s="195"/>
      <c r="AW48" s="195"/>
      <c r="AX48" s="195"/>
      <c r="AY48" s="195"/>
      <c r="AZ48" s="195"/>
      <c r="BA48" s="195"/>
      <c r="BB48" s="195"/>
      <c r="BC48" s="195"/>
      <c r="BD48" s="195"/>
      <c r="BE48" s="195"/>
      <c r="BF48" s="195"/>
      <c r="BG48" s="196">
        <v>1</v>
      </c>
      <c r="BH48" s="195"/>
      <c r="BI48" s="195"/>
    </row>
    <row r="49" spans="1:61">
      <c r="A49" s="177" t="s">
        <v>198</v>
      </c>
      <c r="B49" s="311" t="s">
        <v>36</v>
      </c>
      <c r="C49" s="311" t="s">
        <v>109</v>
      </c>
      <c r="D49" s="178">
        <v>247</v>
      </c>
      <c r="E49" s="178"/>
      <c r="F49" s="183">
        <v>0.05</v>
      </c>
      <c r="G49" s="183">
        <v>0.5</v>
      </c>
      <c r="H49" s="178">
        <v>18.2</v>
      </c>
      <c r="I49" s="192">
        <v>108.68</v>
      </c>
      <c r="J49" s="183">
        <v>0.2</v>
      </c>
      <c r="K49" s="193">
        <v>45.76</v>
      </c>
      <c r="L49" s="194">
        <v>62.92</v>
      </c>
      <c r="M49" s="317"/>
      <c r="N49" s="311" t="s">
        <v>109</v>
      </c>
      <c r="O49" s="196">
        <f t="shared" si="60"/>
        <v>0.5</v>
      </c>
      <c r="P49" s="197">
        <v>5550</v>
      </c>
      <c r="Q49" s="197">
        <v>0</v>
      </c>
      <c r="R49" s="197"/>
      <c r="S49" s="200">
        <v>0.05</v>
      </c>
      <c r="T49" s="200"/>
      <c r="U49" s="201">
        <f t="shared" si="47"/>
        <v>5272.5</v>
      </c>
      <c r="V49" s="200">
        <f t="shared" si="48"/>
        <v>0.5</v>
      </c>
      <c r="W49" s="201">
        <f t="shared" si="49"/>
        <v>2636.25</v>
      </c>
      <c r="X49" s="202"/>
      <c r="Y49" s="206">
        <f t="shared" si="50"/>
        <v>0</v>
      </c>
      <c r="Z49" s="206">
        <f t="shared" si="51"/>
        <v>0</v>
      </c>
      <c r="AA49" s="206">
        <f t="shared" si="52"/>
        <v>5550</v>
      </c>
      <c r="AB49" s="209">
        <v>0</v>
      </c>
      <c r="AC49" s="209">
        <v>0.2</v>
      </c>
      <c r="AD49" s="206">
        <f t="shared" si="53"/>
        <v>1110</v>
      </c>
      <c r="AE49" s="195"/>
      <c r="AF49" s="208">
        <f t="shared" si="54"/>
        <v>2636.25</v>
      </c>
      <c r="AG49" s="208">
        <f t="shared" si="55"/>
        <v>1110</v>
      </c>
      <c r="AH49" s="208">
        <v>0</v>
      </c>
      <c r="AI49" s="208">
        <v>1000</v>
      </c>
      <c r="AJ49" s="208">
        <v>0</v>
      </c>
      <c r="AK49" s="208">
        <v>0</v>
      </c>
      <c r="AL49" s="208">
        <f t="shared" si="56"/>
        <v>2110</v>
      </c>
      <c r="AM49" s="208">
        <f t="shared" si="57"/>
        <v>526.25</v>
      </c>
      <c r="AN49" s="214">
        <f t="shared" si="58"/>
        <v>0.199620673304884</v>
      </c>
      <c r="AO49" s="215">
        <f t="shared" si="59"/>
        <v>0.25</v>
      </c>
      <c r="AP49" s="195"/>
      <c r="AQ49" s="216">
        <f t="shared" si="12"/>
        <v>-1064.24</v>
      </c>
      <c r="AR49" s="216">
        <f t="shared" si="13"/>
        <v>-5303</v>
      </c>
      <c r="AS49" s="216">
        <f t="shared" si="14"/>
        <v>18.2</v>
      </c>
      <c r="AT49" s="216">
        <f t="shared" si="15"/>
        <v>-2527.57</v>
      </c>
      <c r="AU49" s="195"/>
      <c r="AW49" s="195"/>
      <c r="AX49" s="195"/>
      <c r="AY49" s="195"/>
      <c r="AZ49" s="195"/>
      <c r="BA49" s="195"/>
      <c r="BB49" s="195"/>
      <c r="BC49" s="195"/>
      <c r="BD49" s="195"/>
      <c r="BE49" s="195"/>
      <c r="BF49" s="195"/>
      <c r="BG49" s="196">
        <v>1</v>
      </c>
      <c r="BH49" s="195"/>
      <c r="BI49" s="195"/>
    </row>
    <row r="50" spans="1:61">
      <c r="A50" s="177" t="s">
        <v>198</v>
      </c>
      <c r="B50" s="311" t="s">
        <v>36</v>
      </c>
      <c r="C50" s="311">
        <v>4399</v>
      </c>
      <c r="D50" s="178">
        <v>31</v>
      </c>
      <c r="E50" s="178"/>
      <c r="F50" s="183">
        <v>0.05</v>
      </c>
      <c r="G50" s="183">
        <v>0.5</v>
      </c>
      <c r="H50" s="178">
        <v>9</v>
      </c>
      <c r="I50" s="192">
        <v>10.45</v>
      </c>
      <c r="J50" s="183">
        <v>0.2</v>
      </c>
      <c r="K50" s="193">
        <v>4.4</v>
      </c>
      <c r="L50" s="194">
        <v>6.05</v>
      </c>
      <c r="M50" s="317"/>
      <c r="N50" s="311">
        <v>4399</v>
      </c>
      <c r="O50" s="196">
        <f t="shared" si="60"/>
        <v>0.5</v>
      </c>
      <c r="P50" s="197">
        <v>23019</v>
      </c>
      <c r="Q50" s="197">
        <v>0</v>
      </c>
      <c r="R50" s="197">
        <v>8212.18</v>
      </c>
      <c r="S50" s="200">
        <v>0.05</v>
      </c>
      <c r="T50" s="200"/>
      <c r="U50" s="201">
        <f t="shared" si="47"/>
        <v>14066.479</v>
      </c>
      <c r="V50" s="200">
        <f t="shared" si="48"/>
        <v>0.5</v>
      </c>
      <c r="W50" s="201">
        <f t="shared" si="49"/>
        <v>7033.2395</v>
      </c>
      <c r="X50" s="202"/>
      <c r="Y50" s="206">
        <f t="shared" si="50"/>
        <v>8212.18</v>
      </c>
      <c r="Z50" s="206">
        <f t="shared" si="51"/>
        <v>0</v>
      </c>
      <c r="AA50" s="206">
        <f t="shared" si="52"/>
        <v>14806.82</v>
      </c>
      <c r="AB50" s="209">
        <v>0</v>
      </c>
      <c r="AC50" s="209">
        <v>0.2</v>
      </c>
      <c r="AD50" s="206">
        <f t="shared" si="53"/>
        <v>2961.36</v>
      </c>
      <c r="AE50" s="195"/>
      <c r="AF50" s="208">
        <f t="shared" si="54"/>
        <v>7033.2395</v>
      </c>
      <c r="AG50" s="208">
        <f t="shared" si="55"/>
        <v>2961.36</v>
      </c>
      <c r="AH50" s="208">
        <v>0</v>
      </c>
      <c r="AI50" s="208">
        <v>1000</v>
      </c>
      <c r="AJ50" s="208">
        <v>0</v>
      </c>
      <c r="AK50" s="208">
        <v>0</v>
      </c>
      <c r="AL50" s="208">
        <f t="shared" si="56"/>
        <v>3961.36</v>
      </c>
      <c r="AM50" s="208">
        <f t="shared" si="57"/>
        <v>3071.8795</v>
      </c>
      <c r="AN50" s="214">
        <f t="shared" si="58"/>
        <v>0.43676594547932</v>
      </c>
      <c r="AO50" s="215">
        <f t="shared" si="59"/>
        <v>0.25</v>
      </c>
      <c r="AP50" s="195"/>
      <c r="AQ50" s="216">
        <f t="shared" si="12"/>
        <v>-2956.96</v>
      </c>
      <c r="AR50" s="216">
        <f t="shared" si="13"/>
        <v>-22988</v>
      </c>
      <c r="AS50" s="216">
        <f t="shared" si="14"/>
        <v>-8203.18</v>
      </c>
      <c r="AT50" s="216">
        <f t="shared" si="15"/>
        <v>-7022.7895</v>
      </c>
      <c r="AU50" s="195"/>
      <c r="AW50" s="195"/>
      <c r="AX50" s="195"/>
      <c r="AY50" s="195"/>
      <c r="AZ50" s="195"/>
      <c r="BA50" s="195"/>
      <c r="BB50" s="195"/>
      <c r="BC50" s="195"/>
      <c r="BD50" s="195"/>
      <c r="BE50" s="195"/>
      <c r="BF50" s="195"/>
      <c r="BG50" s="196">
        <v>1</v>
      </c>
      <c r="BH50" s="195"/>
      <c r="BI50" s="195"/>
    </row>
    <row r="51" ht="18" customHeight="1" spans="1:61">
      <c r="A51" s="177" t="s">
        <v>198</v>
      </c>
      <c r="B51" s="311" t="s">
        <v>36</v>
      </c>
      <c r="C51" s="311" t="s">
        <v>123</v>
      </c>
      <c r="D51" s="178">
        <v>26</v>
      </c>
      <c r="E51" s="178"/>
      <c r="F51" s="183">
        <v>0.05</v>
      </c>
      <c r="G51" s="183">
        <v>0.5</v>
      </c>
      <c r="H51" s="178"/>
      <c r="I51" s="192">
        <v>12.34</v>
      </c>
      <c r="J51" s="183">
        <v>0.2</v>
      </c>
      <c r="K51" s="193">
        <v>5.2</v>
      </c>
      <c r="L51" s="194">
        <v>7.14</v>
      </c>
      <c r="M51" s="317"/>
      <c r="N51" s="311" t="s">
        <v>123</v>
      </c>
      <c r="O51" s="196">
        <v>0.2</v>
      </c>
      <c r="P51" s="197">
        <v>214336</v>
      </c>
      <c r="Q51" s="197">
        <v>0</v>
      </c>
      <c r="R51" s="197">
        <v>89476.81</v>
      </c>
      <c r="S51" s="200">
        <v>0</v>
      </c>
      <c r="T51" s="200"/>
      <c r="U51" s="201">
        <f t="shared" si="47"/>
        <v>124859.19</v>
      </c>
      <c r="V51" s="200">
        <f t="shared" si="48"/>
        <v>0.8</v>
      </c>
      <c r="W51" s="201">
        <f t="shared" si="49"/>
        <v>99887.352</v>
      </c>
      <c r="X51" s="202"/>
      <c r="Y51" s="206">
        <f t="shared" si="50"/>
        <v>89476.81</v>
      </c>
      <c r="Z51" s="206">
        <f t="shared" si="51"/>
        <v>0</v>
      </c>
      <c r="AA51" s="206">
        <f t="shared" si="52"/>
        <v>124859.19</v>
      </c>
      <c r="AB51" s="209">
        <v>0</v>
      </c>
      <c r="AC51" s="209">
        <v>0.2</v>
      </c>
      <c r="AD51" s="206">
        <f t="shared" si="53"/>
        <v>24971.84</v>
      </c>
      <c r="AE51" s="195"/>
      <c r="AF51" s="208">
        <f t="shared" si="54"/>
        <v>99887.352</v>
      </c>
      <c r="AG51" s="208">
        <f t="shared" si="55"/>
        <v>24971.84</v>
      </c>
      <c r="AH51" s="208">
        <v>0</v>
      </c>
      <c r="AI51" s="208">
        <v>1000</v>
      </c>
      <c r="AJ51" s="208">
        <v>0</v>
      </c>
      <c r="AK51" s="208">
        <v>0</v>
      </c>
      <c r="AL51" s="208">
        <f t="shared" si="56"/>
        <v>25971.84</v>
      </c>
      <c r="AM51" s="208">
        <f t="shared" si="57"/>
        <v>73915.512</v>
      </c>
      <c r="AN51" s="214">
        <f t="shared" si="58"/>
        <v>0.739988702473563</v>
      </c>
      <c r="AO51" s="215">
        <f t="shared" si="59"/>
        <v>0.6</v>
      </c>
      <c r="AP51" s="195"/>
      <c r="AQ51" s="216">
        <f t="shared" si="12"/>
        <v>-24966.64</v>
      </c>
      <c r="AR51" s="216">
        <f t="shared" si="13"/>
        <v>-214310</v>
      </c>
      <c r="AS51" s="216">
        <f t="shared" si="14"/>
        <v>-89476.81</v>
      </c>
      <c r="AT51" s="216">
        <f t="shared" si="15"/>
        <v>-99875.012</v>
      </c>
      <c r="AU51" s="195"/>
      <c r="AW51" s="195"/>
      <c r="AX51" s="195"/>
      <c r="AY51" s="195"/>
      <c r="AZ51" s="195"/>
      <c r="BA51" s="195"/>
      <c r="BB51" s="195"/>
      <c r="BC51" s="195"/>
      <c r="BD51" s="195"/>
      <c r="BE51" s="195"/>
      <c r="BF51" s="195"/>
      <c r="BG51" s="196">
        <v>1</v>
      </c>
      <c r="BH51" s="195"/>
      <c r="BI51" s="195"/>
    </row>
    <row r="52" spans="1:61">
      <c r="A52" s="177" t="s">
        <v>198</v>
      </c>
      <c r="B52" s="311" t="s">
        <v>36</v>
      </c>
      <c r="C52" s="311" t="s">
        <v>194</v>
      </c>
      <c r="D52" s="178">
        <v>5550</v>
      </c>
      <c r="E52" s="178"/>
      <c r="F52" s="183">
        <v>0.05</v>
      </c>
      <c r="G52" s="183">
        <v>0.5</v>
      </c>
      <c r="H52" s="178"/>
      <c r="I52" s="192">
        <v>2636.25</v>
      </c>
      <c r="J52" s="183">
        <v>0.2</v>
      </c>
      <c r="K52" s="193">
        <v>1110</v>
      </c>
      <c r="L52" s="194">
        <v>1526.25</v>
      </c>
      <c r="M52" s="195"/>
      <c r="N52" s="311" t="s">
        <v>194</v>
      </c>
      <c r="O52" s="196">
        <f t="shared" ref="O52:O62" si="61">G52</f>
        <v>0.5</v>
      </c>
      <c r="P52" s="197"/>
      <c r="Q52" s="197"/>
      <c r="R52" s="197"/>
      <c r="S52" s="200"/>
      <c r="T52" s="200"/>
      <c r="U52" s="201"/>
      <c r="V52" s="200"/>
      <c r="W52" s="201">
        <v>0</v>
      </c>
      <c r="X52" s="202"/>
      <c r="Y52" s="206"/>
      <c r="Z52" s="206"/>
      <c r="AA52" s="206"/>
      <c r="AB52" s="209"/>
      <c r="AC52" s="209"/>
      <c r="AD52" s="206">
        <v>0</v>
      </c>
      <c r="AE52" s="195"/>
      <c r="AF52" s="208"/>
      <c r="AG52" s="208"/>
      <c r="AH52" s="208"/>
      <c r="AI52" s="208">
        <v>1000</v>
      </c>
      <c r="AJ52" s="208"/>
      <c r="AK52" s="208"/>
      <c r="AL52" s="208"/>
      <c r="AM52" s="208"/>
      <c r="AN52" s="214"/>
      <c r="AO52" s="215"/>
      <c r="AP52" s="195"/>
      <c r="AQ52" s="216">
        <f t="shared" si="12"/>
        <v>1110</v>
      </c>
      <c r="AR52" s="216">
        <f t="shared" si="13"/>
        <v>5550</v>
      </c>
      <c r="AS52" s="216">
        <f t="shared" si="14"/>
        <v>0</v>
      </c>
      <c r="AT52" s="216">
        <f t="shared" si="15"/>
        <v>2636.25</v>
      </c>
      <c r="AU52" s="195"/>
      <c r="AW52" s="195"/>
      <c r="AX52" s="195"/>
      <c r="AY52" s="195"/>
      <c r="AZ52" s="195"/>
      <c r="BA52" s="195"/>
      <c r="BB52" s="195"/>
      <c r="BC52" s="195"/>
      <c r="BD52" s="195"/>
      <c r="BE52" s="195"/>
      <c r="BF52" s="195"/>
      <c r="BG52" s="196"/>
      <c r="BH52" s="195"/>
      <c r="BI52" s="195"/>
    </row>
    <row r="53" spans="1:61">
      <c r="A53" s="177" t="s">
        <v>198</v>
      </c>
      <c r="B53" s="311" t="s">
        <v>36</v>
      </c>
      <c r="C53" s="311" t="s">
        <v>193</v>
      </c>
      <c r="D53" s="178">
        <v>23019</v>
      </c>
      <c r="E53" s="178"/>
      <c r="F53" s="183">
        <v>0.05</v>
      </c>
      <c r="G53" s="183">
        <v>0.5</v>
      </c>
      <c r="H53" s="178">
        <v>8212.18</v>
      </c>
      <c r="I53" s="192">
        <v>7033.24</v>
      </c>
      <c r="J53" s="183">
        <v>0.2</v>
      </c>
      <c r="K53" s="193">
        <v>2961.364</v>
      </c>
      <c r="L53" s="194">
        <v>4071.876</v>
      </c>
      <c r="M53" s="195"/>
      <c r="N53" s="311" t="s">
        <v>193</v>
      </c>
      <c r="O53" s="196">
        <v>0.6</v>
      </c>
      <c r="P53" s="197">
        <v>6007</v>
      </c>
      <c r="Q53" s="197">
        <v>0</v>
      </c>
      <c r="R53" s="197"/>
      <c r="S53" s="200">
        <v>0.05</v>
      </c>
      <c r="T53" s="200"/>
      <c r="U53" s="201">
        <f t="shared" ref="U53:U63" si="62">(P53-Q53-R53)*(1-S53)*(1-T53)</f>
        <v>5706.65</v>
      </c>
      <c r="V53" s="200">
        <f t="shared" ref="V53:V63" si="63">BG53-O53</f>
        <v>0.4</v>
      </c>
      <c r="W53" s="201">
        <f t="shared" ref="W53:W63" si="64">(P53-Q53-R53)*(1-S53)*V53*(1-T53)</f>
        <v>2282.66</v>
      </c>
      <c r="X53" s="202"/>
      <c r="Y53" s="206">
        <f t="shared" ref="Y53:Y63" si="65">R53</f>
        <v>0</v>
      </c>
      <c r="Z53" s="206">
        <f t="shared" ref="Z53:Z63" si="66">Q53</f>
        <v>0</v>
      </c>
      <c r="AA53" s="206">
        <f t="shared" ref="AA53:AA63" si="67">P53-Y53-Z53</f>
        <v>6007</v>
      </c>
      <c r="AB53" s="209">
        <v>0</v>
      </c>
      <c r="AC53" s="209">
        <v>0.2</v>
      </c>
      <c r="AD53" s="206">
        <f t="shared" ref="AD53:AD63" si="68">ROUND(AA53*(1-AB53)*AC53,2)</f>
        <v>1201.4</v>
      </c>
      <c r="AE53" s="195"/>
      <c r="AF53" s="208">
        <f t="shared" ref="AF53:AF63" si="69">W53</f>
        <v>2282.66</v>
      </c>
      <c r="AG53" s="208">
        <f t="shared" ref="AG53:AG63" si="70">AD53</f>
        <v>1201.4</v>
      </c>
      <c r="AH53" s="208">
        <v>0</v>
      </c>
      <c r="AI53" s="208">
        <v>1000</v>
      </c>
      <c r="AJ53" s="208">
        <v>0</v>
      </c>
      <c r="AK53" s="208">
        <v>0</v>
      </c>
      <c r="AL53" s="208">
        <f t="shared" ref="AL53:AL63" si="71">SUM(AG53:AK53)</f>
        <v>2201.4</v>
      </c>
      <c r="AM53" s="208">
        <f t="shared" ref="AM53:AM63" si="72">AF53-AL53</f>
        <v>81.2599999999998</v>
      </c>
      <c r="AN53" s="214">
        <f t="shared" ref="AN53:AN63" si="73">IFERROR(AM53/AF53,"")</f>
        <v>0.0355988189217841</v>
      </c>
      <c r="AO53" s="215">
        <f t="shared" ref="AO53:AO63" si="74">V53-AC53-S53</f>
        <v>0.15</v>
      </c>
      <c r="AP53" s="195"/>
      <c r="AQ53" s="216">
        <f t="shared" si="12"/>
        <v>1759.964</v>
      </c>
      <c r="AR53" s="216">
        <f t="shared" si="13"/>
        <v>17012</v>
      </c>
      <c r="AS53" s="216">
        <f t="shared" si="14"/>
        <v>8212.18</v>
      </c>
      <c r="AT53" s="216">
        <f t="shared" si="15"/>
        <v>4750.58</v>
      </c>
      <c r="AU53" s="195"/>
      <c r="AW53" s="195"/>
      <c r="AX53" s="195"/>
      <c r="AY53" s="195"/>
      <c r="AZ53" s="195"/>
      <c r="BA53" s="195"/>
      <c r="BB53" s="195"/>
      <c r="BC53" s="195"/>
      <c r="BD53" s="195"/>
      <c r="BE53" s="195"/>
      <c r="BF53" s="195"/>
      <c r="BG53" s="196">
        <v>1</v>
      </c>
      <c r="BH53" s="195"/>
      <c r="BI53" s="195"/>
    </row>
    <row r="54" ht="19.5" customHeight="1" spans="1:61">
      <c r="A54" s="177" t="s">
        <v>198</v>
      </c>
      <c r="B54" s="311" t="s">
        <v>36</v>
      </c>
      <c r="C54" s="311" t="s">
        <v>192</v>
      </c>
      <c r="D54" s="178">
        <v>214336</v>
      </c>
      <c r="E54" s="178"/>
      <c r="F54" s="183">
        <v>0</v>
      </c>
      <c r="G54" s="183">
        <v>0.8</v>
      </c>
      <c r="H54" s="178">
        <v>89476.81</v>
      </c>
      <c r="I54" s="192">
        <v>99887.352</v>
      </c>
      <c r="J54" s="183">
        <v>0.2</v>
      </c>
      <c r="K54" s="193">
        <v>24971.838</v>
      </c>
      <c r="L54" s="194">
        <v>74915.514</v>
      </c>
      <c r="M54" s="195"/>
      <c r="N54" s="311" t="s">
        <v>192</v>
      </c>
      <c r="O54" s="196">
        <f t="shared" si="61"/>
        <v>0.8</v>
      </c>
      <c r="P54" s="197">
        <v>56</v>
      </c>
      <c r="Q54" s="197">
        <v>0</v>
      </c>
      <c r="R54" s="197">
        <v>7</v>
      </c>
      <c r="S54" s="200">
        <v>0.05</v>
      </c>
      <c r="T54" s="200"/>
      <c r="U54" s="201">
        <f t="shared" si="62"/>
        <v>46.55</v>
      </c>
      <c r="V54" s="200">
        <f t="shared" si="63"/>
        <v>0.2</v>
      </c>
      <c r="W54" s="201">
        <f t="shared" si="64"/>
        <v>9.31</v>
      </c>
      <c r="X54" s="202"/>
      <c r="Y54" s="206">
        <f t="shared" si="65"/>
        <v>7</v>
      </c>
      <c r="Z54" s="206">
        <f t="shared" si="66"/>
        <v>0</v>
      </c>
      <c r="AA54" s="206">
        <f t="shared" si="67"/>
        <v>49</v>
      </c>
      <c r="AB54" s="209">
        <v>0</v>
      </c>
      <c r="AC54" s="209">
        <v>0.2</v>
      </c>
      <c r="AD54" s="206">
        <f t="shared" si="68"/>
        <v>9.8</v>
      </c>
      <c r="AE54" s="195"/>
      <c r="AF54" s="208">
        <f t="shared" si="69"/>
        <v>9.31</v>
      </c>
      <c r="AG54" s="208">
        <f t="shared" si="70"/>
        <v>9.8</v>
      </c>
      <c r="AH54" s="208">
        <v>0</v>
      </c>
      <c r="AI54" s="208">
        <v>1000</v>
      </c>
      <c r="AJ54" s="208">
        <v>0</v>
      </c>
      <c r="AK54" s="208">
        <v>0</v>
      </c>
      <c r="AL54" s="208">
        <f t="shared" si="71"/>
        <v>1009.8</v>
      </c>
      <c r="AM54" s="208">
        <f t="shared" si="72"/>
        <v>-1000.49</v>
      </c>
      <c r="AN54" s="214">
        <f t="shared" si="73"/>
        <v>-107.464017185822</v>
      </c>
      <c r="AO54" s="215">
        <f t="shared" si="74"/>
        <v>-0.05</v>
      </c>
      <c r="AP54" s="195"/>
      <c r="AQ54" s="216">
        <f t="shared" si="12"/>
        <v>24962.038</v>
      </c>
      <c r="AR54" s="216">
        <f t="shared" si="13"/>
        <v>214280</v>
      </c>
      <c r="AS54" s="216">
        <f t="shared" si="14"/>
        <v>89469.81</v>
      </c>
      <c r="AT54" s="216">
        <f t="shared" si="15"/>
        <v>99878.042</v>
      </c>
      <c r="AU54" s="195"/>
      <c r="AW54" s="195"/>
      <c r="AX54" s="195"/>
      <c r="AY54" s="195"/>
      <c r="AZ54" s="195"/>
      <c r="BA54" s="195"/>
      <c r="BB54" s="195"/>
      <c r="BC54" s="195"/>
      <c r="BD54" s="195"/>
      <c r="BE54" s="195"/>
      <c r="BF54" s="195"/>
      <c r="BG54" s="196">
        <v>1</v>
      </c>
      <c r="BH54" s="195"/>
      <c r="BI54" s="195"/>
    </row>
    <row r="55" spans="1:61">
      <c r="A55" s="177" t="s">
        <v>198</v>
      </c>
      <c r="B55" s="300" t="s">
        <v>195</v>
      </c>
      <c r="C55" s="300"/>
      <c r="D55" s="301">
        <v>248514</v>
      </c>
      <c r="E55" s="301"/>
      <c r="F55" s="301"/>
      <c r="G55" s="301"/>
      <c r="H55" s="301">
        <v>97882.19</v>
      </c>
      <c r="I55" s="301">
        <v>112029.382</v>
      </c>
      <c r="J55" s="301"/>
      <c r="K55" s="301">
        <v>30126.362</v>
      </c>
      <c r="L55" s="301">
        <v>81903.02</v>
      </c>
      <c r="M55" s="195"/>
      <c r="N55" s="300"/>
      <c r="O55" s="196">
        <f t="shared" si="61"/>
        <v>0</v>
      </c>
      <c r="P55" s="197">
        <v>1418</v>
      </c>
      <c r="Q55" s="197">
        <v>0</v>
      </c>
      <c r="R55" s="197"/>
      <c r="S55" s="200">
        <v>0.05</v>
      </c>
      <c r="T55" s="200"/>
      <c r="U55" s="201">
        <f t="shared" si="62"/>
        <v>1347.1</v>
      </c>
      <c r="V55" s="200">
        <f t="shared" si="63"/>
        <v>1</v>
      </c>
      <c r="W55" s="201">
        <f t="shared" si="64"/>
        <v>1347.1</v>
      </c>
      <c r="X55" s="202"/>
      <c r="Y55" s="206">
        <f t="shared" si="65"/>
        <v>0</v>
      </c>
      <c r="Z55" s="206">
        <f t="shared" si="66"/>
        <v>0</v>
      </c>
      <c r="AA55" s="206">
        <f t="shared" si="67"/>
        <v>1418</v>
      </c>
      <c r="AB55" s="209">
        <v>0</v>
      </c>
      <c r="AC55" s="209">
        <v>0.2</v>
      </c>
      <c r="AD55" s="206">
        <f t="shared" si="68"/>
        <v>283.6</v>
      </c>
      <c r="AE55" s="195"/>
      <c r="AF55" s="208">
        <f t="shared" si="69"/>
        <v>1347.1</v>
      </c>
      <c r="AG55" s="208">
        <f t="shared" si="70"/>
        <v>283.6</v>
      </c>
      <c r="AH55" s="208">
        <v>0</v>
      </c>
      <c r="AI55" s="208">
        <v>1000</v>
      </c>
      <c r="AJ55" s="208">
        <v>0</v>
      </c>
      <c r="AK55" s="208">
        <v>0</v>
      </c>
      <c r="AL55" s="208">
        <f t="shared" si="71"/>
        <v>1283.6</v>
      </c>
      <c r="AM55" s="208">
        <f t="shared" si="72"/>
        <v>63.5</v>
      </c>
      <c r="AN55" s="214">
        <f t="shared" si="73"/>
        <v>0.0471382970826219</v>
      </c>
      <c r="AO55" s="215">
        <f t="shared" si="74"/>
        <v>0.75</v>
      </c>
      <c r="AP55" s="195"/>
      <c r="AQ55" s="216">
        <f t="shared" si="12"/>
        <v>29842.762</v>
      </c>
      <c r="AR55" s="216">
        <f t="shared" si="13"/>
        <v>247096</v>
      </c>
      <c r="AS55" s="216">
        <f t="shared" si="14"/>
        <v>97882.19</v>
      </c>
      <c r="AT55" s="216">
        <f t="shared" si="15"/>
        <v>110682.282</v>
      </c>
      <c r="AU55" s="195"/>
      <c r="AW55" s="195"/>
      <c r="AX55" s="195"/>
      <c r="AY55" s="195"/>
      <c r="AZ55" s="195"/>
      <c r="BA55" s="195"/>
      <c r="BB55" s="195"/>
      <c r="BC55" s="195"/>
      <c r="BD55" s="195"/>
      <c r="BE55" s="195"/>
      <c r="BF55" s="195"/>
      <c r="BG55" s="196">
        <v>1</v>
      </c>
      <c r="BH55" s="195"/>
      <c r="BI55" s="195"/>
    </row>
    <row r="56" ht="33" spans="1:61">
      <c r="A56" s="177" t="s">
        <v>199</v>
      </c>
      <c r="B56" s="178" t="s">
        <v>174</v>
      </c>
      <c r="C56" s="178" t="s">
        <v>158</v>
      </c>
      <c r="D56" s="178" t="s">
        <v>159</v>
      </c>
      <c r="E56" s="178" t="s">
        <v>160</v>
      </c>
      <c r="F56" s="179" t="s">
        <v>161</v>
      </c>
      <c r="G56" s="179" t="s">
        <v>95</v>
      </c>
      <c r="H56" s="310" t="s">
        <v>62</v>
      </c>
      <c r="I56" s="188" t="s">
        <v>175</v>
      </c>
      <c r="J56" s="179" t="s">
        <v>163</v>
      </c>
      <c r="K56" s="189" t="s">
        <v>176</v>
      </c>
      <c r="L56" s="190" t="s">
        <v>165</v>
      </c>
      <c r="M56" s="195"/>
      <c r="N56" s="178" t="s">
        <v>158</v>
      </c>
      <c r="O56" s="196" t="str">
        <f t="shared" si="61"/>
        <v>渠道分成</v>
      </c>
      <c r="P56" s="197">
        <v>1059</v>
      </c>
      <c r="Q56" s="197">
        <v>0</v>
      </c>
      <c r="R56" s="197"/>
      <c r="S56" s="200">
        <v>0.05</v>
      </c>
      <c r="T56" s="200"/>
      <c r="U56" s="201">
        <f t="shared" si="62"/>
        <v>1006.05</v>
      </c>
      <c r="V56" s="200" t="e">
        <f t="shared" si="63"/>
        <v>#VALUE!</v>
      </c>
      <c r="W56" s="201" t="e">
        <f t="shared" si="64"/>
        <v>#VALUE!</v>
      </c>
      <c r="X56" s="202"/>
      <c r="Y56" s="206">
        <f t="shared" si="65"/>
        <v>0</v>
      </c>
      <c r="Z56" s="206">
        <f t="shared" si="66"/>
        <v>0</v>
      </c>
      <c r="AA56" s="206">
        <f t="shared" si="67"/>
        <v>1059</v>
      </c>
      <c r="AB56" s="209">
        <v>0</v>
      </c>
      <c r="AC56" s="209">
        <v>0.2</v>
      </c>
      <c r="AD56" s="206">
        <f t="shared" si="68"/>
        <v>211.8</v>
      </c>
      <c r="AE56" s="195"/>
      <c r="AF56" s="208" t="e">
        <f t="shared" si="69"/>
        <v>#VALUE!</v>
      </c>
      <c r="AG56" s="208">
        <f t="shared" si="70"/>
        <v>211.8</v>
      </c>
      <c r="AH56" s="208">
        <v>0</v>
      </c>
      <c r="AI56" s="208">
        <v>1000</v>
      </c>
      <c r="AJ56" s="208">
        <v>0</v>
      </c>
      <c r="AK56" s="208">
        <v>0</v>
      </c>
      <c r="AL56" s="208">
        <f t="shared" si="71"/>
        <v>1211.8</v>
      </c>
      <c r="AM56" s="208" t="e">
        <f t="shared" si="72"/>
        <v>#VALUE!</v>
      </c>
      <c r="AN56" s="214" t="str">
        <f t="shared" si="73"/>
        <v/>
      </c>
      <c r="AO56" s="215" t="e">
        <f t="shared" si="74"/>
        <v>#VALUE!</v>
      </c>
      <c r="AP56" s="195"/>
      <c r="AQ56" s="216" t="e">
        <f t="shared" si="12"/>
        <v>#VALUE!</v>
      </c>
      <c r="AR56" s="216" t="e">
        <f t="shared" si="13"/>
        <v>#VALUE!</v>
      </c>
      <c r="AS56" s="216" t="e">
        <f t="shared" si="14"/>
        <v>#VALUE!</v>
      </c>
      <c r="AT56" s="216" t="e">
        <f t="shared" si="15"/>
        <v>#VALUE!</v>
      </c>
      <c r="AU56" s="195"/>
      <c r="AW56" s="195"/>
      <c r="AX56" s="195"/>
      <c r="AY56" s="195"/>
      <c r="AZ56" s="195"/>
      <c r="BA56" s="195"/>
      <c r="BB56" s="195"/>
      <c r="BC56" s="195"/>
      <c r="BD56" s="195"/>
      <c r="BE56" s="195"/>
      <c r="BF56" s="195"/>
      <c r="BG56" s="196">
        <v>1</v>
      </c>
      <c r="BH56" s="195"/>
      <c r="BI56" s="195"/>
    </row>
    <row r="57" spans="1:61">
      <c r="A57" s="177" t="s">
        <v>199</v>
      </c>
      <c r="B57" s="311" t="s">
        <v>36</v>
      </c>
      <c r="C57" s="311" t="s">
        <v>101</v>
      </c>
      <c r="D57" s="178">
        <v>6007</v>
      </c>
      <c r="E57" s="178"/>
      <c r="F57" s="183">
        <v>0.05</v>
      </c>
      <c r="G57" s="183">
        <v>0.4</v>
      </c>
      <c r="H57" s="178"/>
      <c r="I57" s="192">
        <v>2282.66</v>
      </c>
      <c r="J57" s="183">
        <v>0.2</v>
      </c>
      <c r="K57" s="193">
        <v>1201.4</v>
      </c>
      <c r="L57" s="194">
        <v>1081.26</v>
      </c>
      <c r="M57" s="195"/>
      <c r="N57" s="311" t="s">
        <v>101</v>
      </c>
      <c r="O57" s="196">
        <f t="shared" si="61"/>
        <v>0.4</v>
      </c>
      <c r="P57" s="197">
        <v>1581</v>
      </c>
      <c r="Q57" s="197">
        <v>0</v>
      </c>
      <c r="R57" s="197">
        <v>8</v>
      </c>
      <c r="S57" s="200">
        <v>0.05</v>
      </c>
      <c r="T57" s="200"/>
      <c r="U57" s="201">
        <f t="shared" si="62"/>
        <v>1494.35</v>
      </c>
      <c r="V57" s="200">
        <f t="shared" si="63"/>
        <v>0.6</v>
      </c>
      <c r="W57" s="201">
        <f t="shared" si="64"/>
        <v>896.61</v>
      </c>
      <c r="X57" s="202"/>
      <c r="Y57" s="206">
        <f t="shared" si="65"/>
        <v>8</v>
      </c>
      <c r="Z57" s="206">
        <f t="shared" si="66"/>
        <v>0</v>
      </c>
      <c r="AA57" s="206">
        <f t="shared" si="67"/>
        <v>1573</v>
      </c>
      <c r="AB57" s="209">
        <v>0</v>
      </c>
      <c r="AC57" s="209">
        <v>0.2</v>
      </c>
      <c r="AD57" s="206">
        <f t="shared" si="68"/>
        <v>314.6</v>
      </c>
      <c r="AE57" s="195"/>
      <c r="AF57" s="208">
        <f t="shared" si="69"/>
        <v>896.61</v>
      </c>
      <c r="AG57" s="208">
        <f t="shared" si="70"/>
        <v>314.6</v>
      </c>
      <c r="AH57" s="208">
        <v>0</v>
      </c>
      <c r="AI57" s="208">
        <v>1000</v>
      </c>
      <c r="AJ57" s="208">
        <v>0</v>
      </c>
      <c r="AK57" s="208">
        <v>0</v>
      </c>
      <c r="AL57" s="208">
        <f t="shared" si="71"/>
        <v>1314.6</v>
      </c>
      <c r="AM57" s="208">
        <f t="shared" si="72"/>
        <v>-417.99</v>
      </c>
      <c r="AN57" s="214">
        <f t="shared" si="73"/>
        <v>-0.466189313079265</v>
      </c>
      <c r="AO57" s="215">
        <f t="shared" si="74"/>
        <v>0.35</v>
      </c>
      <c r="AP57" s="195"/>
      <c r="AQ57" s="216">
        <f t="shared" si="12"/>
        <v>886.8</v>
      </c>
      <c r="AR57" s="216">
        <f t="shared" si="13"/>
        <v>4426</v>
      </c>
      <c r="AS57" s="216">
        <f t="shared" si="14"/>
        <v>-8</v>
      </c>
      <c r="AT57" s="216">
        <f t="shared" si="15"/>
        <v>1386.05</v>
      </c>
      <c r="AU57" s="195"/>
      <c r="AW57" s="195"/>
      <c r="AX57" s="195"/>
      <c r="AY57" s="195"/>
      <c r="AZ57" s="195"/>
      <c r="BA57" s="195"/>
      <c r="BB57" s="195"/>
      <c r="BC57" s="195"/>
      <c r="BD57" s="195"/>
      <c r="BE57" s="195"/>
      <c r="BF57" s="195"/>
      <c r="BG57" s="196">
        <v>1</v>
      </c>
      <c r="BH57" s="195"/>
      <c r="BI57" s="195"/>
    </row>
    <row r="58" spans="1:61">
      <c r="A58" s="177" t="s">
        <v>199</v>
      </c>
      <c r="B58" s="311" t="s">
        <v>36</v>
      </c>
      <c r="C58" s="311" t="s">
        <v>110</v>
      </c>
      <c r="D58" s="178">
        <v>56</v>
      </c>
      <c r="E58" s="178"/>
      <c r="F58" s="183">
        <v>0.05</v>
      </c>
      <c r="G58" s="183">
        <v>0.5</v>
      </c>
      <c r="H58" s="178">
        <v>7</v>
      </c>
      <c r="I58" s="192">
        <v>23.28</v>
      </c>
      <c r="J58" s="183">
        <v>0.2</v>
      </c>
      <c r="K58" s="193">
        <v>9.8</v>
      </c>
      <c r="L58" s="194">
        <v>13.48</v>
      </c>
      <c r="M58" s="195"/>
      <c r="N58" s="311" t="s">
        <v>110</v>
      </c>
      <c r="O58" s="196">
        <f t="shared" si="61"/>
        <v>0.5</v>
      </c>
      <c r="P58" s="197">
        <v>82</v>
      </c>
      <c r="Q58" s="197">
        <v>0</v>
      </c>
      <c r="R58" s="197">
        <v>6</v>
      </c>
      <c r="S58" s="200">
        <v>0.05</v>
      </c>
      <c r="T58" s="200"/>
      <c r="U58" s="201">
        <f t="shared" si="62"/>
        <v>72.2</v>
      </c>
      <c r="V58" s="200">
        <f t="shared" si="63"/>
        <v>0.5</v>
      </c>
      <c r="W58" s="201">
        <f t="shared" si="64"/>
        <v>36.1</v>
      </c>
      <c r="X58" s="202"/>
      <c r="Y58" s="206">
        <f t="shared" si="65"/>
        <v>6</v>
      </c>
      <c r="Z58" s="206">
        <f t="shared" si="66"/>
        <v>0</v>
      </c>
      <c r="AA58" s="206">
        <f t="shared" si="67"/>
        <v>76</v>
      </c>
      <c r="AB58" s="209">
        <v>0</v>
      </c>
      <c r="AC58" s="209">
        <v>0.2</v>
      </c>
      <c r="AD58" s="206">
        <f t="shared" si="68"/>
        <v>15.2</v>
      </c>
      <c r="AE58" s="195"/>
      <c r="AF58" s="208">
        <f t="shared" si="69"/>
        <v>36.1</v>
      </c>
      <c r="AG58" s="208">
        <f t="shared" si="70"/>
        <v>15.2</v>
      </c>
      <c r="AH58" s="208">
        <v>0</v>
      </c>
      <c r="AI58" s="208">
        <v>1000</v>
      </c>
      <c r="AJ58" s="208">
        <v>0</v>
      </c>
      <c r="AK58" s="208">
        <v>0</v>
      </c>
      <c r="AL58" s="208">
        <f t="shared" si="71"/>
        <v>1015.2</v>
      </c>
      <c r="AM58" s="208">
        <f t="shared" si="72"/>
        <v>-979.1</v>
      </c>
      <c r="AN58" s="214">
        <f t="shared" si="73"/>
        <v>-27.1218836565097</v>
      </c>
      <c r="AO58" s="215">
        <f t="shared" si="74"/>
        <v>0.25</v>
      </c>
      <c r="AP58" s="195"/>
      <c r="AQ58" s="216">
        <f t="shared" si="12"/>
        <v>-5.4</v>
      </c>
      <c r="AR58" s="216">
        <f t="shared" si="13"/>
        <v>-26</v>
      </c>
      <c r="AS58" s="216">
        <f t="shared" si="14"/>
        <v>1</v>
      </c>
      <c r="AT58" s="216">
        <f t="shared" si="15"/>
        <v>-12.82</v>
      </c>
      <c r="AU58" s="195"/>
      <c r="AW58" s="195"/>
      <c r="AX58" s="195"/>
      <c r="AY58" s="195"/>
      <c r="AZ58" s="195"/>
      <c r="BA58" s="195"/>
      <c r="BB58" s="195"/>
      <c r="BC58" s="195"/>
      <c r="BD58" s="195"/>
      <c r="BE58" s="195"/>
      <c r="BF58" s="195"/>
      <c r="BG58" s="196">
        <v>1</v>
      </c>
      <c r="BH58" s="195"/>
      <c r="BI58" s="195"/>
    </row>
    <row r="59" spans="1:61">
      <c r="A59" s="177" t="s">
        <v>199</v>
      </c>
      <c r="B59" s="311" t="s">
        <v>36</v>
      </c>
      <c r="C59" s="311" t="s">
        <v>114</v>
      </c>
      <c r="D59" s="178">
        <v>1418</v>
      </c>
      <c r="E59" s="178"/>
      <c r="F59" s="183">
        <v>0.05</v>
      </c>
      <c r="G59" s="183">
        <v>0.5</v>
      </c>
      <c r="H59" s="178"/>
      <c r="I59" s="192">
        <v>673.55</v>
      </c>
      <c r="J59" s="183">
        <v>0.2</v>
      </c>
      <c r="K59" s="193">
        <v>283.6</v>
      </c>
      <c r="L59" s="194">
        <v>389.95</v>
      </c>
      <c r="M59" s="195"/>
      <c r="N59" s="311" t="s">
        <v>114</v>
      </c>
      <c r="O59" s="196">
        <f t="shared" si="61"/>
        <v>0.5</v>
      </c>
      <c r="P59" s="197">
        <v>2488</v>
      </c>
      <c r="Q59" s="197">
        <v>0</v>
      </c>
      <c r="R59" s="197">
        <v>183</v>
      </c>
      <c r="S59" s="200">
        <v>0.05</v>
      </c>
      <c r="T59" s="200"/>
      <c r="U59" s="201">
        <f t="shared" si="62"/>
        <v>2189.75</v>
      </c>
      <c r="V59" s="200">
        <f t="shared" si="63"/>
        <v>0.5</v>
      </c>
      <c r="W59" s="201">
        <f t="shared" si="64"/>
        <v>1094.875</v>
      </c>
      <c r="X59" s="202"/>
      <c r="Y59" s="206">
        <f t="shared" si="65"/>
        <v>183</v>
      </c>
      <c r="Z59" s="206">
        <f t="shared" si="66"/>
        <v>0</v>
      </c>
      <c r="AA59" s="206">
        <f t="shared" si="67"/>
        <v>2305</v>
      </c>
      <c r="AB59" s="209">
        <v>0</v>
      </c>
      <c r="AC59" s="209">
        <v>0.2</v>
      </c>
      <c r="AD59" s="206">
        <f t="shared" si="68"/>
        <v>461</v>
      </c>
      <c r="AE59" s="195"/>
      <c r="AF59" s="208">
        <f t="shared" si="69"/>
        <v>1094.875</v>
      </c>
      <c r="AG59" s="208">
        <f t="shared" si="70"/>
        <v>461</v>
      </c>
      <c r="AH59" s="208">
        <v>0</v>
      </c>
      <c r="AI59" s="208">
        <v>1000</v>
      </c>
      <c r="AJ59" s="208">
        <v>0</v>
      </c>
      <c r="AK59" s="208">
        <v>0</v>
      </c>
      <c r="AL59" s="208">
        <f t="shared" si="71"/>
        <v>1461</v>
      </c>
      <c r="AM59" s="208">
        <f t="shared" si="72"/>
        <v>-366.125</v>
      </c>
      <c r="AN59" s="214">
        <f t="shared" si="73"/>
        <v>-0.334398903984473</v>
      </c>
      <c r="AO59" s="215">
        <f t="shared" si="74"/>
        <v>0.25</v>
      </c>
      <c r="AP59" s="195"/>
      <c r="AQ59" s="216">
        <f t="shared" si="12"/>
        <v>-177.4</v>
      </c>
      <c r="AR59" s="216">
        <f t="shared" si="13"/>
        <v>-1070</v>
      </c>
      <c r="AS59" s="216">
        <f t="shared" si="14"/>
        <v>-183</v>
      </c>
      <c r="AT59" s="216">
        <f t="shared" si="15"/>
        <v>-421.325</v>
      </c>
      <c r="AU59" s="195"/>
      <c r="AW59" s="195"/>
      <c r="AX59" s="195"/>
      <c r="AY59" s="195"/>
      <c r="AZ59" s="195"/>
      <c r="BA59" s="195"/>
      <c r="BB59" s="195"/>
      <c r="BC59" s="195"/>
      <c r="BD59" s="195"/>
      <c r="BE59" s="195"/>
      <c r="BF59" s="195"/>
      <c r="BG59" s="196">
        <v>1</v>
      </c>
      <c r="BH59" s="195"/>
      <c r="BI59" s="195"/>
    </row>
    <row r="60" spans="1:61">
      <c r="A60" s="177" t="s">
        <v>199</v>
      </c>
      <c r="B60" s="311" t="s">
        <v>36</v>
      </c>
      <c r="C60" s="311" t="s">
        <v>102</v>
      </c>
      <c r="D60" s="178">
        <v>1059</v>
      </c>
      <c r="E60" s="178"/>
      <c r="F60" s="183">
        <v>0.05</v>
      </c>
      <c r="G60" s="183">
        <v>0.5</v>
      </c>
      <c r="H60" s="178"/>
      <c r="I60" s="192">
        <v>503.01</v>
      </c>
      <c r="J60" s="183">
        <v>0.2</v>
      </c>
      <c r="K60" s="193">
        <v>211.8</v>
      </c>
      <c r="L60" s="194">
        <v>291.21</v>
      </c>
      <c r="M60" s="195"/>
      <c r="N60" s="311" t="s">
        <v>102</v>
      </c>
      <c r="O60" s="196">
        <f t="shared" si="61"/>
        <v>0.5</v>
      </c>
      <c r="P60" s="197">
        <v>9157</v>
      </c>
      <c r="Q60" s="197">
        <v>0</v>
      </c>
      <c r="R60" s="197"/>
      <c r="S60" s="200">
        <v>0.05</v>
      </c>
      <c r="T60" s="200"/>
      <c r="U60" s="201">
        <f t="shared" si="62"/>
        <v>8699.15</v>
      </c>
      <c r="V60" s="200">
        <f t="shared" si="63"/>
        <v>0.5</v>
      </c>
      <c r="W60" s="201">
        <f t="shared" si="64"/>
        <v>4349.575</v>
      </c>
      <c r="X60" s="202"/>
      <c r="Y60" s="206">
        <f t="shared" si="65"/>
        <v>0</v>
      </c>
      <c r="Z60" s="206">
        <f t="shared" si="66"/>
        <v>0</v>
      </c>
      <c r="AA60" s="206">
        <f t="shared" si="67"/>
        <v>9157</v>
      </c>
      <c r="AB60" s="209">
        <v>0</v>
      </c>
      <c r="AC60" s="209">
        <v>0.2</v>
      </c>
      <c r="AD60" s="206">
        <f t="shared" si="68"/>
        <v>1831.4</v>
      </c>
      <c r="AE60" s="195"/>
      <c r="AF60" s="208">
        <f t="shared" si="69"/>
        <v>4349.575</v>
      </c>
      <c r="AG60" s="208">
        <f t="shared" si="70"/>
        <v>1831.4</v>
      </c>
      <c r="AH60" s="208">
        <v>0</v>
      </c>
      <c r="AI60" s="208">
        <v>1000</v>
      </c>
      <c r="AJ60" s="208">
        <v>0</v>
      </c>
      <c r="AK60" s="208">
        <v>0</v>
      </c>
      <c r="AL60" s="208">
        <f t="shared" si="71"/>
        <v>2831.4</v>
      </c>
      <c r="AM60" s="208">
        <f t="shared" si="72"/>
        <v>1518.175</v>
      </c>
      <c r="AN60" s="214">
        <f t="shared" si="73"/>
        <v>0.349039848720852</v>
      </c>
      <c r="AO60" s="215">
        <f t="shared" si="74"/>
        <v>0.25</v>
      </c>
      <c r="AP60" s="195"/>
      <c r="AQ60" s="216">
        <f t="shared" si="12"/>
        <v>-1619.6</v>
      </c>
      <c r="AR60" s="216">
        <f t="shared" si="13"/>
        <v>-8098</v>
      </c>
      <c r="AS60" s="216">
        <f t="shared" si="14"/>
        <v>0</v>
      </c>
      <c r="AT60" s="216">
        <f t="shared" si="15"/>
        <v>-3846.565</v>
      </c>
      <c r="AU60" s="195"/>
      <c r="AW60" s="195"/>
      <c r="AX60" s="195"/>
      <c r="AY60" s="195"/>
      <c r="AZ60" s="195"/>
      <c r="BA60" s="195"/>
      <c r="BB60" s="195"/>
      <c r="BC60" s="195"/>
      <c r="BD60" s="195"/>
      <c r="BE60" s="195"/>
      <c r="BF60" s="195"/>
      <c r="BG60" s="196">
        <v>1</v>
      </c>
      <c r="BH60" s="195"/>
      <c r="BI60" s="195"/>
    </row>
    <row r="61" spans="1:61">
      <c r="A61" s="177" t="s">
        <v>199</v>
      </c>
      <c r="B61" s="311" t="s">
        <v>36</v>
      </c>
      <c r="C61" s="311" t="s">
        <v>105</v>
      </c>
      <c r="D61" s="178">
        <v>1581</v>
      </c>
      <c r="E61" s="178"/>
      <c r="F61" s="183">
        <v>0.05</v>
      </c>
      <c r="G61" s="183">
        <v>0.5</v>
      </c>
      <c r="H61" s="178">
        <v>8</v>
      </c>
      <c r="I61" s="318">
        <v>747.18</v>
      </c>
      <c r="J61" s="183">
        <v>0.2</v>
      </c>
      <c r="K61" s="193">
        <v>314.6</v>
      </c>
      <c r="L61" s="194">
        <v>432.58</v>
      </c>
      <c r="M61" s="195"/>
      <c r="N61" s="311" t="s">
        <v>105</v>
      </c>
      <c r="O61" s="196">
        <f t="shared" si="61"/>
        <v>0.5</v>
      </c>
      <c r="P61" s="197">
        <v>8665</v>
      </c>
      <c r="Q61" s="197">
        <v>0</v>
      </c>
      <c r="R61" s="197"/>
      <c r="S61" s="200">
        <v>0.05</v>
      </c>
      <c r="T61" s="200"/>
      <c r="U61" s="201">
        <f t="shared" si="62"/>
        <v>8231.75</v>
      </c>
      <c r="V61" s="200">
        <f t="shared" si="63"/>
        <v>0.5</v>
      </c>
      <c r="W61" s="201">
        <f t="shared" si="64"/>
        <v>4115.875</v>
      </c>
      <c r="X61" s="202"/>
      <c r="Y61" s="206">
        <f t="shared" si="65"/>
        <v>0</v>
      </c>
      <c r="Z61" s="206">
        <f t="shared" si="66"/>
        <v>0</v>
      </c>
      <c r="AA61" s="206">
        <f t="shared" si="67"/>
        <v>8665</v>
      </c>
      <c r="AB61" s="209">
        <v>0</v>
      </c>
      <c r="AC61" s="209">
        <v>0.2</v>
      </c>
      <c r="AD61" s="206">
        <f t="shared" si="68"/>
        <v>1733</v>
      </c>
      <c r="AE61" s="195"/>
      <c r="AF61" s="208">
        <f t="shared" si="69"/>
        <v>4115.875</v>
      </c>
      <c r="AG61" s="208">
        <f t="shared" si="70"/>
        <v>1733</v>
      </c>
      <c r="AH61" s="208">
        <v>0</v>
      </c>
      <c r="AI61" s="208">
        <v>1000</v>
      </c>
      <c r="AJ61" s="208">
        <v>0</v>
      </c>
      <c r="AK61" s="208">
        <v>0</v>
      </c>
      <c r="AL61" s="208">
        <f t="shared" si="71"/>
        <v>2733</v>
      </c>
      <c r="AM61" s="208">
        <f t="shared" si="72"/>
        <v>1382.875</v>
      </c>
      <c r="AN61" s="214">
        <f t="shared" si="73"/>
        <v>0.335985665259513</v>
      </c>
      <c r="AO61" s="215">
        <f t="shared" si="74"/>
        <v>0.25</v>
      </c>
      <c r="AP61" s="195"/>
      <c r="AQ61" s="216">
        <f t="shared" si="12"/>
        <v>-1418.4</v>
      </c>
      <c r="AR61" s="216">
        <f t="shared" si="13"/>
        <v>-7084</v>
      </c>
      <c r="AS61" s="216">
        <f t="shared" si="14"/>
        <v>8</v>
      </c>
      <c r="AT61" s="216">
        <f t="shared" si="15"/>
        <v>-3368.695</v>
      </c>
      <c r="AU61" s="195"/>
      <c r="AW61" s="195"/>
      <c r="AX61" s="195"/>
      <c r="AY61" s="195"/>
      <c r="AZ61" s="195"/>
      <c r="BA61" s="195"/>
      <c r="BB61" s="195"/>
      <c r="BC61" s="195"/>
      <c r="BD61" s="195"/>
      <c r="BE61" s="195"/>
      <c r="BF61" s="195"/>
      <c r="BG61" s="196">
        <v>1</v>
      </c>
      <c r="BH61" s="195"/>
      <c r="BI61" s="195"/>
    </row>
    <row r="62" spans="1:61">
      <c r="A62" s="177" t="s">
        <v>199</v>
      </c>
      <c r="B62" s="311" t="s">
        <v>36</v>
      </c>
      <c r="C62" s="311" t="s">
        <v>109</v>
      </c>
      <c r="D62" s="178">
        <v>82</v>
      </c>
      <c r="E62" s="178"/>
      <c r="F62" s="183">
        <v>0.05</v>
      </c>
      <c r="G62" s="183">
        <v>0.5</v>
      </c>
      <c r="H62" s="178">
        <v>6</v>
      </c>
      <c r="I62" s="318">
        <v>36.1</v>
      </c>
      <c r="J62" s="183">
        <v>0.2</v>
      </c>
      <c r="K62" s="193">
        <v>15.2</v>
      </c>
      <c r="L62" s="194">
        <v>20.9</v>
      </c>
      <c r="M62" s="195"/>
      <c r="N62" s="311" t="s">
        <v>109</v>
      </c>
      <c r="O62" s="196">
        <f t="shared" si="61"/>
        <v>0.5</v>
      </c>
      <c r="P62" s="197">
        <v>25482</v>
      </c>
      <c r="Q62" s="197">
        <v>0</v>
      </c>
      <c r="R62" s="197">
        <v>9555.48</v>
      </c>
      <c r="S62" s="200">
        <v>0.05</v>
      </c>
      <c r="T62" s="200"/>
      <c r="U62" s="201">
        <f t="shared" si="62"/>
        <v>15130.194</v>
      </c>
      <c r="V62" s="200">
        <f t="shared" si="63"/>
        <v>0.5</v>
      </c>
      <c r="W62" s="201">
        <f t="shared" si="64"/>
        <v>7565.097</v>
      </c>
      <c r="X62" s="202"/>
      <c r="Y62" s="206">
        <f t="shared" si="65"/>
        <v>9555.48</v>
      </c>
      <c r="Z62" s="206">
        <f t="shared" si="66"/>
        <v>0</v>
      </c>
      <c r="AA62" s="206">
        <f t="shared" si="67"/>
        <v>15926.52</v>
      </c>
      <c r="AB62" s="209">
        <v>0</v>
      </c>
      <c r="AC62" s="209">
        <v>0.2</v>
      </c>
      <c r="AD62" s="206">
        <f t="shared" si="68"/>
        <v>3185.3</v>
      </c>
      <c r="AE62" s="195"/>
      <c r="AF62" s="208">
        <f t="shared" si="69"/>
        <v>7565.097</v>
      </c>
      <c r="AG62" s="208">
        <f t="shared" si="70"/>
        <v>3185.3</v>
      </c>
      <c r="AH62" s="208">
        <v>0</v>
      </c>
      <c r="AI62" s="208">
        <v>1000</v>
      </c>
      <c r="AJ62" s="208">
        <v>0</v>
      </c>
      <c r="AK62" s="208">
        <v>0</v>
      </c>
      <c r="AL62" s="208">
        <f t="shared" si="71"/>
        <v>4185.3</v>
      </c>
      <c r="AM62" s="208">
        <f t="shared" si="72"/>
        <v>3379.797</v>
      </c>
      <c r="AN62" s="214">
        <f t="shared" si="73"/>
        <v>0.446761885538282</v>
      </c>
      <c r="AO62" s="215">
        <f t="shared" si="74"/>
        <v>0.25</v>
      </c>
      <c r="AP62" s="195"/>
      <c r="AQ62" s="216">
        <f t="shared" si="12"/>
        <v>-3170.1</v>
      </c>
      <c r="AR62" s="216">
        <f t="shared" si="13"/>
        <v>-25400</v>
      </c>
      <c r="AS62" s="216">
        <f t="shared" si="14"/>
        <v>-9549.48</v>
      </c>
      <c r="AT62" s="216">
        <f t="shared" si="15"/>
        <v>-7528.997</v>
      </c>
      <c r="AU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6">
        <v>1</v>
      </c>
      <c r="BH62" s="195"/>
      <c r="BI62" s="195"/>
    </row>
    <row r="63" ht="18" customHeight="1" spans="1:61">
      <c r="A63" s="177" t="s">
        <v>199</v>
      </c>
      <c r="B63" s="311" t="s">
        <v>36</v>
      </c>
      <c r="C63" s="311">
        <v>4399</v>
      </c>
      <c r="D63" s="178">
        <v>2488</v>
      </c>
      <c r="E63" s="178"/>
      <c r="F63" s="183">
        <v>0.05</v>
      </c>
      <c r="G63" s="183">
        <v>0.5</v>
      </c>
      <c r="H63" s="178">
        <v>183</v>
      </c>
      <c r="I63" s="192">
        <v>1094.88</v>
      </c>
      <c r="J63" s="183">
        <v>0.2</v>
      </c>
      <c r="K63" s="193">
        <v>461</v>
      </c>
      <c r="L63" s="194">
        <v>633.88</v>
      </c>
      <c r="M63" s="195"/>
      <c r="N63" s="311">
        <v>4399</v>
      </c>
      <c r="O63" s="196">
        <v>0.2</v>
      </c>
      <c r="P63" s="197">
        <v>232125</v>
      </c>
      <c r="Q63" s="197">
        <v>0</v>
      </c>
      <c r="R63" s="197">
        <v>99340.91</v>
      </c>
      <c r="S63" s="200">
        <v>0</v>
      </c>
      <c r="T63" s="200"/>
      <c r="U63" s="201">
        <f t="shared" si="62"/>
        <v>132784.09</v>
      </c>
      <c r="V63" s="200">
        <f t="shared" si="63"/>
        <v>0.8</v>
      </c>
      <c r="W63" s="201">
        <f t="shared" si="64"/>
        <v>106227.272</v>
      </c>
      <c r="X63" s="202"/>
      <c r="Y63" s="206">
        <f t="shared" si="65"/>
        <v>99340.91</v>
      </c>
      <c r="Z63" s="206">
        <f t="shared" si="66"/>
        <v>0</v>
      </c>
      <c r="AA63" s="206">
        <f t="shared" si="67"/>
        <v>132784.09</v>
      </c>
      <c r="AB63" s="209">
        <v>0</v>
      </c>
      <c r="AC63" s="209">
        <v>0.2</v>
      </c>
      <c r="AD63" s="206">
        <f t="shared" si="68"/>
        <v>26556.82</v>
      </c>
      <c r="AE63" s="195"/>
      <c r="AF63" s="208">
        <f t="shared" si="69"/>
        <v>106227.272</v>
      </c>
      <c r="AG63" s="208">
        <f t="shared" si="70"/>
        <v>26556.82</v>
      </c>
      <c r="AH63" s="208">
        <v>0</v>
      </c>
      <c r="AI63" s="208">
        <v>1000</v>
      </c>
      <c r="AJ63" s="208">
        <v>0</v>
      </c>
      <c r="AK63" s="208">
        <v>0</v>
      </c>
      <c r="AL63" s="208">
        <f t="shared" si="71"/>
        <v>27556.82</v>
      </c>
      <c r="AM63" s="208">
        <f t="shared" si="72"/>
        <v>78670.452</v>
      </c>
      <c r="AN63" s="214">
        <f t="shared" si="73"/>
        <v>0.740586202759683</v>
      </c>
      <c r="AO63" s="215">
        <f t="shared" si="74"/>
        <v>0.6</v>
      </c>
      <c r="AP63" s="195"/>
      <c r="AQ63" s="216">
        <f t="shared" si="12"/>
        <v>-26095.82</v>
      </c>
      <c r="AR63" s="216">
        <f t="shared" si="13"/>
        <v>-229637</v>
      </c>
      <c r="AS63" s="216">
        <f t="shared" si="14"/>
        <v>-99157.91</v>
      </c>
      <c r="AT63" s="216">
        <f t="shared" si="15"/>
        <v>-105132.392</v>
      </c>
      <c r="AU63" s="195"/>
      <c r="AW63" s="195"/>
      <c r="AX63" s="195"/>
      <c r="AY63" s="195"/>
      <c r="AZ63" s="195"/>
      <c r="BA63" s="195"/>
      <c r="BB63" s="195"/>
      <c r="BC63" s="195"/>
      <c r="BD63" s="195"/>
      <c r="BE63" s="195"/>
      <c r="BF63" s="195"/>
      <c r="BG63" s="196">
        <v>1</v>
      </c>
      <c r="BH63" s="195"/>
      <c r="BI63" s="195"/>
    </row>
    <row r="64" spans="1:61">
      <c r="A64" s="177" t="s">
        <v>199</v>
      </c>
      <c r="B64" s="311" t="s">
        <v>36</v>
      </c>
      <c r="C64" s="311" t="s">
        <v>123</v>
      </c>
      <c r="D64" s="178">
        <v>9157</v>
      </c>
      <c r="E64" s="178"/>
      <c r="F64" s="183">
        <v>0.05</v>
      </c>
      <c r="G64" s="183">
        <v>0.5</v>
      </c>
      <c r="H64" s="178"/>
      <c r="I64" s="192">
        <v>4349.57</v>
      </c>
      <c r="J64" s="183">
        <v>0.2</v>
      </c>
      <c r="K64" s="193">
        <v>1831.4</v>
      </c>
      <c r="L64" s="194">
        <v>2518.17</v>
      </c>
      <c r="M64" s="195"/>
      <c r="N64" s="311" t="s">
        <v>123</v>
      </c>
      <c r="O64" s="196">
        <f t="shared" ref="O64:O72" si="75">G64</f>
        <v>0.5</v>
      </c>
      <c r="P64" s="197"/>
      <c r="Q64" s="197"/>
      <c r="R64" s="197"/>
      <c r="S64" s="200"/>
      <c r="T64" s="200"/>
      <c r="U64" s="201"/>
      <c r="V64" s="200"/>
      <c r="W64" s="201"/>
      <c r="X64" s="202"/>
      <c r="Y64" s="206"/>
      <c r="Z64" s="206"/>
      <c r="AA64" s="206"/>
      <c r="AB64" s="209"/>
      <c r="AC64" s="209"/>
      <c r="AD64" s="206"/>
      <c r="AE64" s="195"/>
      <c r="AF64" s="208"/>
      <c r="AG64" s="208"/>
      <c r="AH64" s="208"/>
      <c r="AI64" s="208">
        <v>1000</v>
      </c>
      <c r="AJ64" s="208"/>
      <c r="AK64" s="208"/>
      <c r="AL64" s="208"/>
      <c r="AM64" s="208"/>
      <c r="AN64" s="214"/>
      <c r="AO64" s="215"/>
      <c r="AP64" s="195"/>
      <c r="AQ64" s="216">
        <f t="shared" si="12"/>
        <v>1831.4</v>
      </c>
      <c r="AR64" s="216">
        <f t="shared" si="13"/>
        <v>9157</v>
      </c>
      <c r="AS64" s="216">
        <f t="shared" si="14"/>
        <v>0</v>
      </c>
      <c r="AT64" s="216">
        <f t="shared" si="15"/>
        <v>4349.57</v>
      </c>
      <c r="AU64" s="195"/>
      <c r="AW64" s="195"/>
      <c r="AX64" s="195"/>
      <c r="AY64" s="195"/>
      <c r="AZ64" s="195"/>
      <c r="BA64" s="195"/>
      <c r="BB64" s="195"/>
      <c r="BC64" s="195"/>
      <c r="BD64" s="195"/>
      <c r="BE64" s="195"/>
      <c r="BF64" s="195"/>
      <c r="BG64" s="196"/>
      <c r="BH64" s="195"/>
      <c r="BI64" s="195"/>
    </row>
    <row r="65" spans="1:61">
      <c r="A65" s="177" t="s">
        <v>199</v>
      </c>
      <c r="B65" s="311" t="s">
        <v>36</v>
      </c>
      <c r="C65" s="311" t="s">
        <v>194</v>
      </c>
      <c r="D65" s="178">
        <v>8665</v>
      </c>
      <c r="E65" s="178"/>
      <c r="F65" s="183">
        <v>0.05</v>
      </c>
      <c r="G65" s="183">
        <v>0.5</v>
      </c>
      <c r="H65" s="178"/>
      <c r="I65" s="192">
        <v>4115.87</v>
      </c>
      <c r="J65" s="183">
        <v>0.2</v>
      </c>
      <c r="K65" s="193">
        <v>1733</v>
      </c>
      <c r="L65" s="194">
        <v>2382.87</v>
      </c>
      <c r="M65" s="195"/>
      <c r="N65" s="311" t="s">
        <v>194</v>
      </c>
      <c r="O65" s="196">
        <f t="shared" si="75"/>
        <v>0.5</v>
      </c>
      <c r="P65" s="197">
        <v>107</v>
      </c>
      <c r="Q65" s="197">
        <v>0</v>
      </c>
      <c r="R65" s="197">
        <v>24.2</v>
      </c>
      <c r="S65" s="200">
        <v>0.05</v>
      </c>
      <c r="T65" s="200"/>
      <c r="U65" s="201">
        <f t="shared" ref="U65:U73" si="76">(P65-Q65-R65)*(1-S65)*(1-T65)</f>
        <v>78.66</v>
      </c>
      <c r="V65" s="200">
        <f t="shared" ref="V65:V73" si="77">BG65-O65</f>
        <v>0.5</v>
      </c>
      <c r="W65" s="201">
        <f t="shared" ref="W65:W73" si="78">(P65-Q65-R65)*(1-S65)*V65*(1-T65)</f>
        <v>39.33</v>
      </c>
      <c r="X65" s="202"/>
      <c r="Y65" s="206">
        <f t="shared" ref="Y65:Y73" si="79">R65</f>
        <v>24.2</v>
      </c>
      <c r="Z65" s="206">
        <f t="shared" ref="Z65:Z73" si="80">Q65</f>
        <v>0</v>
      </c>
      <c r="AA65" s="206">
        <f t="shared" ref="AA65:AA73" si="81">P65-Y65-Z65</f>
        <v>82.8</v>
      </c>
      <c r="AB65" s="209">
        <v>0</v>
      </c>
      <c r="AC65" s="209">
        <v>0.2</v>
      </c>
      <c r="AD65" s="206">
        <f t="shared" ref="AD65:AD73" si="82">ROUND(AA65*(1-AB65)*AC65,2)</f>
        <v>16.56</v>
      </c>
      <c r="AE65" s="195"/>
      <c r="AF65" s="208">
        <f t="shared" ref="AF65:AF73" si="83">W65</f>
        <v>39.33</v>
      </c>
      <c r="AG65" s="208">
        <f t="shared" ref="AG65:AG73" si="84">AD65</f>
        <v>16.56</v>
      </c>
      <c r="AH65" s="208">
        <v>0</v>
      </c>
      <c r="AI65" s="208">
        <v>1000</v>
      </c>
      <c r="AJ65" s="208">
        <v>0</v>
      </c>
      <c r="AK65" s="208">
        <v>0</v>
      </c>
      <c r="AL65" s="208">
        <f t="shared" ref="AL65:AL73" si="85">SUM(AG65:AK65)</f>
        <v>1016.56</v>
      </c>
      <c r="AM65" s="208">
        <f t="shared" ref="AM65:AM73" si="86">AF65-AL65</f>
        <v>-977.23</v>
      </c>
      <c r="AN65" s="214">
        <f t="shared" ref="AN65:AN73" si="87">IFERROR(AM65/AF65,"")</f>
        <v>-24.8469361810323</v>
      </c>
      <c r="AO65" s="215">
        <f t="shared" ref="AO65:AO73" si="88">V65-AC65-S65</f>
        <v>0.25</v>
      </c>
      <c r="AP65" s="195"/>
      <c r="AQ65" s="216">
        <f t="shared" si="12"/>
        <v>1716.44</v>
      </c>
      <c r="AR65" s="216">
        <f t="shared" si="13"/>
        <v>8558</v>
      </c>
      <c r="AS65" s="216">
        <f t="shared" si="14"/>
        <v>-24.2</v>
      </c>
      <c r="AT65" s="216">
        <f t="shared" si="15"/>
        <v>4076.54</v>
      </c>
      <c r="AU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6">
        <v>1</v>
      </c>
      <c r="BH65" s="195"/>
      <c r="BI65" s="195"/>
    </row>
    <row r="66" spans="1:61">
      <c r="A66" s="177" t="s">
        <v>199</v>
      </c>
      <c r="B66" s="311" t="s">
        <v>36</v>
      </c>
      <c r="C66" s="311" t="s">
        <v>193</v>
      </c>
      <c r="D66" s="178">
        <v>25482</v>
      </c>
      <c r="E66" s="178"/>
      <c r="F66" s="183">
        <v>0.05</v>
      </c>
      <c r="G66" s="183">
        <v>0.5</v>
      </c>
      <c r="H66" s="178">
        <v>9555.48</v>
      </c>
      <c r="I66" s="192">
        <v>7565.1</v>
      </c>
      <c r="J66" s="183">
        <v>0.2</v>
      </c>
      <c r="K66" s="193">
        <v>3185.304</v>
      </c>
      <c r="L66" s="194">
        <v>4379.796</v>
      </c>
      <c r="M66" s="195"/>
      <c r="N66" s="311" t="s">
        <v>193</v>
      </c>
      <c r="O66" s="196">
        <f t="shared" si="75"/>
        <v>0.5</v>
      </c>
      <c r="P66" s="197">
        <v>76</v>
      </c>
      <c r="Q66" s="197">
        <v>0</v>
      </c>
      <c r="R66" s="197"/>
      <c r="S66" s="200">
        <v>0.05</v>
      </c>
      <c r="T66" s="200"/>
      <c r="U66" s="201">
        <f t="shared" si="76"/>
        <v>72.2</v>
      </c>
      <c r="V66" s="200">
        <f t="shared" si="77"/>
        <v>0.5</v>
      </c>
      <c r="W66" s="201">
        <f t="shared" si="78"/>
        <v>36.1</v>
      </c>
      <c r="X66" s="202"/>
      <c r="Y66" s="206">
        <f t="shared" si="79"/>
        <v>0</v>
      </c>
      <c r="Z66" s="206">
        <f t="shared" si="80"/>
        <v>0</v>
      </c>
      <c r="AA66" s="206">
        <f t="shared" si="81"/>
        <v>76</v>
      </c>
      <c r="AB66" s="209">
        <v>0</v>
      </c>
      <c r="AC66" s="209">
        <v>0.2</v>
      </c>
      <c r="AD66" s="206">
        <f t="shared" si="82"/>
        <v>15.2</v>
      </c>
      <c r="AE66" s="195"/>
      <c r="AF66" s="208">
        <f t="shared" si="83"/>
        <v>36.1</v>
      </c>
      <c r="AG66" s="208">
        <f t="shared" si="84"/>
        <v>15.2</v>
      </c>
      <c r="AH66" s="208">
        <v>0</v>
      </c>
      <c r="AI66" s="208">
        <v>1000</v>
      </c>
      <c r="AJ66" s="208">
        <v>0</v>
      </c>
      <c r="AK66" s="208">
        <v>0</v>
      </c>
      <c r="AL66" s="208">
        <f t="shared" si="85"/>
        <v>1015.2</v>
      </c>
      <c r="AM66" s="208">
        <f t="shared" si="86"/>
        <v>-979.1</v>
      </c>
      <c r="AN66" s="214">
        <f t="shared" si="87"/>
        <v>-27.1218836565097</v>
      </c>
      <c r="AO66" s="215">
        <f t="shared" si="88"/>
        <v>0.25</v>
      </c>
      <c r="AP66" s="195"/>
      <c r="AQ66" s="216">
        <f t="shared" si="12"/>
        <v>3170.104</v>
      </c>
      <c r="AR66" s="216">
        <f t="shared" si="13"/>
        <v>25406</v>
      </c>
      <c r="AS66" s="216">
        <f t="shared" si="14"/>
        <v>9555.48</v>
      </c>
      <c r="AT66" s="216">
        <f t="shared" si="15"/>
        <v>7529</v>
      </c>
      <c r="AU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5"/>
      <c r="BG66" s="196">
        <v>1</v>
      </c>
      <c r="BH66" s="195"/>
      <c r="BI66" s="195"/>
    </row>
    <row r="67" ht="19.5" customHeight="1" spans="1:61">
      <c r="A67" s="177" t="s">
        <v>199</v>
      </c>
      <c r="B67" s="311" t="s">
        <v>36</v>
      </c>
      <c r="C67" s="311" t="s">
        <v>192</v>
      </c>
      <c r="D67" s="178">
        <v>232125</v>
      </c>
      <c r="E67" s="178"/>
      <c r="F67" s="183">
        <v>0</v>
      </c>
      <c r="G67" s="183">
        <v>0.8</v>
      </c>
      <c r="H67" s="178">
        <v>99340.91</v>
      </c>
      <c r="I67" s="192">
        <v>106227.272</v>
      </c>
      <c r="J67" s="183">
        <v>0.2</v>
      </c>
      <c r="K67" s="193">
        <v>26556.818</v>
      </c>
      <c r="L67" s="194">
        <v>79670.454</v>
      </c>
      <c r="M67" s="195"/>
      <c r="N67" s="311" t="s">
        <v>192</v>
      </c>
      <c r="O67" s="196">
        <f t="shared" si="75"/>
        <v>0.8</v>
      </c>
      <c r="P67" s="197">
        <v>1448</v>
      </c>
      <c r="Q67" s="197">
        <v>0</v>
      </c>
      <c r="R67" s="197"/>
      <c r="S67" s="200">
        <v>0.05</v>
      </c>
      <c r="T67" s="200"/>
      <c r="U67" s="201">
        <f t="shared" si="76"/>
        <v>1375.6</v>
      </c>
      <c r="V67" s="200">
        <f t="shared" si="77"/>
        <v>0.2</v>
      </c>
      <c r="W67" s="201">
        <f t="shared" si="78"/>
        <v>275.12</v>
      </c>
      <c r="X67" s="202"/>
      <c r="Y67" s="206">
        <f t="shared" si="79"/>
        <v>0</v>
      </c>
      <c r="Z67" s="206">
        <f t="shared" si="80"/>
        <v>0</v>
      </c>
      <c r="AA67" s="206">
        <f t="shared" si="81"/>
        <v>1448</v>
      </c>
      <c r="AB67" s="209">
        <v>0</v>
      </c>
      <c r="AC67" s="209">
        <v>0.2</v>
      </c>
      <c r="AD67" s="206">
        <f t="shared" si="82"/>
        <v>289.6</v>
      </c>
      <c r="AE67" s="195"/>
      <c r="AF67" s="208">
        <f t="shared" si="83"/>
        <v>275.12</v>
      </c>
      <c r="AG67" s="208">
        <f t="shared" si="84"/>
        <v>289.6</v>
      </c>
      <c r="AH67" s="208">
        <v>0</v>
      </c>
      <c r="AI67" s="208">
        <v>1000</v>
      </c>
      <c r="AJ67" s="208">
        <v>0</v>
      </c>
      <c r="AK67" s="208">
        <v>0</v>
      </c>
      <c r="AL67" s="208">
        <f t="shared" si="85"/>
        <v>1289.6</v>
      </c>
      <c r="AM67" s="208">
        <f t="shared" si="86"/>
        <v>-1014.48</v>
      </c>
      <c r="AN67" s="214">
        <f t="shared" si="87"/>
        <v>-3.68740913056121</v>
      </c>
      <c r="AO67" s="215">
        <f t="shared" si="88"/>
        <v>-0.05</v>
      </c>
      <c r="AP67" s="195"/>
      <c r="AQ67" s="216">
        <f t="shared" ref="AQ67:AQ102" si="89">K67-AD67</f>
        <v>26267.218</v>
      </c>
      <c r="AR67" s="216">
        <f t="shared" ref="AR67:AR102" si="90">D67-P67</f>
        <v>230677</v>
      </c>
      <c r="AS67" s="216">
        <f t="shared" ref="AS67:AS102" si="91">H67-R67</f>
        <v>99340.91</v>
      </c>
      <c r="AT67" s="216">
        <f t="shared" ref="AT67:AT102" si="92">I67-W67</f>
        <v>105952.152</v>
      </c>
      <c r="AU67" s="195"/>
      <c r="AW67" s="195"/>
      <c r="AX67" s="195"/>
      <c r="AY67" s="195"/>
      <c r="AZ67" s="195"/>
      <c r="BA67" s="195"/>
      <c r="BB67" s="195"/>
      <c r="BC67" s="195"/>
      <c r="BD67" s="195"/>
      <c r="BE67" s="195"/>
      <c r="BF67" s="195"/>
      <c r="BG67" s="196">
        <v>1</v>
      </c>
      <c r="BH67" s="195"/>
      <c r="BI67" s="195"/>
    </row>
    <row r="68" spans="1:61">
      <c r="A68" s="177" t="s">
        <v>199</v>
      </c>
      <c r="B68" s="300" t="s">
        <v>195</v>
      </c>
      <c r="C68" s="300"/>
      <c r="D68" s="301">
        <v>288120</v>
      </c>
      <c r="E68" s="301"/>
      <c r="F68" s="301"/>
      <c r="G68" s="301"/>
      <c r="H68" s="301">
        <v>109100.39</v>
      </c>
      <c r="I68" s="301">
        <v>127618.472</v>
      </c>
      <c r="J68" s="301"/>
      <c r="K68" s="301">
        <v>35803.922</v>
      </c>
      <c r="L68" s="301">
        <v>91814.55</v>
      </c>
      <c r="M68" s="195"/>
      <c r="N68" s="300"/>
      <c r="O68" s="196">
        <f t="shared" si="75"/>
        <v>0</v>
      </c>
      <c r="P68" s="197">
        <v>244</v>
      </c>
      <c r="Q68" s="197">
        <v>0</v>
      </c>
      <c r="R68" s="197">
        <v>11</v>
      </c>
      <c r="S68" s="200">
        <v>0.05</v>
      </c>
      <c r="T68" s="200"/>
      <c r="U68" s="201">
        <f t="shared" si="76"/>
        <v>221.35</v>
      </c>
      <c r="V68" s="200">
        <f t="shared" si="77"/>
        <v>1</v>
      </c>
      <c r="W68" s="201">
        <f t="shared" si="78"/>
        <v>221.35</v>
      </c>
      <c r="X68" s="202"/>
      <c r="Y68" s="206">
        <f t="shared" si="79"/>
        <v>11</v>
      </c>
      <c r="Z68" s="206">
        <f t="shared" si="80"/>
        <v>0</v>
      </c>
      <c r="AA68" s="206">
        <f t="shared" si="81"/>
        <v>233</v>
      </c>
      <c r="AB68" s="209">
        <v>0</v>
      </c>
      <c r="AC68" s="209">
        <v>0.2</v>
      </c>
      <c r="AD68" s="206">
        <f t="shared" si="82"/>
        <v>46.6</v>
      </c>
      <c r="AE68" s="195"/>
      <c r="AF68" s="208">
        <f t="shared" si="83"/>
        <v>221.35</v>
      </c>
      <c r="AG68" s="208">
        <f t="shared" si="84"/>
        <v>46.6</v>
      </c>
      <c r="AH68" s="208">
        <v>0</v>
      </c>
      <c r="AI68" s="208">
        <v>1000</v>
      </c>
      <c r="AJ68" s="208">
        <v>0</v>
      </c>
      <c r="AK68" s="208">
        <v>0</v>
      </c>
      <c r="AL68" s="208">
        <f t="shared" si="85"/>
        <v>1046.6</v>
      </c>
      <c r="AM68" s="208">
        <f t="shared" si="86"/>
        <v>-825.25</v>
      </c>
      <c r="AN68" s="214">
        <f t="shared" si="87"/>
        <v>-3.72825841427603</v>
      </c>
      <c r="AO68" s="215">
        <f t="shared" si="88"/>
        <v>0.75</v>
      </c>
      <c r="AP68" s="195"/>
      <c r="AQ68" s="216">
        <f t="shared" si="89"/>
        <v>35757.322</v>
      </c>
      <c r="AR68" s="216">
        <f t="shared" si="90"/>
        <v>287876</v>
      </c>
      <c r="AS68" s="216">
        <f t="shared" si="91"/>
        <v>109089.39</v>
      </c>
      <c r="AT68" s="216">
        <f t="shared" si="92"/>
        <v>127397.122</v>
      </c>
      <c r="AU68" s="195"/>
      <c r="AW68" s="195"/>
      <c r="AX68" s="195"/>
      <c r="AY68" s="195"/>
      <c r="AZ68" s="195"/>
      <c r="BA68" s="195"/>
      <c r="BB68" s="195"/>
      <c r="BC68" s="195"/>
      <c r="BD68" s="195"/>
      <c r="BE68" s="195"/>
      <c r="BF68" s="195"/>
      <c r="BG68" s="196">
        <v>1</v>
      </c>
      <c r="BH68" s="195"/>
      <c r="BI68" s="195"/>
    </row>
    <row r="69" ht="33" spans="1:61">
      <c r="A69" s="177" t="s">
        <v>200</v>
      </c>
      <c r="B69" s="178" t="s">
        <v>174</v>
      </c>
      <c r="C69" s="178" t="s">
        <v>158</v>
      </c>
      <c r="D69" s="178" t="s">
        <v>159</v>
      </c>
      <c r="E69" s="178" t="s">
        <v>160</v>
      </c>
      <c r="F69" s="179" t="s">
        <v>161</v>
      </c>
      <c r="G69" s="179" t="s">
        <v>95</v>
      </c>
      <c r="H69" s="178" t="s">
        <v>62</v>
      </c>
      <c r="I69" s="188" t="s">
        <v>175</v>
      </c>
      <c r="J69" s="179" t="s">
        <v>163</v>
      </c>
      <c r="K69" s="189" t="s">
        <v>176</v>
      </c>
      <c r="L69" s="190" t="s">
        <v>165</v>
      </c>
      <c r="M69" s="195"/>
      <c r="N69" s="178" t="s">
        <v>158</v>
      </c>
      <c r="O69" s="196" t="str">
        <f t="shared" si="75"/>
        <v>渠道分成</v>
      </c>
      <c r="P69" s="197">
        <v>184</v>
      </c>
      <c r="Q69" s="197">
        <v>0</v>
      </c>
      <c r="R69" s="197">
        <v>3</v>
      </c>
      <c r="S69" s="200">
        <v>0.05</v>
      </c>
      <c r="T69" s="200"/>
      <c r="U69" s="201">
        <f t="shared" si="76"/>
        <v>171.95</v>
      </c>
      <c r="V69" s="200" t="e">
        <f t="shared" si="77"/>
        <v>#VALUE!</v>
      </c>
      <c r="W69" s="201" t="e">
        <f t="shared" si="78"/>
        <v>#VALUE!</v>
      </c>
      <c r="X69" s="202"/>
      <c r="Y69" s="206">
        <f t="shared" si="79"/>
        <v>3</v>
      </c>
      <c r="Z69" s="206">
        <f t="shared" si="80"/>
        <v>0</v>
      </c>
      <c r="AA69" s="206">
        <f t="shared" si="81"/>
        <v>181</v>
      </c>
      <c r="AB69" s="209">
        <v>0</v>
      </c>
      <c r="AC69" s="209">
        <v>0.2</v>
      </c>
      <c r="AD69" s="206">
        <f t="shared" si="82"/>
        <v>36.2</v>
      </c>
      <c r="AE69" s="195"/>
      <c r="AF69" s="208" t="e">
        <f t="shared" si="83"/>
        <v>#VALUE!</v>
      </c>
      <c r="AG69" s="208">
        <f t="shared" si="84"/>
        <v>36.2</v>
      </c>
      <c r="AH69" s="208">
        <v>0</v>
      </c>
      <c r="AI69" s="208">
        <v>1000</v>
      </c>
      <c r="AJ69" s="208">
        <v>0</v>
      </c>
      <c r="AK69" s="208">
        <v>0</v>
      </c>
      <c r="AL69" s="208">
        <f t="shared" si="85"/>
        <v>1036.2</v>
      </c>
      <c r="AM69" s="208" t="e">
        <f t="shared" si="86"/>
        <v>#VALUE!</v>
      </c>
      <c r="AN69" s="214" t="str">
        <f t="shared" si="87"/>
        <v/>
      </c>
      <c r="AO69" s="215" t="e">
        <f t="shared" si="88"/>
        <v>#VALUE!</v>
      </c>
      <c r="AP69" s="195"/>
      <c r="AQ69" s="216" t="e">
        <f t="shared" si="89"/>
        <v>#VALUE!</v>
      </c>
      <c r="AR69" s="216" t="e">
        <f t="shared" si="90"/>
        <v>#VALUE!</v>
      </c>
      <c r="AS69" s="216" t="e">
        <f t="shared" si="91"/>
        <v>#VALUE!</v>
      </c>
      <c r="AT69" s="216" t="e">
        <f t="shared" si="92"/>
        <v>#VALUE!</v>
      </c>
      <c r="AU69" s="195"/>
      <c r="AW69" s="195"/>
      <c r="AX69" s="195"/>
      <c r="AY69" s="195"/>
      <c r="AZ69" s="195"/>
      <c r="BA69" s="195"/>
      <c r="BB69" s="195"/>
      <c r="BC69" s="195"/>
      <c r="BD69" s="195"/>
      <c r="BE69" s="195"/>
      <c r="BF69" s="195"/>
      <c r="BG69" s="196">
        <v>1</v>
      </c>
      <c r="BH69" s="195"/>
      <c r="BI69" s="195"/>
    </row>
    <row r="70" spans="1:61">
      <c r="A70" s="177" t="s">
        <v>200</v>
      </c>
      <c r="B70" s="181" t="s">
        <v>36</v>
      </c>
      <c r="C70" s="182" t="s">
        <v>110</v>
      </c>
      <c r="D70" s="182">
        <v>107</v>
      </c>
      <c r="E70" s="178"/>
      <c r="F70" s="183">
        <v>0.05</v>
      </c>
      <c r="G70" s="183">
        <v>0.5</v>
      </c>
      <c r="H70" s="178">
        <v>24.2</v>
      </c>
      <c r="I70" s="192">
        <v>39.33</v>
      </c>
      <c r="J70" s="183">
        <v>0.2</v>
      </c>
      <c r="K70" s="193">
        <v>16.56</v>
      </c>
      <c r="L70" s="194">
        <v>22.77</v>
      </c>
      <c r="M70" s="195"/>
      <c r="N70" s="182" t="s">
        <v>110</v>
      </c>
      <c r="O70" s="196">
        <f t="shared" si="75"/>
        <v>0.5</v>
      </c>
      <c r="P70" s="197">
        <v>25164</v>
      </c>
      <c r="Q70" s="197">
        <v>0</v>
      </c>
      <c r="R70" s="197">
        <v>3400</v>
      </c>
      <c r="S70" s="200">
        <v>0.05</v>
      </c>
      <c r="T70" s="200"/>
      <c r="U70" s="201">
        <f t="shared" si="76"/>
        <v>20675.8</v>
      </c>
      <c r="V70" s="200">
        <f t="shared" si="77"/>
        <v>0.5</v>
      </c>
      <c r="W70" s="201">
        <f t="shared" si="78"/>
        <v>10337.9</v>
      </c>
      <c r="X70" s="202"/>
      <c r="Y70" s="206">
        <f t="shared" si="79"/>
        <v>3400</v>
      </c>
      <c r="Z70" s="206">
        <f t="shared" si="80"/>
        <v>0</v>
      </c>
      <c r="AA70" s="206">
        <f t="shared" si="81"/>
        <v>21764</v>
      </c>
      <c r="AB70" s="209">
        <v>0</v>
      </c>
      <c r="AC70" s="209">
        <v>0.2</v>
      </c>
      <c r="AD70" s="206">
        <f t="shared" si="82"/>
        <v>4352.8</v>
      </c>
      <c r="AE70" s="195"/>
      <c r="AF70" s="208">
        <f t="shared" si="83"/>
        <v>10337.9</v>
      </c>
      <c r="AG70" s="208">
        <f t="shared" si="84"/>
        <v>4352.8</v>
      </c>
      <c r="AH70" s="208">
        <v>0</v>
      </c>
      <c r="AI70" s="208">
        <v>1000</v>
      </c>
      <c r="AJ70" s="208">
        <v>0</v>
      </c>
      <c r="AK70" s="208">
        <v>0</v>
      </c>
      <c r="AL70" s="208">
        <f t="shared" si="85"/>
        <v>5352.8</v>
      </c>
      <c r="AM70" s="208">
        <f t="shared" si="86"/>
        <v>4985.1</v>
      </c>
      <c r="AN70" s="214">
        <f t="shared" si="87"/>
        <v>0.482215923930392</v>
      </c>
      <c r="AO70" s="215">
        <f t="shared" si="88"/>
        <v>0.25</v>
      </c>
      <c r="AP70" s="195"/>
      <c r="AQ70" s="216">
        <f t="shared" si="89"/>
        <v>-4336.24</v>
      </c>
      <c r="AR70" s="216">
        <f t="shared" si="90"/>
        <v>-25057</v>
      </c>
      <c r="AS70" s="216">
        <f t="shared" si="91"/>
        <v>-3375.8</v>
      </c>
      <c r="AT70" s="216">
        <f t="shared" si="92"/>
        <v>-10298.57</v>
      </c>
      <c r="AU70" s="195"/>
      <c r="AW70" s="195"/>
      <c r="AX70" s="195"/>
      <c r="AY70" s="195"/>
      <c r="AZ70" s="195"/>
      <c r="BA70" s="195"/>
      <c r="BB70" s="195"/>
      <c r="BC70" s="195"/>
      <c r="BD70" s="195"/>
      <c r="BE70" s="195"/>
      <c r="BF70" s="195"/>
      <c r="BG70" s="196">
        <v>1</v>
      </c>
      <c r="BH70" s="195"/>
      <c r="BI70" s="195"/>
    </row>
    <row r="71" spans="1:61">
      <c r="A71" s="177" t="s">
        <v>200</v>
      </c>
      <c r="B71" s="181" t="s">
        <v>36</v>
      </c>
      <c r="C71" s="182" t="s">
        <v>114</v>
      </c>
      <c r="D71" s="182">
        <v>76</v>
      </c>
      <c r="E71" s="178"/>
      <c r="F71" s="183">
        <v>0.05</v>
      </c>
      <c r="G71" s="183">
        <v>0.5</v>
      </c>
      <c r="H71" s="178"/>
      <c r="I71" s="192">
        <v>36.1</v>
      </c>
      <c r="J71" s="183">
        <v>0.2</v>
      </c>
      <c r="K71" s="193">
        <v>15.2</v>
      </c>
      <c r="L71" s="194">
        <v>20.9</v>
      </c>
      <c r="M71" s="195"/>
      <c r="N71" s="182" t="s">
        <v>114</v>
      </c>
      <c r="O71" s="196">
        <f t="shared" si="75"/>
        <v>0.5</v>
      </c>
      <c r="P71" s="197">
        <v>11979</v>
      </c>
      <c r="Q71" s="197">
        <v>0</v>
      </c>
      <c r="R71" s="197">
        <v>3</v>
      </c>
      <c r="S71" s="200">
        <v>0.05</v>
      </c>
      <c r="T71" s="200"/>
      <c r="U71" s="201">
        <f t="shared" si="76"/>
        <v>11377.2</v>
      </c>
      <c r="V71" s="200">
        <f t="shared" si="77"/>
        <v>0.5</v>
      </c>
      <c r="W71" s="201">
        <f t="shared" si="78"/>
        <v>5688.6</v>
      </c>
      <c r="X71" s="202"/>
      <c r="Y71" s="206">
        <f t="shared" si="79"/>
        <v>3</v>
      </c>
      <c r="Z71" s="206">
        <f t="shared" si="80"/>
        <v>0</v>
      </c>
      <c r="AA71" s="206">
        <f t="shared" si="81"/>
        <v>11976</v>
      </c>
      <c r="AB71" s="209">
        <v>0</v>
      </c>
      <c r="AC71" s="209">
        <v>0.2</v>
      </c>
      <c r="AD71" s="206">
        <f t="shared" si="82"/>
        <v>2395.2</v>
      </c>
      <c r="AE71" s="195"/>
      <c r="AF71" s="208">
        <f t="shared" si="83"/>
        <v>5688.6</v>
      </c>
      <c r="AG71" s="208">
        <f t="shared" si="84"/>
        <v>2395.2</v>
      </c>
      <c r="AH71" s="208">
        <v>0</v>
      </c>
      <c r="AI71" s="208">
        <v>1000</v>
      </c>
      <c r="AJ71" s="208">
        <v>0</v>
      </c>
      <c r="AK71" s="208">
        <v>0</v>
      </c>
      <c r="AL71" s="208">
        <f t="shared" si="85"/>
        <v>3395.2</v>
      </c>
      <c r="AM71" s="208">
        <f t="shared" si="86"/>
        <v>2293.4</v>
      </c>
      <c r="AN71" s="214">
        <f t="shared" si="87"/>
        <v>0.403157191576135</v>
      </c>
      <c r="AO71" s="215">
        <f t="shared" si="88"/>
        <v>0.25</v>
      </c>
      <c r="AP71" s="195"/>
      <c r="AQ71" s="216">
        <f t="shared" si="89"/>
        <v>-2380</v>
      </c>
      <c r="AR71" s="216">
        <f t="shared" si="90"/>
        <v>-11903</v>
      </c>
      <c r="AS71" s="216">
        <f t="shared" si="91"/>
        <v>-3</v>
      </c>
      <c r="AT71" s="216">
        <f t="shared" si="92"/>
        <v>-5652.5</v>
      </c>
      <c r="AU71" s="195"/>
      <c r="AW71" s="195"/>
      <c r="AX71" s="195"/>
      <c r="AY71" s="195"/>
      <c r="AZ71" s="195"/>
      <c r="BA71" s="195"/>
      <c r="BB71" s="195"/>
      <c r="BC71" s="195"/>
      <c r="BD71" s="195"/>
      <c r="BE71" s="195"/>
      <c r="BF71" s="195"/>
      <c r="BG71" s="196">
        <v>1</v>
      </c>
      <c r="BH71" s="195"/>
      <c r="BI71" s="195"/>
    </row>
    <row r="72" spans="1:61">
      <c r="A72" s="177" t="s">
        <v>200</v>
      </c>
      <c r="B72" s="181" t="s">
        <v>36</v>
      </c>
      <c r="C72" s="182" t="s">
        <v>102</v>
      </c>
      <c r="D72" s="182">
        <v>1448</v>
      </c>
      <c r="E72" s="178"/>
      <c r="F72" s="183">
        <v>0.05</v>
      </c>
      <c r="G72" s="183">
        <v>0.5</v>
      </c>
      <c r="H72" s="178"/>
      <c r="I72" s="192">
        <v>687.8</v>
      </c>
      <c r="J72" s="183">
        <v>0.2</v>
      </c>
      <c r="K72" s="193">
        <v>289.6</v>
      </c>
      <c r="L72" s="194">
        <v>398.2</v>
      </c>
      <c r="M72" s="195"/>
      <c r="N72" s="182" t="s">
        <v>102</v>
      </c>
      <c r="O72" s="196">
        <f t="shared" si="75"/>
        <v>0.5</v>
      </c>
      <c r="P72" s="197">
        <v>8205</v>
      </c>
      <c r="Q72" s="197">
        <v>0</v>
      </c>
      <c r="R72" s="197">
        <v>3052.54</v>
      </c>
      <c r="S72" s="200">
        <v>0.05</v>
      </c>
      <c r="T72" s="200"/>
      <c r="U72" s="201">
        <f t="shared" si="76"/>
        <v>4894.837</v>
      </c>
      <c r="V72" s="200">
        <f t="shared" si="77"/>
        <v>0.5</v>
      </c>
      <c r="W72" s="201">
        <f t="shared" si="78"/>
        <v>2447.4185</v>
      </c>
      <c r="X72" s="202"/>
      <c r="Y72" s="206">
        <f t="shared" si="79"/>
        <v>3052.54</v>
      </c>
      <c r="Z72" s="206">
        <f t="shared" si="80"/>
        <v>0</v>
      </c>
      <c r="AA72" s="206">
        <f t="shared" si="81"/>
        <v>5152.46</v>
      </c>
      <c r="AB72" s="209">
        <v>0</v>
      </c>
      <c r="AC72" s="209">
        <v>0.2</v>
      </c>
      <c r="AD72" s="206">
        <f t="shared" si="82"/>
        <v>1030.49</v>
      </c>
      <c r="AE72" s="195"/>
      <c r="AF72" s="208">
        <f t="shared" si="83"/>
        <v>2447.4185</v>
      </c>
      <c r="AG72" s="208">
        <f t="shared" si="84"/>
        <v>1030.49</v>
      </c>
      <c r="AH72" s="208">
        <v>0</v>
      </c>
      <c r="AI72" s="208">
        <v>1000</v>
      </c>
      <c r="AJ72" s="208">
        <v>0</v>
      </c>
      <c r="AK72" s="208">
        <v>0</v>
      </c>
      <c r="AL72" s="208">
        <f t="shared" si="85"/>
        <v>2030.49</v>
      </c>
      <c r="AM72" s="208">
        <f t="shared" si="86"/>
        <v>416.9285</v>
      </c>
      <c r="AN72" s="214">
        <f t="shared" si="87"/>
        <v>0.170354395866502</v>
      </c>
      <c r="AO72" s="215">
        <f t="shared" si="88"/>
        <v>0.25</v>
      </c>
      <c r="AP72" s="195"/>
      <c r="AQ72" s="216">
        <f t="shared" si="89"/>
        <v>-740.89</v>
      </c>
      <c r="AR72" s="216">
        <f t="shared" si="90"/>
        <v>-6757</v>
      </c>
      <c r="AS72" s="216">
        <f t="shared" si="91"/>
        <v>-3052.54</v>
      </c>
      <c r="AT72" s="216">
        <f t="shared" si="92"/>
        <v>-1759.6185</v>
      </c>
      <c r="AU72" s="195"/>
      <c r="AW72" s="195"/>
      <c r="AX72" s="195"/>
      <c r="AY72" s="195"/>
      <c r="AZ72" s="195"/>
      <c r="BA72" s="195"/>
      <c r="BB72" s="195"/>
      <c r="BC72" s="195"/>
      <c r="BD72" s="195"/>
      <c r="BE72" s="195"/>
      <c r="BF72" s="195"/>
      <c r="BG72" s="196">
        <v>1</v>
      </c>
      <c r="BH72" s="195"/>
      <c r="BI72" s="195"/>
    </row>
    <row r="73" ht="18" customHeight="1" spans="1:61">
      <c r="A73" s="177" t="s">
        <v>200</v>
      </c>
      <c r="B73" s="181" t="s">
        <v>36</v>
      </c>
      <c r="C73" s="182" t="s">
        <v>105</v>
      </c>
      <c r="D73" s="182">
        <v>244</v>
      </c>
      <c r="E73" s="178"/>
      <c r="F73" s="183">
        <v>0.05</v>
      </c>
      <c r="G73" s="183">
        <v>0.5</v>
      </c>
      <c r="H73" s="178">
        <v>11</v>
      </c>
      <c r="I73" s="192">
        <v>110.68</v>
      </c>
      <c r="J73" s="183">
        <v>0.2</v>
      </c>
      <c r="K73" s="193">
        <v>46.6</v>
      </c>
      <c r="L73" s="194">
        <v>64.08</v>
      </c>
      <c r="M73" s="195"/>
      <c r="N73" s="182" t="s">
        <v>105</v>
      </c>
      <c r="O73" s="196">
        <v>0.2</v>
      </c>
      <c r="P73" s="197">
        <v>242882</v>
      </c>
      <c r="Q73" s="197">
        <v>0</v>
      </c>
      <c r="R73" s="197">
        <v>104619.08</v>
      </c>
      <c r="S73" s="200">
        <v>0</v>
      </c>
      <c r="T73" s="200"/>
      <c r="U73" s="201">
        <f t="shared" si="76"/>
        <v>138262.92</v>
      </c>
      <c r="V73" s="200">
        <f t="shared" si="77"/>
        <v>0.8</v>
      </c>
      <c r="W73" s="201">
        <f t="shared" si="78"/>
        <v>110610.336</v>
      </c>
      <c r="X73" s="202"/>
      <c r="Y73" s="206">
        <f t="shared" si="79"/>
        <v>104619.08</v>
      </c>
      <c r="Z73" s="206">
        <f t="shared" si="80"/>
        <v>0</v>
      </c>
      <c r="AA73" s="206">
        <f t="shared" si="81"/>
        <v>138262.92</v>
      </c>
      <c r="AB73" s="209">
        <v>0</v>
      </c>
      <c r="AC73" s="209">
        <v>0.2</v>
      </c>
      <c r="AD73" s="206">
        <f t="shared" si="82"/>
        <v>27652.58</v>
      </c>
      <c r="AE73" s="195"/>
      <c r="AF73" s="208">
        <f t="shared" si="83"/>
        <v>110610.336</v>
      </c>
      <c r="AG73" s="208">
        <f t="shared" si="84"/>
        <v>27652.58</v>
      </c>
      <c r="AH73" s="208">
        <v>0</v>
      </c>
      <c r="AI73" s="208">
        <v>1000</v>
      </c>
      <c r="AJ73" s="208">
        <v>0</v>
      </c>
      <c r="AK73" s="208">
        <v>0</v>
      </c>
      <c r="AL73" s="208">
        <f t="shared" si="85"/>
        <v>28652.58</v>
      </c>
      <c r="AM73" s="208">
        <f t="shared" si="86"/>
        <v>81957.756</v>
      </c>
      <c r="AN73" s="214">
        <f t="shared" si="87"/>
        <v>0.740959289735816</v>
      </c>
      <c r="AO73" s="215">
        <f t="shared" si="88"/>
        <v>0.6</v>
      </c>
      <c r="AP73" s="195"/>
      <c r="AQ73" s="216">
        <f t="shared" si="89"/>
        <v>-27605.98</v>
      </c>
      <c r="AR73" s="216">
        <f t="shared" si="90"/>
        <v>-242638</v>
      </c>
      <c r="AS73" s="216">
        <f t="shared" si="91"/>
        <v>-104608.08</v>
      </c>
      <c r="AT73" s="216">
        <f t="shared" si="92"/>
        <v>-110499.656</v>
      </c>
      <c r="AU73" s="195"/>
      <c r="AW73" s="195"/>
      <c r="AX73" s="195"/>
      <c r="AY73" s="195"/>
      <c r="AZ73" s="195"/>
      <c r="BA73" s="195"/>
      <c r="BB73" s="195"/>
      <c r="BC73" s="195"/>
      <c r="BD73" s="195"/>
      <c r="BE73" s="195"/>
      <c r="BF73" s="195"/>
      <c r="BG73" s="196">
        <v>1</v>
      </c>
      <c r="BH73" s="195"/>
      <c r="BI73" s="195"/>
    </row>
    <row r="74" spans="1:61">
      <c r="A74" s="177" t="s">
        <v>200</v>
      </c>
      <c r="B74" s="181" t="s">
        <v>36</v>
      </c>
      <c r="C74" s="182">
        <v>4399</v>
      </c>
      <c r="D74" s="182">
        <v>184</v>
      </c>
      <c r="E74" s="178"/>
      <c r="F74" s="183">
        <v>0.05</v>
      </c>
      <c r="G74" s="183">
        <v>0.5</v>
      </c>
      <c r="H74" s="178">
        <v>3</v>
      </c>
      <c r="I74" s="316">
        <v>85.98</v>
      </c>
      <c r="J74" s="183">
        <v>0.2</v>
      </c>
      <c r="K74" s="193">
        <v>36.2</v>
      </c>
      <c r="L74" s="194">
        <v>49.78</v>
      </c>
      <c r="M74" s="195"/>
      <c r="N74" s="182">
        <v>4399</v>
      </c>
      <c r="O74" s="196">
        <f t="shared" ref="O74:O83" si="93">G74</f>
        <v>0.5</v>
      </c>
      <c r="P74" s="197"/>
      <c r="Q74" s="197"/>
      <c r="R74" s="197"/>
      <c r="S74" s="200"/>
      <c r="T74" s="200"/>
      <c r="U74" s="201"/>
      <c r="V74" s="200"/>
      <c r="W74" s="201"/>
      <c r="X74" s="202"/>
      <c r="Y74" s="206"/>
      <c r="Z74" s="206"/>
      <c r="AA74" s="206"/>
      <c r="AB74" s="209"/>
      <c r="AC74" s="209"/>
      <c r="AD74" s="206"/>
      <c r="AE74" s="195"/>
      <c r="AF74" s="208"/>
      <c r="AG74" s="208"/>
      <c r="AH74" s="208"/>
      <c r="AI74" s="208">
        <v>1000</v>
      </c>
      <c r="AJ74" s="208"/>
      <c r="AK74" s="208"/>
      <c r="AL74" s="208"/>
      <c r="AM74" s="208"/>
      <c r="AN74" s="214"/>
      <c r="AO74" s="215"/>
      <c r="AP74" s="195"/>
      <c r="AQ74" s="216">
        <f t="shared" si="89"/>
        <v>36.2</v>
      </c>
      <c r="AR74" s="216">
        <f t="shared" si="90"/>
        <v>184</v>
      </c>
      <c r="AS74" s="216">
        <f t="shared" si="91"/>
        <v>3</v>
      </c>
      <c r="AT74" s="216">
        <f t="shared" si="92"/>
        <v>85.98</v>
      </c>
      <c r="AU74" s="195"/>
      <c r="AW74" s="195"/>
      <c r="AX74" s="195"/>
      <c r="AY74" s="195"/>
      <c r="AZ74" s="195"/>
      <c r="BA74" s="195"/>
      <c r="BB74" s="195"/>
      <c r="BC74" s="195"/>
      <c r="BD74" s="195"/>
      <c r="BE74" s="195"/>
      <c r="BF74" s="195"/>
      <c r="BG74" s="196"/>
      <c r="BH74" s="195"/>
      <c r="BI74" s="195"/>
    </row>
    <row r="75" spans="1:61">
      <c r="A75" s="177" t="s">
        <v>200</v>
      </c>
      <c r="B75" s="181" t="s">
        <v>36</v>
      </c>
      <c r="C75" s="182" t="s">
        <v>123</v>
      </c>
      <c r="D75" s="182">
        <v>25164</v>
      </c>
      <c r="E75" s="178"/>
      <c r="F75" s="183">
        <v>0.05</v>
      </c>
      <c r="G75" s="183">
        <v>0.5</v>
      </c>
      <c r="H75" s="178">
        <v>3400</v>
      </c>
      <c r="I75" s="192">
        <v>10337.89</v>
      </c>
      <c r="J75" s="183">
        <v>0.2</v>
      </c>
      <c r="K75" s="193">
        <v>4352.8</v>
      </c>
      <c r="L75" s="194">
        <v>5985.09</v>
      </c>
      <c r="M75" s="195"/>
      <c r="N75" s="182" t="s">
        <v>123</v>
      </c>
      <c r="O75" s="196">
        <v>0.6</v>
      </c>
      <c r="P75" s="197">
        <v>1923</v>
      </c>
      <c r="Q75" s="197">
        <v>0</v>
      </c>
      <c r="R75" s="197"/>
      <c r="S75" s="200">
        <v>0.05</v>
      </c>
      <c r="T75" s="200"/>
      <c r="U75" s="201">
        <f t="shared" ref="U75:U94" si="94">(P75-Q75-R75)*(1-S75)*(1-T75)</f>
        <v>1826.85</v>
      </c>
      <c r="V75" s="200">
        <f t="shared" ref="V75:V102" si="95">BG75-O75</f>
        <v>0.4</v>
      </c>
      <c r="W75" s="201">
        <f t="shared" ref="W75:W84" si="96">(P75-Q75-R75)*(1-S75)*V75*(1-T75)</f>
        <v>730.74</v>
      </c>
      <c r="X75" s="202"/>
      <c r="Y75" s="206">
        <f t="shared" ref="Y75:Y102" si="97">R75</f>
        <v>0</v>
      </c>
      <c r="Z75" s="206">
        <f t="shared" ref="Z75:Z102" si="98">Q75</f>
        <v>0</v>
      </c>
      <c r="AA75" s="206">
        <f t="shared" ref="AA75:AA102" si="99">P75-Y75-Z75</f>
        <v>1923</v>
      </c>
      <c r="AB75" s="209">
        <v>0</v>
      </c>
      <c r="AC75" s="209">
        <v>0.2</v>
      </c>
      <c r="AD75" s="206">
        <f t="shared" ref="AD75:AD84" si="100">ROUND(AA75*(1-AB75)*AC75,2)</f>
        <v>384.6</v>
      </c>
      <c r="AE75" s="195"/>
      <c r="AF75" s="208">
        <f t="shared" ref="AF75:AF84" si="101">W75</f>
        <v>730.74</v>
      </c>
      <c r="AG75" s="208">
        <f t="shared" ref="AG75:AG84" si="102">AD75</f>
        <v>384.6</v>
      </c>
      <c r="AH75" s="208">
        <v>0</v>
      </c>
      <c r="AI75" s="208">
        <v>1000</v>
      </c>
      <c r="AJ75" s="208">
        <v>0</v>
      </c>
      <c r="AK75" s="208">
        <v>0</v>
      </c>
      <c r="AL75" s="208">
        <f t="shared" ref="AL75:AL84" si="103">SUM(AG75:AK75)</f>
        <v>1384.6</v>
      </c>
      <c r="AM75" s="208">
        <f t="shared" ref="AM75:AM84" si="104">AF75-AL75</f>
        <v>-653.86</v>
      </c>
      <c r="AN75" s="214">
        <f t="shared" ref="AN75:AN84" si="105">IFERROR(AM75/AF75,"")</f>
        <v>-0.89479158113693</v>
      </c>
      <c r="AO75" s="215">
        <f t="shared" ref="AO75:AO84" si="106">V75-AC75-S75</f>
        <v>0.15</v>
      </c>
      <c r="AP75" s="195"/>
      <c r="AQ75" s="216">
        <f t="shared" si="89"/>
        <v>3968.2</v>
      </c>
      <c r="AR75" s="216">
        <f t="shared" si="90"/>
        <v>23241</v>
      </c>
      <c r="AS75" s="216">
        <f t="shared" si="91"/>
        <v>3400</v>
      </c>
      <c r="AT75" s="216">
        <f t="shared" si="92"/>
        <v>9607.15</v>
      </c>
      <c r="AU75" s="195"/>
      <c r="AW75" s="195"/>
      <c r="AX75" s="195"/>
      <c r="AY75" s="195"/>
      <c r="AZ75" s="195"/>
      <c r="BA75" s="195"/>
      <c r="BB75" s="195"/>
      <c r="BC75" s="195"/>
      <c r="BD75" s="195"/>
      <c r="BE75" s="195"/>
      <c r="BF75" s="195"/>
      <c r="BG75" s="196">
        <v>1</v>
      </c>
      <c r="BH75" s="195"/>
      <c r="BI75" s="195"/>
    </row>
    <row r="76" spans="1:61">
      <c r="A76" s="177" t="s">
        <v>200</v>
      </c>
      <c r="B76" s="181" t="s">
        <v>36</v>
      </c>
      <c r="C76" s="182" t="s">
        <v>194</v>
      </c>
      <c r="D76" s="182">
        <v>11979</v>
      </c>
      <c r="E76" s="178"/>
      <c r="F76" s="183">
        <v>0.05</v>
      </c>
      <c r="G76" s="183">
        <v>0.5</v>
      </c>
      <c r="H76" s="178">
        <v>3</v>
      </c>
      <c r="I76" s="192">
        <v>5688.6</v>
      </c>
      <c r="J76" s="183">
        <v>0.2</v>
      </c>
      <c r="K76" s="193">
        <v>2395.2</v>
      </c>
      <c r="L76" s="194">
        <v>3293.4</v>
      </c>
      <c r="M76" s="195"/>
      <c r="N76" s="182" t="s">
        <v>194</v>
      </c>
      <c r="O76" s="196">
        <f t="shared" si="93"/>
        <v>0.5</v>
      </c>
      <c r="P76" s="197">
        <v>190</v>
      </c>
      <c r="Q76" s="197">
        <v>0</v>
      </c>
      <c r="R76" s="197">
        <v>35.2</v>
      </c>
      <c r="S76" s="200">
        <v>0.05</v>
      </c>
      <c r="T76" s="200"/>
      <c r="U76" s="201">
        <f t="shared" si="94"/>
        <v>147.06</v>
      </c>
      <c r="V76" s="200">
        <f t="shared" si="95"/>
        <v>0.5</v>
      </c>
      <c r="W76" s="201">
        <f t="shared" si="96"/>
        <v>73.53</v>
      </c>
      <c r="X76" s="202"/>
      <c r="Y76" s="206">
        <f t="shared" si="97"/>
        <v>35.2</v>
      </c>
      <c r="Z76" s="206">
        <f t="shared" si="98"/>
        <v>0</v>
      </c>
      <c r="AA76" s="206">
        <f t="shared" si="99"/>
        <v>154.8</v>
      </c>
      <c r="AB76" s="209">
        <v>0</v>
      </c>
      <c r="AC76" s="209">
        <v>0.2</v>
      </c>
      <c r="AD76" s="206">
        <f t="shared" si="100"/>
        <v>30.96</v>
      </c>
      <c r="AE76" s="195"/>
      <c r="AF76" s="208">
        <f t="shared" si="101"/>
        <v>73.53</v>
      </c>
      <c r="AG76" s="208">
        <f t="shared" si="102"/>
        <v>30.96</v>
      </c>
      <c r="AH76" s="208">
        <v>0</v>
      </c>
      <c r="AI76" s="208">
        <v>1000</v>
      </c>
      <c r="AJ76" s="208">
        <v>0</v>
      </c>
      <c r="AK76" s="208">
        <v>0</v>
      </c>
      <c r="AL76" s="208">
        <f t="shared" si="103"/>
        <v>1030.96</v>
      </c>
      <c r="AM76" s="208">
        <f t="shared" si="104"/>
        <v>-957.43</v>
      </c>
      <c r="AN76" s="214">
        <f t="shared" si="105"/>
        <v>-13.0209438324493</v>
      </c>
      <c r="AO76" s="215">
        <f t="shared" si="106"/>
        <v>0.25</v>
      </c>
      <c r="AP76" s="195"/>
      <c r="AQ76" s="216">
        <f t="shared" si="89"/>
        <v>2364.24</v>
      </c>
      <c r="AR76" s="216">
        <f t="shared" si="90"/>
        <v>11789</v>
      </c>
      <c r="AS76" s="216">
        <f t="shared" si="91"/>
        <v>-32.2</v>
      </c>
      <c r="AT76" s="216">
        <f t="shared" si="92"/>
        <v>5615.07</v>
      </c>
      <c r="AU76" s="195"/>
      <c r="AW76" s="195"/>
      <c r="AX76" s="195"/>
      <c r="AY76" s="195"/>
      <c r="AZ76" s="195"/>
      <c r="BA76" s="195"/>
      <c r="BB76" s="195"/>
      <c r="BC76" s="195"/>
      <c r="BD76" s="195"/>
      <c r="BE76" s="195"/>
      <c r="BF76" s="195"/>
      <c r="BG76" s="196">
        <v>1</v>
      </c>
      <c r="BH76" s="195"/>
      <c r="BI76" s="195"/>
    </row>
    <row r="77" spans="1:61">
      <c r="A77" s="177" t="s">
        <v>200</v>
      </c>
      <c r="B77" s="181" t="s">
        <v>36</v>
      </c>
      <c r="C77" s="182" t="s">
        <v>193</v>
      </c>
      <c r="D77" s="182">
        <v>8205</v>
      </c>
      <c r="E77" s="178"/>
      <c r="F77" s="183">
        <v>0.05</v>
      </c>
      <c r="G77" s="183">
        <v>0.5</v>
      </c>
      <c r="H77" s="178">
        <v>3052.54</v>
      </c>
      <c r="I77" s="192">
        <v>2447.42</v>
      </c>
      <c r="J77" s="183">
        <v>0.2</v>
      </c>
      <c r="K77" s="193">
        <v>1030.492</v>
      </c>
      <c r="L77" s="194">
        <v>1416.928</v>
      </c>
      <c r="M77" s="195"/>
      <c r="N77" s="182" t="s">
        <v>193</v>
      </c>
      <c r="O77" s="196">
        <f t="shared" si="93"/>
        <v>0.5</v>
      </c>
      <c r="P77" s="197">
        <v>210</v>
      </c>
      <c r="Q77" s="197">
        <v>0</v>
      </c>
      <c r="R77" s="197"/>
      <c r="S77" s="200">
        <v>0.05</v>
      </c>
      <c r="T77" s="200"/>
      <c r="U77" s="201">
        <f t="shared" si="94"/>
        <v>199.5</v>
      </c>
      <c r="V77" s="200">
        <f t="shared" si="95"/>
        <v>0.5</v>
      </c>
      <c r="W77" s="201">
        <f t="shared" si="96"/>
        <v>99.75</v>
      </c>
      <c r="X77" s="202"/>
      <c r="Y77" s="206">
        <f t="shared" si="97"/>
        <v>0</v>
      </c>
      <c r="Z77" s="206">
        <f t="shared" si="98"/>
        <v>0</v>
      </c>
      <c r="AA77" s="206">
        <f t="shared" si="99"/>
        <v>210</v>
      </c>
      <c r="AB77" s="209">
        <v>0</v>
      </c>
      <c r="AC77" s="209">
        <v>0.2</v>
      </c>
      <c r="AD77" s="206">
        <f t="shared" si="100"/>
        <v>42</v>
      </c>
      <c r="AE77" s="195"/>
      <c r="AF77" s="208">
        <f t="shared" si="101"/>
        <v>99.75</v>
      </c>
      <c r="AG77" s="208">
        <f t="shared" si="102"/>
        <v>42</v>
      </c>
      <c r="AH77" s="208">
        <v>0</v>
      </c>
      <c r="AI77" s="208">
        <v>1000</v>
      </c>
      <c r="AJ77" s="208">
        <v>0</v>
      </c>
      <c r="AK77" s="208">
        <v>0</v>
      </c>
      <c r="AL77" s="208">
        <f t="shared" si="103"/>
        <v>1042</v>
      </c>
      <c r="AM77" s="208">
        <f t="shared" si="104"/>
        <v>-942.25</v>
      </c>
      <c r="AN77" s="214">
        <f t="shared" si="105"/>
        <v>-9.44611528822055</v>
      </c>
      <c r="AO77" s="215">
        <f t="shared" si="106"/>
        <v>0.25</v>
      </c>
      <c r="AP77" s="195"/>
      <c r="AQ77" s="216">
        <f t="shared" si="89"/>
        <v>988.492</v>
      </c>
      <c r="AR77" s="216">
        <f t="shared" si="90"/>
        <v>7995</v>
      </c>
      <c r="AS77" s="216">
        <f t="shared" si="91"/>
        <v>3052.54</v>
      </c>
      <c r="AT77" s="216">
        <f t="shared" si="92"/>
        <v>2347.67</v>
      </c>
      <c r="AU77" s="195"/>
      <c r="AW77" s="195"/>
      <c r="AX77" s="195"/>
      <c r="AY77" s="195"/>
      <c r="AZ77" s="195"/>
      <c r="BA77" s="195"/>
      <c r="BB77" s="195"/>
      <c r="BC77" s="195"/>
      <c r="BD77" s="195"/>
      <c r="BE77" s="195"/>
      <c r="BF77" s="195"/>
      <c r="BG77" s="196">
        <v>1</v>
      </c>
      <c r="BH77" s="195"/>
      <c r="BI77" s="195"/>
    </row>
    <row r="78" ht="19.5" customHeight="1" spans="1:61">
      <c r="A78" s="177" t="s">
        <v>200</v>
      </c>
      <c r="B78" s="181" t="s">
        <v>36</v>
      </c>
      <c r="C78" s="182" t="s">
        <v>192</v>
      </c>
      <c r="D78" s="182">
        <v>242882</v>
      </c>
      <c r="E78" s="178"/>
      <c r="F78" s="183">
        <v>0</v>
      </c>
      <c r="G78" s="183">
        <v>0.8</v>
      </c>
      <c r="H78" s="178">
        <v>104619.08</v>
      </c>
      <c r="I78" s="192">
        <v>110610.336</v>
      </c>
      <c r="J78" s="183">
        <v>0.2</v>
      </c>
      <c r="K78" s="193">
        <v>27652.584</v>
      </c>
      <c r="L78" s="194">
        <v>82957.752</v>
      </c>
      <c r="M78" s="195"/>
      <c r="N78" s="182" t="s">
        <v>192</v>
      </c>
      <c r="O78" s="196">
        <f t="shared" si="93"/>
        <v>0.8</v>
      </c>
      <c r="P78" s="197">
        <v>1351</v>
      </c>
      <c r="Q78" s="197">
        <v>0</v>
      </c>
      <c r="R78" s="197">
        <v>386</v>
      </c>
      <c r="S78" s="200">
        <v>0.05</v>
      </c>
      <c r="T78" s="200"/>
      <c r="U78" s="201">
        <f t="shared" si="94"/>
        <v>916.75</v>
      </c>
      <c r="V78" s="200">
        <f t="shared" si="95"/>
        <v>0.2</v>
      </c>
      <c r="W78" s="201">
        <f t="shared" si="96"/>
        <v>183.35</v>
      </c>
      <c r="X78" s="202"/>
      <c r="Y78" s="206">
        <f t="shared" si="97"/>
        <v>386</v>
      </c>
      <c r="Z78" s="206">
        <f t="shared" si="98"/>
        <v>0</v>
      </c>
      <c r="AA78" s="206">
        <f t="shared" si="99"/>
        <v>965</v>
      </c>
      <c r="AB78" s="209">
        <v>0</v>
      </c>
      <c r="AC78" s="209">
        <v>0.2</v>
      </c>
      <c r="AD78" s="206">
        <f t="shared" si="100"/>
        <v>193</v>
      </c>
      <c r="AE78" s="195"/>
      <c r="AF78" s="208">
        <f t="shared" si="101"/>
        <v>183.35</v>
      </c>
      <c r="AG78" s="208">
        <f t="shared" si="102"/>
        <v>193</v>
      </c>
      <c r="AH78" s="208">
        <v>0</v>
      </c>
      <c r="AI78" s="208">
        <v>1000</v>
      </c>
      <c r="AJ78" s="208">
        <v>0</v>
      </c>
      <c r="AK78" s="208">
        <v>0</v>
      </c>
      <c r="AL78" s="208">
        <f t="shared" si="103"/>
        <v>1193</v>
      </c>
      <c r="AM78" s="208">
        <f t="shared" si="104"/>
        <v>-1009.65</v>
      </c>
      <c r="AN78" s="214">
        <f t="shared" si="105"/>
        <v>-5.50668121079902</v>
      </c>
      <c r="AO78" s="215">
        <f t="shared" si="106"/>
        <v>-0.05</v>
      </c>
      <c r="AP78" s="195"/>
      <c r="AQ78" s="216">
        <f t="shared" si="89"/>
        <v>27459.584</v>
      </c>
      <c r="AR78" s="216">
        <f t="shared" si="90"/>
        <v>241531</v>
      </c>
      <c r="AS78" s="216">
        <f t="shared" si="91"/>
        <v>104233.08</v>
      </c>
      <c r="AT78" s="216">
        <f t="shared" si="92"/>
        <v>110426.986</v>
      </c>
      <c r="AU78" s="195"/>
      <c r="AW78" s="195"/>
      <c r="AX78" s="195"/>
      <c r="AY78" s="195"/>
      <c r="AZ78" s="195"/>
      <c r="BA78" s="195"/>
      <c r="BB78" s="195"/>
      <c r="BC78" s="195"/>
      <c r="BD78" s="195"/>
      <c r="BE78" s="195"/>
      <c r="BF78" s="195"/>
      <c r="BG78" s="196">
        <v>1</v>
      </c>
      <c r="BH78" s="195"/>
      <c r="BI78" s="195"/>
    </row>
    <row r="79" spans="1:61">
      <c r="A79" s="177" t="s">
        <v>200</v>
      </c>
      <c r="B79" s="300" t="s">
        <v>195</v>
      </c>
      <c r="C79" s="300"/>
      <c r="D79" s="301">
        <v>290289</v>
      </c>
      <c r="E79" s="301"/>
      <c r="F79" s="301"/>
      <c r="G79" s="301"/>
      <c r="H79" s="301">
        <v>111112.82</v>
      </c>
      <c r="I79" s="301">
        <v>130044.136</v>
      </c>
      <c r="J79" s="301"/>
      <c r="K79" s="301">
        <v>35835.236</v>
      </c>
      <c r="L79" s="301">
        <v>94208.9</v>
      </c>
      <c r="M79" s="195"/>
      <c r="N79" s="300"/>
      <c r="O79" s="196">
        <f t="shared" si="93"/>
        <v>0</v>
      </c>
      <c r="P79" s="197">
        <v>575</v>
      </c>
      <c r="Q79" s="197">
        <v>0</v>
      </c>
      <c r="R79" s="197">
        <v>37.5</v>
      </c>
      <c r="S79" s="200">
        <v>0.05</v>
      </c>
      <c r="T79" s="200"/>
      <c r="U79" s="201">
        <f t="shared" si="94"/>
        <v>510.625</v>
      </c>
      <c r="V79" s="200">
        <f t="shared" si="95"/>
        <v>1</v>
      </c>
      <c r="W79" s="201">
        <f t="shared" si="96"/>
        <v>510.625</v>
      </c>
      <c r="X79" s="202"/>
      <c r="Y79" s="206">
        <f t="shared" si="97"/>
        <v>37.5</v>
      </c>
      <c r="Z79" s="206">
        <f t="shared" si="98"/>
        <v>0</v>
      </c>
      <c r="AA79" s="206">
        <f t="shared" si="99"/>
        <v>537.5</v>
      </c>
      <c r="AB79" s="209">
        <v>0</v>
      </c>
      <c r="AC79" s="209">
        <v>0.2</v>
      </c>
      <c r="AD79" s="206">
        <f t="shared" si="100"/>
        <v>107.5</v>
      </c>
      <c r="AE79" s="195"/>
      <c r="AF79" s="208">
        <f t="shared" si="101"/>
        <v>510.625</v>
      </c>
      <c r="AG79" s="208">
        <f t="shared" si="102"/>
        <v>107.5</v>
      </c>
      <c r="AH79" s="208">
        <v>0</v>
      </c>
      <c r="AI79" s="208">
        <v>1000</v>
      </c>
      <c r="AJ79" s="208">
        <v>0</v>
      </c>
      <c r="AK79" s="208">
        <v>0</v>
      </c>
      <c r="AL79" s="208">
        <f t="shared" si="103"/>
        <v>1107.5</v>
      </c>
      <c r="AM79" s="208">
        <f t="shared" si="104"/>
        <v>-596.875</v>
      </c>
      <c r="AN79" s="214">
        <f t="shared" si="105"/>
        <v>-1.16891064871481</v>
      </c>
      <c r="AO79" s="215">
        <f t="shared" si="106"/>
        <v>0.75</v>
      </c>
      <c r="AP79" s="195"/>
      <c r="AQ79" s="216">
        <f t="shared" si="89"/>
        <v>35727.736</v>
      </c>
      <c r="AR79" s="216">
        <f t="shared" si="90"/>
        <v>289714</v>
      </c>
      <c r="AS79" s="216">
        <f t="shared" si="91"/>
        <v>111075.32</v>
      </c>
      <c r="AT79" s="216">
        <f t="shared" si="92"/>
        <v>129533.511</v>
      </c>
      <c r="AU79" s="195"/>
      <c r="AW79" s="195"/>
      <c r="AX79" s="195"/>
      <c r="AY79" s="195"/>
      <c r="AZ79" s="195"/>
      <c r="BA79" s="195"/>
      <c r="BB79" s="195"/>
      <c r="BC79" s="195"/>
      <c r="BD79" s="195"/>
      <c r="BE79" s="195"/>
      <c r="BF79" s="195"/>
      <c r="BG79" s="196">
        <v>1</v>
      </c>
      <c r="BH79" s="195"/>
      <c r="BI79" s="195"/>
    </row>
    <row r="80" ht="33" spans="1:61">
      <c r="A80" s="177" t="s">
        <v>201</v>
      </c>
      <c r="B80" s="178" t="s">
        <v>174</v>
      </c>
      <c r="C80" s="178" t="s">
        <v>158</v>
      </c>
      <c r="D80" s="178" t="s">
        <v>159</v>
      </c>
      <c r="E80" s="178" t="s">
        <v>160</v>
      </c>
      <c r="F80" s="179" t="s">
        <v>161</v>
      </c>
      <c r="G80" s="179" t="s">
        <v>95</v>
      </c>
      <c r="H80" s="310" t="s">
        <v>62</v>
      </c>
      <c r="I80" s="188" t="s">
        <v>175</v>
      </c>
      <c r="J80" s="179" t="s">
        <v>163</v>
      </c>
      <c r="K80" s="189" t="s">
        <v>176</v>
      </c>
      <c r="L80" s="190" t="s">
        <v>165</v>
      </c>
      <c r="M80" s="195"/>
      <c r="N80" s="178" t="s">
        <v>158</v>
      </c>
      <c r="O80" s="196" t="str">
        <f t="shared" si="93"/>
        <v>渠道分成</v>
      </c>
      <c r="P80" s="197">
        <v>30</v>
      </c>
      <c r="Q80" s="197">
        <v>0</v>
      </c>
      <c r="R80" s="197">
        <v>3</v>
      </c>
      <c r="S80" s="200">
        <v>0.05</v>
      </c>
      <c r="T80" s="200"/>
      <c r="U80" s="201">
        <f t="shared" si="94"/>
        <v>25.65</v>
      </c>
      <c r="V80" s="200" t="e">
        <f t="shared" si="95"/>
        <v>#VALUE!</v>
      </c>
      <c r="W80" s="201" t="e">
        <f t="shared" si="96"/>
        <v>#VALUE!</v>
      </c>
      <c r="X80" s="202"/>
      <c r="Y80" s="206">
        <f t="shared" si="97"/>
        <v>3</v>
      </c>
      <c r="Z80" s="206">
        <f t="shared" si="98"/>
        <v>0</v>
      </c>
      <c r="AA80" s="206">
        <f t="shared" si="99"/>
        <v>27</v>
      </c>
      <c r="AB80" s="209">
        <v>0</v>
      </c>
      <c r="AC80" s="209">
        <v>0.2</v>
      </c>
      <c r="AD80" s="206">
        <f t="shared" si="100"/>
        <v>5.4</v>
      </c>
      <c r="AE80" s="195"/>
      <c r="AF80" s="208" t="e">
        <f t="shared" si="101"/>
        <v>#VALUE!</v>
      </c>
      <c r="AG80" s="208">
        <f t="shared" si="102"/>
        <v>5.4</v>
      </c>
      <c r="AH80" s="208">
        <v>0</v>
      </c>
      <c r="AI80" s="208">
        <v>1000</v>
      </c>
      <c r="AJ80" s="208">
        <v>0</v>
      </c>
      <c r="AK80" s="208">
        <v>0</v>
      </c>
      <c r="AL80" s="208">
        <f t="shared" si="103"/>
        <v>1005.4</v>
      </c>
      <c r="AM80" s="208" t="e">
        <f t="shared" si="104"/>
        <v>#VALUE!</v>
      </c>
      <c r="AN80" s="214" t="str">
        <f t="shared" si="105"/>
        <v/>
      </c>
      <c r="AO80" s="215" t="e">
        <f t="shared" si="106"/>
        <v>#VALUE!</v>
      </c>
      <c r="AP80" s="195"/>
      <c r="AQ80" s="216" t="e">
        <f t="shared" si="89"/>
        <v>#VALUE!</v>
      </c>
      <c r="AR80" s="216" t="e">
        <f t="shared" si="90"/>
        <v>#VALUE!</v>
      </c>
      <c r="AS80" s="216" t="e">
        <f t="shared" si="91"/>
        <v>#VALUE!</v>
      </c>
      <c r="AT80" s="216" t="e">
        <f t="shared" si="92"/>
        <v>#VALUE!</v>
      </c>
      <c r="AU80" s="195"/>
      <c r="AW80" s="195"/>
      <c r="AX80" s="195"/>
      <c r="AY80" s="195"/>
      <c r="AZ80" s="195"/>
      <c r="BA80" s="195"/>
      <c r="BB80" s="195"/>
      <c r="BC80" s="195"/>
      <c r="BD80" s="195"/>
      <c r="BE80" s="195"/>
      <c r="BF80" s="195"/>
      <c r="BG80" s="196">
        <v>1</v>
      </c>
      <c r="BH80" s="195"/>
      <c r="BI80" s="195"/>
    </row>
    <row r="81" spans="1:61">
      <c r="A81" s="177" t="s">
        <v>201</v>
      </c>
      <c r="B81" s="181" t="s">
        <v>36</v>
      </c>
      <c r="C81" s="182" t="s">
        <v>101</v>
      </c>
      <c r="D81" s="182">
        <v>1923</v>
      </c>
      <c r="E81" s="178"/>
      <c r="F81" s="183">
        <v>0.05</v>
      </c>
      <c r="G81" s="183">
        <v>0.4</v>
      </c>
      <c r="H81" s="178"/>
      <c r="I81" s="192">
        <v>730.74</v>
      </c>
      <c r="J81" s="183">
        <v>0.2</v>
      </c>
      <c r="K81" s="193">
        <v>384.6</v>
      </c>
      <c r="L81" s="194">
        <v>346.14</v>
      </c>
      <c r="M81" s="195"/>
      <c r="N81" s="182" t="s">
        <v>101</v>
      </c>
      <c r="O81" s="196">
        <f t="shared" si="93"/>
        <v>0.4</v>
      </c>
      <c r="P81" s="197">
        <v>366</v>
      </c>
      <c r="Q81" s="197">
        <v>0</v>
      </c>
      <c r="R81" s="197"/>
      <c r="S81" s="200">
        <v>0.05</v>
      </c>
      <c r="T81" s="200"/>
      <c r="U81" s="201">
        <f t="shared" si="94"/>
        <v>347.7</v>
      </c>
      <c r="V81" s="200">
        <f t="shared" si="95"/>
        <v>0.6</v>
      </c>
      <c r="W81" s="201">
        <f t="shared" si="96"/>
        <v>208.62</v>
      </c>
      <c r="X81" s="202"/>
      <c r="Y81" s="206">
        <f t="shared" si="97"/>
        <v>0</v>
      </c>
      <c r="Z81" s="206">
        <f t="shared" si="98"/>
        <v>0</v>
      </c>
      <c r="AA81" s="206">
        <f t="shared" si="99"/>
        <v>366</v>
      </c>
      <c r="AB81" s="209">
        <v>0</v>
      </c>
      <c r="AC81" s="209">
        <v>0.2</v>
      </c>
      <c r="AD81" s="206">
        <f t="shared" si="100"/>
        <v>73.2</v>
      </c>
      <c r="AE81" s="195"/>
      <c r="AF81" s="208">
        <f t="shared" si="101"/>
        <v>208.62</v>
      </c>
      <c r="AG81" s="208">
        <f t="shared" si="102"/>
        <v>73.2</v>
      </c>
      <c r="AH81" s="208">
        <v>0</v>
      </c>
      <c r="AI81" s="208">
        <v>1000</v>
      </c>
      <c r="AJ81" s="208">
        <v>0</v>
      </c>
      <c r="AK81" s="208">
        <v>0</v>
      </c>
      <c r="AL81" s="208">
        <f t="shared" si="103"/>
        <v>1073.2</v>
      </c>
      <c r="AM81" s="208">
        <f t="shared" si="104"/>
        <v>-864.58</v>
      </c>
      <c r="AN81" s="214">
        <f t="shared" si="105"/>
        <v>-4.14428146869907</v>
      </c>
      <c r="AO81" s="215">
        <f t="shared" si="106"/>
        <v>0.35</v>
      </c>
      <c r="AP81" s="195"/>
      <c r="AQ81" s="216">
        <f t="shared" si="89"/>
        <v>311.4</v>
      </c>
      <c r="AR81" s="216">
        <f t="shared" si="90"/>
        <v>1557</v>
      </c>
      <c r="AS81" s="216">
        <f t="shared" si="91"/>
        <v>0</v>
      </c>
      <c r="AT81" s="216">
        <f t="shared" si="92"/>
        <v>522.12</v>
      </c>
      <c r="AU81" s="195"/>
      <c r="AW81" s="195"/>
      <c r="AX81" s="195"/>
      <c r="AY81" s="195"/>
      <c r="AZ81" s="195"/>
      <c r="BA81" s="195"/>
      <c r="BB81" s="195"/>
      <c r="BC81" s="195"/>
      <c r="BD81" s="195"/>
      <c r="BE81" s="195"/>
      <c r="BF81" s="195"/>
      <c r="BG81" s="196">
        <v>1</v>
      </c>
      <c r="BH81" s="195"/>
      <c r="BI81" s="195"/>
    </row>
    <row r="82" spans="1:61">
      <c r="A82" s="177" t="s">
        <v>201</v>
      </c>
      <c r="B82" s="181" t="s">
        <v>36</v>
      </c>
      <c r="C82" s="182" t="s">
        <v>110</v>
      </c>
      <c r="D82" s="182">
        <v>190</v>
      </c>
      <c r="E82" s="178"/>
      <c r="F82" s="183">
        <v>0.05</v>
      </c>
      <c r="G82" s="183">
        <v>0.5</v>
      </c>
      <c r="H82" s="178">
        <v>35.2</v>
      </c>
      <c r="I82" s="192">
        <v>73.53</v>
      </c>
      <c r="J82" s="183">
        <v>0.2</v>
      </c>
      <c r="K82" s="193">
        <v>30.96</v>
      </c>
      <c r="L82" s="194">
        <v>42.57</v>
      </c>
      <c r="M82" s="195"/>
      <c r="N82" s="182" t="s">
        <v>110</v>
      </c>
      <c r="O82" s="196">
        <f t="shared" si="93"/>
        <v>0.5</v>
      </c>
      <c r="P82" s="197">
        <v>8086</v>
      </c>
      <c r="Q82" s="197">
        <v>0</v>
      </c>
      <c r="R82" s="197"/>
      <c r="S82" s="200">
        <v>0.05</v>
      </c>
      <c r="T82" s="200"/>
      <c r="U82" s="201">
        <f t="shared" si="94"/>
        <v>7681.7</v>
      </c>
      <c r="V82" s="200">
        <f t="shared" si="95"/>
        <v>0.5</v>
      </c>
      <c r="W82" s="201">
        <f t="shared" si="96"/>
        <v>3840.85</v>
      </c>
      <c r="X82" s="202"/>
      <c r="Y82" s="206">
        <f t="shared" si="97"/>
        <v>0</v>
      </c>
      <c r="Z82" s="206">
        <f t="shared" si="98"/>
        <v>0</v>
      </c>
      <c r="AA82" s="206">
        <f t="shared" si="99"/>
        <v>8086</v>
      </c>
      <c r="AB82" s="209">
        <v>0</v>
      </c>
      <c r="AC82" s="209">
        <v>0.2</v>
      </c>
      <c r="AD82" s="206">
        <f t="shared" si="100"/>
        <v>1617.2</v>
      </c>
      <c r="AE82" s="195"/>
      <c r="AF82" s="208">
        <f t="shared" si="101"/>
        <v>3840.85</v>
      </c>
      <c r="AG82" s="208">
        <f t="shared" si="102"/>
        <v>1617.2</v>
      </c>
      <c r="AH82" s="208">
        <v>0</v>
      </c>
      <c r="AI82" s="208">
        <v>1000</v>
      </c>
      <c r="AJ82" s="208">
        <v>0</v>
      </c>
      <c r="AK82" s="208">
        <v>0</v>
      </c>
      <c r="AL82" s="208">
        <f t="shared" si="103"/>
        <v>2617.2</v>
      </c>
      <c r="AM82" s="208">
        <f t="shared" si="104"/>
        <v>1223.65</v>
      </c>
      <c r="AN82" s="214">
        <f t="shared" si="105"/>
        <v>0.318588333311637</v>
      </c>
      <c r="AO82" s="215">
        <f t="shared" si="106"/>
        <v>0.25</v>
      </c>
      <c r="AP82" s="195"/>
      <c r="AQ82" s="216">
        <f t="shared" si="89"/>
        <v>-1586.24</v>
      </c>
      <c r="AR82" s="216">
        <f t="shared" si="90"/>
        <v>-7896</v>
      </c>
      <c r="AS82" s="216">
        <f t="shared" si="91"/>
        <v>35.2</v>
      </c>
      <c r="AT82" s="216">
        <f t="shared" si="92"/>
        <v>-3767.32</v>
      </c>
      <c r="AU82" s="195"/>
      <c r="AW82" s="195"/>
      <c r="AX82" s="195"/>
      <c r="AY82" s="195"/>
      <c r="AZ82" s="195"/>
      <c r="BA82" s="195"/>
      <c r="BB82" s="195"/>
      <c r="BC82" s="195"/>
      <c r="BD82" s="195"/>
      <c r="BE82" s="195"/>
      <c r="BF82" s="195"/>
      <c r="BG82" s="196">
        <v>1</v>
      </c>
      <c r="BH82" s="195"/>
      <c r="BI82" s="195"/>
    </row>
    <row r="83" spans="1:61">
      <c r="A83" s="177" t="s">
        <v>201</v>
      </c>
      <c r="B83" s="181" t="s">
        <v>36</v>
      </c>
      <c r="C83" s="182" t="s">
        <v>114</v>
      </c>
      <c r="D83" s="182">
        <v>210</v>
      </c>
      <c r="E83" s="178"/>
      <c r="F83" s="183">
        <v>0.05</v>
      </c>
      <c r="G83" s="183">
        <v>0.5</v>
      </c>
      <c r="H83" s="178"/>
      <c r="I83" s="192">
        <v>99.75</v>
      </c>
      <c r="J83" s="183">
        <v>0.2</v>
      </c>
      <c r="K83" s="193">
        <v>42</v>
      </c>
      <c r="L83" s="194">
        <v>57.75</v>
      </c>
      <c r="M83" s="195"/>
      <c r="N83" s="182" t="s">
        <v>114</v>
      </c>
      <c r="O83" s="196">
        <f t="shared" si="93"/>
        <v>0.5</v>
      </c>
      <c r="P83" s="197">
        <v>44855</v>
      </c>
      <c r="Q83" s="197">
        <v>0</v>
      </c>
      <c r="R83" s="197">
        <v>14579.84</v>
      </c>
      <c r="S83" s="200">
        <v>0.05</v>
      </c>
      <c r="T83" s="200"/>
      <c r="U83" s="201">
        <f t="shared" si="94"/>
        <v>28761.402</v>
      </c>
      <c r="V83" s="200">
        <f t="shared" si="95"/>
        <v>0.5</v>
      </c>
      <c r="W83" s="201">
        <f t="shared" si="96"/>
        <v>14380.701</v>
      </c>
      <c r="X83" s="202"/>
      <c r="Y83" s="206">
        <f t="shared" si="97"/>
        <v>14579.84</v>
      </c>
      <c r="Z83" s="206">
        <f t="shared" si="98"/>
        <v>0</v>
      </c>
      <c r="AA83" s="206">
        <f t="shared" si="99"/>
        <v>30275.16</v>
      </c>
      <c r="AB83" s="209">
        <v>0</v>
      </c>
      <c r="AC83" s="209">
        <v>0.2</v>
      </c>
      <c r="AD83" s="206">
        <f t="shared" si="100"/>
        <v>6055.03</v>
      </c>
      <c r="AE83" s="195"/>
      <c r="AF83" s="208">
        <f t="shared" si="101"/>
        <v>14380.701</v>
      </c>
      <c r="AG83" s="208">
        <f t="shared" si="102"/>
        <v>6055.03</v>
      </c>
      <c r="AH83" s="208">
        <v>0</v>
      </c>
      <c r="AI83" s="208">
        <v>1000</v>
      </c>
      <c r="AJ83" s="208">
        <v>0</v>
      </c>
      <c r="AK83" s="208">
        <v>0</v>
      </c>
      <c r="AL83" s="208">
        <f t="shared" si="103"/>
        <v>7055.03</v>
      </c>
      <c r="AM83" s="208">
        <f t="shared" si="104"/>
        <v>7325.671</v>
      </c>
      <c r="AN83" s="214">
        <f t="shared" si="105"/>
        <v>0.509409868128125</v>
      </c>
      <c r="AO83" s="215">
        <f t="shared" si="106"/>
        <v>0.25</v>
      </c>
      <c r="AP83" s="195"/>
      <c r="AQ83" s="216">
        <f t="shared" si="89"/>
        <v>-6013.03</v>
      </c>
      <c r="AR83" s="216">
        <f t="shared" si="90"/>
        <v>-44645</v>
      </c>
      <c r="AS83" s="216">
        <f t="shared" si="91"/>
        <v>-14579.84</v>
      </c>
      <c r="AT83" s="216">
        <f t="shared" si="92"/>
        <v>-14280.951</v>
      </c>
      <c r="AU83" s="195"/>
      <c r="AW83" s="195"/>
      <c r="AX83" s="195"/>
      <c r="AY83" s="195"/>
      <c r="AZ83" s="195"/>
      <c r="BA83" s="195"/>
      <c r="BB83" s="195"/>
      <c r="BC83" s="195"/>
      <c r="BD83" s="195"/>
      <c r="BE83" s="195"/>
      <c r="BF83" s="195"/>
      <c r="BG83" s="196">
        <v>1</v>
      </c>
      <c r="BH83" s="195"/>
      <c r="BI83" s="195"/>
    </row>
    <row r="84" ht="18" customHeight="1" spans="1:61">
      <c r="A84" s="177" t="s">
        <v>201</v>
      </c>
      <c r="B84" s="181" t="s">
        <v>36</v>
      </c>
      <c r="C84" s="182" t="s">
        <v>102</v>
      </c>
      <c r="D84" s="182">
        <v>1351</v>
      </c>
      <c r="E84" s="178"/>
      <c r="F84" s="183">
        <v>0.05</v>
      </c>
      <c r="G84" s="183">
        <v>0.5</v>
      </c>
      <c r="H84" s="178">
        <v>386</v>
      </c>
      <c r="I84" s="192">
        <v>458.38</v>
      </c>
      <c r="J84" s="183">
        <v>0.2</v>
      </c>
      <c r="K84" s="193">
        <v>193</v>
      </c>
      <c r="L84" s="194">
        <v>265.38</v>
      </c>
      <c r="M84" s="195"/>
      <c r="N84" s="182" t="s">
        <v>102</v>
      </c>
      <c r="O84" s="196">
        <v>0.2</v>
      </c>
      <c r="P84" s="197">
        <v>126916</v>
      </c>
      <c r="Q84" s="197">
        <v>0</v>
      </c>
      <c r="R84" s="197">
        <v>51774.42</v>
      </c>
      <c r="S84" s="200">
        <v>0</v>
      </c>
      <c r="T84" s="200"/>
      <c r="U84" s="201">
        <f t="shared" si="94"/>
        <v>75141.58</v>
      </c>
      <c r="V84" s="200">
        <f t="shared" si="95"/>
        <v>0.8</v>
      </c>
      <c r="W84" s="201">
        <f t="shared" si="96"/>
        <v>60113.264</v>
      </c>
      <c r="X84" s="202"/>
      <c r="Y84" s="206">
        <f t="shared" si="97"/>
        <v>51774.42</v>
      </c>
      <c r="Z84" s="206">
        <f t="shared" si="98"/>
        <v>0</v>
      </c>
      <c r="AA84" s="206">
        <f t="shared" si="99"/>
        <v>75141.58</v>
      </c>
      <c r="AB84" s="209">
        <v>0</v>
      </c>
      <c r="AC84" s="209">
        <v>0.2</v>
      </c>
      <c r="AD84" s="206">
        <f t="shared" si="100"/>
        <v>15028.32</v>
      </c>
      <c r="AE84" s="195"/>
      <c r="AF84" s="208">
        <f t="shared" si="101"/>
        <v>60113.264</v>
      </c>
      <c r="AG84" s="208">
        <f t="shared" si="102"/>
        <v>15028.32</v>
      </c>
      <c r="AH84" s="208">
        <v>0</v>
      </c>
      <c r="AI84" s="208">
        <v>1000</v>
      </c>
      <c r="AJ84" s="208">
        <v>0</v>
      </c>
      <c r="AK84" s="208">
        <v>0</v>
      </c>
      <c r="AL84" s="208">
        <f t="shared" si="103"/>
        <v>16028.32</v>
      </c>
      <c r="AM84" s="208">
        <f t="shared" si="104"/>
        <v>44084.944</v>
      </c>
      <c r="AN84" s="214">
        <f t="shared" si="105"/>
        <v>0.733364669734121</v>
      </c>
      <c r="AO84" s="215">
        <f t="shared" si="106"/>
        <v>0.6</v>
      </c>
      <c r="AP84" s="195"/>
      <c r="AQ84" s="216">
        <f t="shared" si="89"/>
        <v>-14835.32</v>
      </c>
      <c r="AR84" s="216">
        <f t="shared" si="90"/>
        <v>-125565</v>
      </c>
      <c r="AS84" s="216">
        <f t="shared" si="91"/>
        <v>-51388.42</v>
      </c>
      <c r="AT84" s="216">
        <f t="shared" si="92"/>
        <v>-59654.884</v>
      </c>
      <c r="AU84" s="195"/>
      <c r="AW84" s="195"/>
      <c r="AX84" s="195"/>
      <c r="AY84" s="195"/>
      <c r="AZ84" s="195"/>
      <c r="BA84" s="195"/>
      <c r="BB84" s="195"/>
      <c r="BC84" s="195"/>
      <c r="BD84" s="195"/>
      <c r="BE84" s="195"/>
      <c r="BF84" s="195"/>
      <c r="BG84" s="196">
        <v>1</v>
      </c>
      <c r="BH84" s="195"/>
      <c r="BI84" s="195"/>
    </row>
    <row r="85" spans="1:61">
      <c r="A85" s="177" t="s">
        <v>201</v>
      </c>
      <c r="B85" s="181" t="s">
        <v>36</v>
      </c>
      <c r="C85" s="182" t="s">
        <v>105</v>
      </c>
      <c r="D85" s="182">
        <v>575</v>
      </c>
      <c r="E85" s="178"/>
      <c r="F85" s="183">
        <v>0.05</v>
      </c>
      <c r="G85" s="183">
        <v>0.5</v>
      </c>
      <c r="H85" s="178">
        <v>37.5</v>
      </c>
      <c r="I85" s="192">
        <v>255.31</v>
      </c>
      <c r="J85" s="183">
        <v>0.2</v>
      </c>
      <c r="K85" s="193">
        <v>107.5</v>
      </c>
      <c r="L85" s="194">
        <v>147.81</v>
      </c>
      <c r="M85" s="195"/>
      <c r="N85" s="182" t="s">
        <v>105</v>
      </c>
      <c r="O85" s="196">
        <f t="shared" ref="O85:O93" si="107">G85</f>
        <v>0.5</v>
      </c>
      <c r="P85" s="197"/>
      <c r="Q85" s="197"/>
      <c r="R85" s="197"/>
      <c r="S85" s="200"/>
      <c r="T85" s="200"/>
      <c r="U85" s="201">
        <f t="shared" si="94"/>
        <v>0</v>
      </c>
      <c r="V85" s="200">
        <f t="shared" si="95"/>
        <v>-0.5</v>
      </c>
      <c r="W85" s="201"/>
      <c r="X85" s="202"/>
      <c r="Y85" s="206">
        <f t="shared" si="97"/>
        <v>0</v>
      </c>
      <c r="Z85" s="206">
        <f t="shared" si="98"/>
        <v>0</v>
      </c>
      <c r="AA85" s="206">
        <f t="shared" si="99"/>
        <v>0</v>
      </c>
      <c r="AB85" s="209"/>
      <c r="AC85" s="209"/>
      <c r="AD85" s="206"/>
      <c r="AE85" s="195"/>
      <c r="AF85" s="208"/>
      <c r="AG85" s="208"/>
      <c r="AH85" s="208"/>
      <c r="AI85" s="208">
        <v>1000</v>
      </c>
      <c r="AJ85" s="208"/>
      <c r="AK85" s="208"/>
      <c r="AL85" s="208"/>
      <c r="AM85" s="208"/>
      <c r="AN85" s="214"/>
      <c r="AO85" s="215"/>
      <c r="AP85" s="195"/>
      <c r="AQ85" s="216">
        <f t="shared" si="89"/>
        <v>107.5</v>
      </c>
      <c r="AR85" s="216">
        <f t="shared" si="90"/>
        <v>575</v>
      </c>
      <c r="AS85" s="216">
        <f t="shared" si="91"/>
        <v>37.5</v>
      </c>
      <c r="AT85" s="216">
        <f t="shared" si="92"/>
        <v>255.31</v>
      </c>
      <c r="AU85" s="195"/>
      <c r="AW85" s="195"/>
      <c r="AX85" s="195"/>
      <c r="AY85" s="195"/>
      <c r="AZ85" s="195"/>
      <c r="BA85" s="195"/>
      <c r="BB85" s="195"/>
      <c r="BC85" s="195"/>
      <c r="BD85" s="195"/>
      <c r="BE85" s="195"/>
      <c r="BF85" s="195"/>
      <c r="BG85" s="196"/>
      <c r="BH85" s="195"/>
      <c r="BI85" s="195"/>
    </row>
    <row r="86" spans="1:61">
      <c r="A86" s="177" t="s">
        <v>201</v>
      </c>
      <c r="B86" s="181" t="s">
        <v>36</v>
      </c>
      <c r="C86" s="182">
        <v>4399</v>
      </c>
      <c r="D86" s="182">
        <v>30</v>
      </c>
      <c r="E86" s="178"/>
      <c r="F86" s="183">
        <v>0.05</v>
      </c>
      <c r="G86" s="183">
        <v>0.5</v>
      </c>
      <c r="H86" s="178">
        <v>3</v>
      </c>
      <c r="I86" s="192">
        <v>12.83</v>
      </c>
      <c r="J86" s="183">
        <v>0.2</v>
      </c>
      <c r="K86" s="193">
        <v>5.4</v>
      </c>
      <c r="L86" s="194">
        <v>7.43</v>
      </c>
      <c r="M86" s="195"/>
      <c r="N86" s="182">
        <v>4399</v>
      </c>
      <c r="O86" s="196">
        <v>0.6</v>
      </c>
      <c r="P86" s="197">
        <v>16033</v>
      </c>
      <c r="Q86" s="197">
        <v>0</v>
      </c>
      <c r="R86" s="197"/>
      <c r="S86" s="200">
        <v>0.05</v>
      </c>
      <c r="T86" s="200"/>
      <c r="U86" s="201">
        <f t="shared" si="94"/>
        <v>15231.35</v>
      </c>
      <c r="V86" s="200">
        <f t="shared" si="95"/>
        <v>0.4</v>
      </c>
      <c r="W86" s="201">
        <f t="shared" ref="W86:W102" si="108">(P86-Q86-R86)*(1-S86)*V86*(1-T86)</f>
        <v>6092.54</v>
      </c>
      <c r="X86" s="202"/>
      <c r="Y86" s="206">
        <f t="shared" si="97"/>
        <v>0</v>
      </c>
      <c r="Z86" s="206">
        <f t="shared" si="98"/>
        <v>0</v>
      </c>
      <c r="AA86" s="206">
        <f t="shared" si="99"/>
        <v>16033</v>
      </c>
      <c r="AB86" s="209">
        <v>0</v>
      </c>
      <c r="AC86" s="209">
        <v>0.2</v>
      </c>
      <c r="AD86" s="206">
        <f t="shared" ref="AD86:AD102" si="109">ROUND(AA86*(1-AB86)*AC86,2)</f>
        <v>3206.6</v>
      </c>
      <c r="AE86" s="195"/>
      <c r="AF86" s="208">
        <f t="shared" ref="AF86:AF102" si="110">W86</f>
        <v>6092.54</v>
      </c>
      <c r="AG86" s="208">
        <f t="shared" ref="AG86:AG102" si="111">AD86</f>
        <v>3206.6</v>
      </c>
      <c r="AH86" s="208">
        <v>0</v>
      </c>
      <c r="AI86" s="208">
        <v>1000</v>
      </c>
      <c r="AJ86" s="208">
        <v>0</v>
      </c>
      <c r="AK86" s="208">
        <v>0</v>
      </c>
      <c r="AL86" s="208">
        <f t="shared" ref="AL86:AL102" si="112">SUM(AG86:AK86)</f>
        <v>4206.6</v>
      </c>
      <c r="AM86" s="208">
        <f t="shared" ref="AM86:AM102" si="113">AF86-AL86</f>
        <v>1885.94</v>
      </c>
      <c r="AN86" s="214">
        <f t="shared" ref="AN86:AN102" si="114">IFERROR(AM86/AF86,"")</f>
        <v>0.30954905507391</v>
      </c>
      <c r="AO86" s="215">
        <f t="shared" ref="AO86:AO102" si="115">V86-AC86-S86</f>
        <v>0.15</v>
      </c>
      <c r="AP86" s="195"/>
      <c r="AQ86" s="216">
        <f t="shared" si="89"/>
        <v>-3201.2</v>
      </c>
      <c r="AR86" s="216">
        <f t="shared" si="90"/>
        <v>-16003</v>
      </c>
      <c r="AS86" s="216">
        <f t="shared" si="91"/>
        <v>3</v>
      </c>
      <c r="AT86" s="216">
        <f t="shared" si="92"/>
        <v>-6079.71</v>
      </c>
      <c r="AU86" s="195"/>
      <c r="AW86" s="195"/>
      <c r="AX86" s="195"/>
      <c r="AY86" s="195"/>
      <c r="AZ86" s="195"/>
      <c r="BA86" s="195"/>
      <c r="BB86" s="195"/>
      <c r="BC86" s="195"/>
      <c r="BD86" s="195"/>
      <c r="BE86" s="195"/>
      <c r="BF86" s="195"/>
      <c r="BG86" s="196">
        <v>1</v>
      </c>
      <c r="BH86" s="195"/>
      <c r="BI86" s="195"/>
    </row>
    <row r="87" spans="1:59">
      <c r="A87" s="177" t="s">
        <v>201</v>
      </c>
      <c r="B87" s="181" t="s">
        <v>36</v>
      </c>
      <c r="C87" s="182" t="s">
        <v>123</v>
      </c>
      <c r="D87" s="182">
        <v>366</v>
      </c>
      <c r="E87" s="178"/>
      <c r="F87" s="183">
        <v>0.05</v>
      </c>
      <c r="G87" s="183">
        <v>0.5</v>
      </c>
      <c r="H87" s="178"/>
      <c r="I87" s="192">
        <v>173.84</v>
      </c>
      <c r="J87" s="183">
        <v>0.2</v>
      </c>
      <c r="K87" s="193">
        <v>73.2</v>
      </c>
      <c r="L87" s="194">
        <v>100.64</v>
      </c>
      <c r="N87" s="182" t="s">
        <v>123</v>
      </c>
      <c r="O87" s="196">
        <f t="shared" si="107"/>
        <v>0.5</v>
      </c>
      <c r="P87" s="197">
        <v>388</v>
      </c>
      <c r="Q87" s="197">
        <v>0</v>
      </c>
      <c r="R87" s="197">
        <v>84.7</v>
      </c>
      <c r="S87" s="200">
        <v>0.05</v>
      </c>
      <c r="T87" s="200"/>
      <c r="U87" s="201">
        <f t="shared" si="94"/>
        <v>288.135</v>
      </c>
      <c r="V87" s="200">
        <f t="shared" si="95"/>
        <v>0.5</v>
      </c>
      <c r="W87" s="201">
        <f t="shared" si="108"/>
        <v>144.0675</v>
      </c>
      <c r="X87" s="202"/>
      <c r="Y87" s="206">
        <f t="shared" si="97"/>
        <v>84.7</v>
      </c>
      <c r="Z87" s="206">
        <f t="shared" si="98"/>
        <v>0</v>
      </c>
      <c r="AA87" s="206">
        <f t="shared" si="99"/>
        <v>303.3</v>
      </c>
      <c r="AB87" s="209">
        <v>0</v>
      </c>
      <c r="AC87" s="209">
        <v>0.2</v>
      </c>
      <c r="AD87" s="206">
        <f t="shared" si="109"/>
        <v>60.66</v>
      </c>
      <c r="AE87" s="195"/>
      <c r="AF87" s="208">
        <f t="shared" si="110"/>
        <v>144.0675</v>
      </c>
      <c r="AG87" s="208">
        <f t="shared" si="111"/>
        <v>60.66</v>
      </c>
      <c r="AH87" s="208">
        <v>0</v>
      </c>
      <c r="AI87" s="208">
        <v>1000</v>
      </c>
      <c r="AJ87" s="208">
        <v>0</v>
      </c>
      <c r="AK87" s="208">
        <v>0</v>
      </c>
      <c r="AL87" s="208">
        <f t="shared" si="112"/>
        <v>1060.66</v>
      </c>
      <c r="AM87" s="208">
        <f t="shared" si="113"/>
        <v>-916.5925</v>
      </c>
      <c r="AN87" s="214">
        <f t="shared" si="114"/>
        <v>-6.36224339285404</v>
      </c>
      <c r="AO87" s="215">
        <f t="shared" si="115"/>
        <v>0.25</v>
      </c>
      <c r="AQ87" s="216">
        <f t="shared" si="89"/>
        <v>12.54</v>
      </c>
      <c r="AR87" s="216">
        <f t="shared" si="90"/>
        <v>-22</v>
      </c>
      <c r="AS87" s="216">
        <f t="shared" si="91"/>
        <v>-84.7</v>
      </c>
      <c r="AT87" s="216">
        <f t="shared" si="92"/>
        <v>29.7725</v>
      </c>
      <c r="BG87" s="196">
        <v>1</v>
      </c>
    </row>
    <row r="88" spans="1:59">
      <c r="A88" s="177" t="s">
        <v>201</v>
      </c>
      <c r="B88" s="181" t="s">
        <v>36</v>
      </c>
      <c r="C88" s="182" t="s">
        <v>194</v>
      </c>
      <c r="D88" s="182">
        <v>8086</v>
      </c>
      <c r="E88" s="178"/>
      <c r="F88" s="183">
        <v>0.05</v>
      </c>
      <c r="G88" s="183">
        <v>0.5</v>
      </c>
      <c r="H88" s="178"/>
      <c r="I88" s="192">
        <v>3840.85</v>
      </c>
      <c r="J88" s="183">
        <v>0.2</v>
      </c>
      <c r="K88" s="193">
        <v>1617.2</v>
      </c>
      <c r="L88" s="194">
        <v>2223.65</v>
      </c>
      <c r="N88" s="182" t="s">
        <v>194</v>
      </c>
      <c r="O88" s="196">
        <f t="shared" si="107"/>
        <v>0.5</v>
      </c>
      <c r="P88" s="197">
        <v>14000</v>
      </c>
      <c r="Q88" s="197">
        <v>0</v>
      </c>
      <c r="R88" s="197"/>
      <c r="S88" s="200">
        <v>0.05</v>
      </c>
      <c r="T88" s="200"/>
      <c r="U88" s="201">
        <f t="shared" si="94"/>
        <v>13300</v>
      </c>
      <c r="V88" s="200">
        <f t="shared" si="95"/>
        <v>0.5</v>
      </c>
      <c r="W88" s="201">
        <f t="shared" si="108"/>
        <v>6650</v>
      </c>
      <c r="X88" s="202"/>
      <c r="Y88" s="206">
        <f t="shared" si="97"/>
        <v>0</v>
      </c>
      <c r="Z88" s="206">
        <f t="shared" si="98"/>
        <v>0</v>
      </c>
      <c r="AA88" s="206">
        <f t="shared" si="99"/>
        <v>14000</v>
      </c>
      <c r="AB88" s="209">
        <v>0</v>
      </c>
      <c r="AC88" s="209">
        <v>0.2</v>
      </c>
      <c r="AD88" s="206">
        <f t="shared" si="109"/>
        <v>2800</v>
      </c>
      <c r="AE88" s="195"/>
      <c r="AF88" s="208">
        <f t="shared" si="110"/>
        <v>6650</v>
      </c>
      <c r="AG88" s="208">
        <f t="shared" si="111"/>
        <v>2800</v>
      </c>
      <c r="AH88" s="208">
        <v>0</v>
      </c>
      <c r="AI88" s="208">
        <v>1000</v>
      </c>
      <c r="AJ88" s="208">
        <v>0</v>
      </c>
      <c r="AK88" s="208">
        <v>0</v>
      </c>
      <c r="AL88" s="208">
        <f t="shared" si="112"/>
        <v>3800</v>
      </c>
      <c r="AM88" s="208">
        <f t="shared" si="113"/>
        <v>2850</v>
      </c>
      <c r="AN88" s="214">
        <f t="shared" si="114"/>
        <v>0.428571428571429</v>
      </c>
      <c r="AO88" s="215">
        <f t="shared" si="115"/>
        <v>0.25</v>
      </c>
      <c r="AQ88" s="216">
        <f t="shared" si="89"/>
        <v>-1182.8</v>
      </c>
      <c r="AR88" s="216">
        <f t="shared" si="90"/>
        <v>-5914</v>
      </c>
      <c r="AS88" s="216">
        <f t="shared" si="91"/>
        <v>0</v>
      </c>
      <c r="AT88" s="216">
        <f t="shared" si="92"/>
        <v>-2809.15</v>
      </c>
      <c r="BG88" s="196">
        <v>1</v>
      </c>
    </row>
    <row r="89" spans="1:59">
      <c r="A89" s="177" t="s">
        <v>201</v>
      </c>
      <c r="B89" s="181" t="s">
        <v>36</v>
      </c>
      <c r="C89" s="182" t="s">
        <v>193</v>
      </c>
      <c r="D89" s="182">
        <v>44855</v>
      </c>
      <c r="E89" s="178"/>
      <c r="F89" s="183">
        <v>0.05</v>
      </c>
      <c r="G89" s="183">
        <v>0.5</v>
      </c>
      <c r="H89" s="178">
        <v>14579.84</v>
      </c>
      <c r="I89" s="192">
        <v>14380.7</v>
      </c>
      <c r="J89" s="183">
        <v>0.2</v>
      </c>
      <c r="K89" s="193">
        <v>6055.032</v>
      </c>
      <c r="L89" s="194">
        <v>8325.668</v>
      </c>
      <c r="N89" s="182" t="s">
        <v>193</v>
      </c>
      <c r="O89" s="196">
        <f t="shared" si="107"/>
        <v>0.5</v>
      </c>
      <c r="P89" s="197">
        <v>868</v>
      </c>
      <c r="Q89" s="197">
        <v>0</v>
      </c>
      <c r="R89" s="197">
        <v>223.4</v>
      </c>
      <c r="S89" s="200">
        <v>0.05</v>
      </c>
      <c r="T89" s="200"/>
      <c r="U89" s="201">
        <f t="shared" si="94"/>
        <v>612.37</v>
      </c>
      <c r="V89" s="200">
        <f t="shared" si="95"/>
        <v>0.5</v>
      </c>
      <c r="W89" s="201">
        <f t="shared" si="108"/>
        <v>306.185</v>
      </c>
      <c r="X89" s="202"/>
      <c r="Y89" s="206">
        <f t="shared" si="97"/>
        <v>223.4</v>
      </c>
      <c r="Z89" s="206">
        <f t="shared" si="98"/>
        <v>0</v>
      </c>
      <c r="AA89" s="206">
        <f t="shared" si="99"/>
        <v>644.6</v>
      </c>
      <c r="AB89" s="209">
        <v>0</v>
      </c>
      <c r="AC89" s="209">
        <v>0.2</v>
      </c>
      <c r="AD89" s="206">
        <f t="shared" si="109"/>
        <v>128.92</v>
      </c>
      <c r="AE89" s="195"/>
      <c r="AF89" s="208">
        <f t="shared" si="110"/>
        <v>306.185</v>
      </c>
      <c r="AG89" s="208">
        <f t="shared" si="111"/>
        <v>128.92</v>
      </c>
      <c r="AH89" s="208">
        <v>0</v>
      </c>
      <c r="AI89" s="208">
        <v>1000</v>
      </c>
      <c r="AJ89" s="208">
        <v>0</v>
      </c>
      <c r="AK89" s="208">
        <v>0</v>
      </c>
      <c r="AL89" s="208">
        <f t="shared" si="112"/>
        <v>1128.92</v>
      </c>
      <c r="AM89" s="208">
        <f t="shared" si="113"/>
        <v>-822.735</v>
      </c>
      <c r="AN89" s="214">
        <f t="shared" si="114"/>
        <v>-2.68705194571909</v>
      </c>
      <c r="AO89" s="215">
        <f t="shared" si="115"/>
        <v>0.25</v>
      </c>
      <c r="AQ89" s="216">
        <f t="shared" si="89"/>
        <v>5926.112</v>
      </c>
      <c r="AR89" s="216">
        <f t="shared" si="90"/>
        <v>43987</v>
      </c>
      <c r="AS89" s="216">
        <f t="shared" si="91"/>
        <v>14356.44</v>
      </c>
      <c r="AT89" s="216">
        <f t="shared" si="92"/>
        <v>14074.515</v>
      </c>
      <c r="BG89" s="196">
        <v>1</v>
      </c>
    </row>
    <row r="90" ht="19.5" customHeight="1" spans="1:59">
      <c r="A90" s="177" t="s">
        <v>201</v>
      </c>
      <c r="B90" s="181" t="s">
        <v>36</v>
      </c>
      <c r="C90" s="182" t="s">
        <v>192</v>
      </c>
      <c r="D90" s="182">
        <v>126916</v>
      </c>
      <c r="E90" s="178"/>
      <c r="F90" s="183">
        <v>0</v>
      </c>
      <c r="G90" s="183">
        <v>0.8</v>
      </c>
      <c r="H90" s="178">
        <v>51774.42</v>
      </c>
      <c r="I90" s="192">
        <v>60113.264</v>
      </c>
      <c r="J90" s="183">
        <v>0.2</v>
      </c>
      <c r="K90" s="193">
        <v>15028.316</v>
      </c>
      <c r="L90" s="194">
        <v>45084.948</v>
      </c>
      <c r="N90" s="182" t="s">
        <v>192</v>
      </c>
      <c r="O90" s="196">
        <f t="shared" si="107"/>
        <v>0.8</v>
      </c>
      <c r="P90" s="197">
        <v>143</v>
      </c>
      <c r="Q90" s="197">
        <v>0</v>
      </c>
      <c r="R90" s="197">
        <v>1</v>
      </c>
      <c r="S90" s="200">
        <v>0.05</v>
      </c>
      <c r="T90" s="200"/>
      <c r="U90" s="201">
        <f t="shared" si="94"/>
        <v>134.9</v>
      </c>
      <c r="V90" s="200">
        <f t="shared" si="95"/>
        <v>0.2</v>
      </c>
      <c r="W90" s="201">
        <f t="shared" si="108"/>
        <v>26.98</v>
      </c>
      <c r="X90" s="202"/>
      <c r="Y90" s="206">
        <f t="shared" si="97"/>
        <v>1</v>
      </c>
      <c r="Z90" s="206">
        <f t="shared" si="98"/>
        <v>0</v>
      </c>
      <c r="AA90" s="206">
        <f t="shared" si="99"/>
        <v>142</v>
      </c>
      <c r="AB90" s="209">
        <v>0</v>
      </c>
      <c r="AC90" s="209">
        <v>0.2</v>
      </c>
      <c r="AD90" s="206">
        <f t="shared" si="109"/>
        <v>28.4</v>
      </c>
      <c r="AE90" s="195"/>
      <c r="AF90" s="208">
        <f t="shared" si="110"/>
        <v>26.98</v>
      </c>
      <c r="AG90" s="208">
        <f t="shared" si="111"/>
        <v>28.4</v>
      </c>
      <c r="AH90" s="208">
        <v>0</v>
      </c>
      <c r="AI90" s="208">
        <v>1000</v>
      </c>
      <c r="AJ90" s="208">
        <v>0</v>
      </c>
      <c r="AK90" s="208">
        <v>0</v>
      </c>
      <c r="AL90" s="208">
        <f t="shared" si="112"/>
        <v>1028.4</v>
      </c>
      <c r="AM90" s="208">
        <f t="shared" si="113"/>
        <v>-1001.42</v>
      </c>
      <c r="AN90" s="214">
        <f t="shared" si="114"/>
        <v>-37.117123795404</v>
      </c>
      <c r="AO90" s="215">
        <f t="shared" si="115"/>
        <v>-0.05</v>
      </c>
      <c r="AQ90" s="216">
        <f t="shared" si="89"/>
        <v>14999.916</v>
      </c>
      <c r="AR90" s="216">
        <f t="shared" si="90"/>
        <v>126773</v>
      </c>
      <c r="AS90" s="216">
        <f t="shared" si="91"/>
        <v>51773.42</v>
      </c>
      <c r="AT90" s="216">
        <f t="shared" si="92"/>
        <v>60086.284</v>
      </c>
      <c r="BG90" s="196">
        <v>1</v>
      </c>
    </row>
    <row r="91" spans="1:59">
      <c r="A91" s="177" t="s">
        <v>201</v>
      </c>
      <c r="B91" s="300" t="s">
        <v>195</v>
      </c>
      <c r="C91" s="300"/>
      <c r="D91" s="301">
        <v>184502</v>
      </c>
      <c r="E91" s="301"/>
      <c r="F91" s="301"/>
      <c r="G91" s="301"/>
      <c r="H91" s="301">
        <v>66815.96</v>
      </c>
      <c r="I91" s="301">
        <v>80139.194</v>
      </c>
      <c r="J91" s="301"/>
      <c r="K91" s="301">
        <v>23537.208</v>
      </c>
      <c r="L91" s="301">
        <v>56601.986</v>
      </c>
      <c r="N91" s="300"/>
      <c r="O91" s="196">
        <f t="shared" si="107"/>
        <v>0</v>
      </c>
      <c r="P91" s="197">
        <v>1</v>
      </c>
      <c r="Q91" s="197">
        <v>0</v>
      </c>
      <c r="R91" s="197"/>
      <c r="S91" s="200">
        <v>0.05</v>
      </c>
      <c r="T91" s="200"/>
      <c r="U91" s="201">
        <f t="shared" si="94"/>
        <v>0.95</v>
      </c>
      <c r="V91" s="200">
        <f t="shared" si="95"/>
        <v>1</v>
      </c>
      <c r="W91" s="201">
        <f t="shared" si="108"/>
        <v>0.95</v>
      </c>
      <c r="X91" s="202"/>
      <c r="Y91" s="206">
        <f t="shared" si="97"/>
        <v>0</v>
      </c>
      <c r="Z91" s="206">
        <f t="shared" si="98"/>
        <v>0</v>
      </c>
      <c r="AA91" s="206">
        <f t="shared" si="99"/>
        <v>1</v>
      </c>
      <c r="AB91" s="209">
        <v>0</v>
      </c>
      <c r="AC91" s="209">
        <v>0.2</v>
      </c>
      <c r="AD91" s="206">
        <f t="shared" si="109"/>
        <v>0.2</v>
      </c>
      <c r="AE91" s="195"/>
      <c r="AF91" s="208">
        <f t="shared" si="110"/>
        <v>0.95</v>
      </c>
      <c r="AG91" s="208">
        <f t="shared" si="111"/>
        <v>0.2</v>
      </c>
      <c r="AH91" s="208">
        <v>0</v>
      </c>
      <c r="AI91" s="208">
        <v>1000</v>
      </c>
      <c r="AJ91" s="208">
        <v>0</v>
      </c>
      <c r="AK91" s="208">
        <v>0</v>
      </c>
      <c r="AL91" s="208">
        <f t="shared" si="112"/>
        <v>1000.2</v>
      </c>
      <c r="AM91" s="208">
        <f t="shared" si="113"/>
        <v>-999.25</v>
      </c>
      <c r="AN91" s="214">
        <f t="shared" si="114"/>
        <v>-1051.84210526316</v>
      </c>
      <c r="AO91" s="215">
        <f t="shared" si="115"/>
        <v>0.75</v>
      </c>
      <c r="AQ91" s="216">
        <f t="shared" si="89"/>
        <v>23537.008</v>
      </c>
      <c r="AR91" s="216">
        <f t="shared" si="90"/>
        <v>184501</v>
      </c>
      <c r="AS91" s="216">
        <f t="shared" si="91"/>
        <v>66815.96</v>
      </c>
      <c r="AT91" s="216">
        <f t="shared" si="92"/>
        <v>80138.244</v>
      </c>
      <c r="BG91" s="196">
        <v>1</v>
      </c>
    </row>
    <row r="92" ht="33" spans="1:59">
      <c r="A92" s="177" t="s">
        <v>202</v>
      </c>
      <c r="B92" s="178" t="s">
        <v>174</v>
      </c>
      <c r="C92" s="178" t="s">
        <v>158</v>
      </c>
      <c r="D92" s="178" t="s">
        <v>159</v>
      </c>
      <c r="E92" s="178" t="s">
        <v>160</v>
      </c>
      <c r="F92" s="179" t="s">
        <v>161</v>
      </c>
      <c r="G92" s="179" t="s">
        <v>95</v>
      </c>
      <c r="H92" s="310" t="s">
        <v>62</v>
      </c>
      <c r="I92" s="188" t="s">
        <v>175</v>
      </c>
      <c r="J92" s="179" t="s">
        <v>163</v>
      </c>
      <c r="K92" s="189" t="s">
        <v>176</v>
      </c>
      <c r="L92" s="190" t="s">
        <v>165</v>
      </c>
      <c r="N92" s="178" t="s">
        <v>158</v>
      </c>
      <c r="O92" s="196" t="str">
        <f t="shared" si="107"/>
        <v>渠道分成</v>
      </c>
      <c r="P92" s="197">
        <v>694</v>
      </c>
      <c r="Q92" s="197">
        <v>0</v>
      </c>
      <c r="R92" s="197"/>
      <c r="S92" s="200">
        <v>0.05</v>
      </c>
      <c r="T92" s="200"/>
      <c r="U92" s="201">
        <f t="shared" si="94"/>
        <v>659.3</v>
      </c>
      <c r="V92" s="200" t="e">
        <f t="shared" si="95"/>
        <v>#VALUE!</v>
      </c>
      <c r="W92" s="201" t="e">
        <f t="shared" si="108"/>
        <v>#VALUE!</v>
      </c>
      <c r="X92" s="202"/>
      <c r="Y92" s="206">
        <f t="shared" si="97"/>
        <v>0</v>
      </c>
      <c r="Z92" s="206">
        <f t="shared" si="98"/>
        <v>0</v>
      </c>
      <c r="AA92" s="206">
        <f t="shared" si="99"/>
        <v>694</v>
      </c>
      <c r="AB92" s="209">
        <v>0</v>
      </c>
      <c r="AC92" s="209">
        <v>0.2</v>
      </c>
      <c r="AD92" s="206">
        <f t="shared" si="109"/>
        <v>138.8</v>
      </c>
      <c r="AE92" s="195"/>
      <c r="AF92" s="208" t="e">
        <f t="shared" si="110"/>
        <v>#VALUE!</v>
      </c>
      <c r="AG92" s="208">
        <f t="shared" si="111"/>
        <v>138.8</v>
      </c>
      <c r="AH92" s="208">
        <v>0</v>
      </c>
      <c r="AI92" s="208">
        <v>1000</v>
      </c>
      <c r="AJ92" s="208">
        <v>0</v>
      </c>
      <c r="AK92" s="208">
        <v>0</v>
      </c>
      <c r="AL92" s="208">
        <f t="shared" si="112"/>
        <v>1138.8</v>
      </c>
      <c r="AM92" s="208" t="e">
        <f t="shared" si="113"/>
        <v>#VALUE!</v>
      </c>
      <c r="AN92" s="214" t="str">
        <f t="shared" si="114"/>
        <v/>
      </c>
      <c r="AO92" s="215" t="e">
        <f t="shared" si="115"/>
        <v>#VALUE!</v>
      </c>
      <c r="AQ92" s="216" t="e">
        <f t="shared" si="89"/>
        <v>#VALUE!</v>
      </c>
      <c r="AR92" s="216" t="e">
        <f t="shared" si="90"/>
        <v>#VALUE!</v>
      </c>
      <c r="AS92" s="216" t="e">
        <f t="shared" si="91"/>
        <v>#VALUE!</v>
      </c>
      <c r="AT92" s="216" t="e">
        <f t="shared" si="92"/>
        <v>#VALUE!</v>
      </c>
      <c r="BG92" s="196">
        <v>1</v>
      </c>
    </row>
    <row r="93" spans="1:59">
      <c r="A93" s="177" t="s">
        <v>202</v>
      </c>
      <c r="B93" s="181" t="s">
        <v>36</v>
      </c>
      <c r="C93" s="182" t="s">
        <v>101</v>
      </c>
      <c r="D93" s="182">
        <v>16033</v>
      </c>
      <c r="E93" s="178"/>
      <c r="F93" s="183">
        <v>0.05</v>
      </c>
      <c r="G93" s="183">
        <v>0.4</v>
      </c>
      <c r="H93" s="178"/>
      <c r="I93" s="192">
        <v>6092.54</v>
      </c>
      <c r="J93" s="183">
        <v>0.2</v>
      </c>
      <c r="K93" s="193">
        <v>3206.6</v>
      </c>
      <c r="L93" s="194">
        <v>2885.94</v>
      </c>
      <c r="N93" s="182" t="s">
        <v>101</v>
      </c>
      <c r="O93" s="196">
        <f t="shared" si="107"/>
        <v>0.4</v>
      </c>
      <c r="P93" s="197">
        <v>12681</v>
      </c>
      <c r="Q93" s="197">
        <v>0</v>
      </c>
      <c r="R93" s="197">
        <v>4708.58</v>
      </c>
      <c r="S93" s="200">
        <v>0.05</v>
      </c>
      <c r="T93" s="200"/>
      <c r="U93" s="201">
        <f t="shared" si="94"/>
        <v>7573.799</v>
      </c>
      <c r="V93" s="200">
        <f t="shared" si="95"/>
        <v>0.6</v>
      </c>
      <c r="W93" s="201">
        <f t="shared" si="108"/>
        <v>4544.2794</v>
      </c>
      <c r="X93" s="202"/>
      <c r="Y93" s="206">
        <f t="shared" si="97"/>
        <v>4708.58</v>
      </c>
      <c r="Z93" s="206">
        <f t="shared" si="98"/>
        <v>0</v>
      </c>
      <c r="AA93" s="206">
        <f t="shared" si="99"/>
        <v>7972.42</v>
      </c>
      <c r="AB93" s="209">
        <v>0</v>
      </c>
      <c r="AC93" s="209">
        <v>0.2</v>
      </c>
      <c r="AD93" s="206">
        <f t="shared" si="109"/>
        <v>1594.48</v>
      </c>
      <c r="AE93" s="195"/>
      <c r="AF93" s="208">
        <f t="shared" si="110"/>
        <v>4544.2794</v>
      </c>
      <c r="AG93" s="208">
        <f t="shared" si="111"/>
        <v>1594.48</v>
      </c>
      <c r="AH93" s="208">
        <v>0</v>
      </c>
      <c r="AI93" s="208">
        <v>1000</v>
      </c>
      <c r="AJ93" s="208">
        <v>0</v>
      </c>
      <c r="AK93" s="208">
        <v>0</v>
      </c>
      <c r="AL93" s="208">
        <f t="shared" si="112"/>
        <v>2594.48</v>
      </c>
      <c r="AM93" s="208">
        <f t="shared" si="113"/>
        <v>1949.7994</v>
      </c>
      <c r="AN93" s="214">
        <f t="shared" si="114"/>
        <v>0.429066795496773</v>
      </c>
      <c r="AO93" s="215">
        <f t="shared" si="115"/>
        <v>0.35</v>
      </c>
      <c r="AQ93" s="216">
        <f t="shared" si="89"/>
        <v>1612.12</v>
      </c>
      <c r="AR93" s="216">
        <f t="shared" si="90"/>
        <v>3352</v>
      </c>
      <c r="AS93" s="216">
        <f t="shared" si="91"/>
        <v>-4708.58</v>
      </c>
      <c r="AT93" s="216">
        <f t="shared" si="92"/>
        <v>1548.2606</v>
      </c>
      <c r="BG93" s="196">
        <v>1</v>
      </c>
    </row>
    <row r="94" ht="18" customHeight="1" spans="1:59">
      <c r="A94" s="177" t="s">
        <v>202</v>
      </c>
      <c r="B94" s="181" t="s">
        <v>36</v>
      </c>
      <c r="C94" s="182" t="s">
        <v>110</v>
      </c>
      <c r="D94" s="182">
        <v>388</v>
      </c>
      <c r="E94" s="178"/>
      <c r="F94" s="183">
        <v>0.05</v>
      </c>
      <c r="G94" s="183">
        <v>0.5</v>
      </c>
      <c r="H94" s="178">
        <v>84.7</v>
      </c>
      <c r="I94" s="192">
        <v>144.07</v>
      </c>
      <c r="J94" s="183">
        <v>0.2</v>
      </c>
      <c r="K94" s="193">
        <v>60.66</v>
      </c>
      <c r="L94" s="194">
        <v>83.41</v>
      </c>
      <c r="N94" s="182" t="s">
        <v>110</v>
      </c>
      <c r="O94" s="196">
        <v>0.2</v>
      </c>
      <c r="P94" s="197">
        <v>109901.8</v>
      </c>
      <c r="Q94" s="197">
        <v>204966.75</v>
      </c>
      <c r="R94" s="197">
        <v>204966.75</v>
      </c>
      <c r="S94" s="200">
        <v>0</v>
      </c>
      <c r="T94" s="200"/>
      <c r="U94" s="201">
        <f t="shared" si="94"/>
        <v>-300031.7</v>
      </c>
      <c r="V94" s="200">
        <f t="shared" si="95"/>
        <v>0.8</v>
      </c>
      <c r="W94" s="201">
        <f t="shared" si="108"/>
        <v>-240025.36</v>
      </c>
      <c r="X94" s="202"/>
      <c r="Y94" s="206">
        <f t="shared" si="97"/>
        <v>204966.75</v>
      </c>
      <c r="Z94" s="206">
        <f t="shared" si="98"/>
        <v>204966.75</v>
      </c>
      <c r="AA94" s="206">
        <f t="shared" si="99"/>
        <v>-300031.7</v>
      </c>
      <c r="AB94" s="209">
        <v>0</v>
      </c>
      <c r="AC94" s="209">
        <v>0.2</v>
      </c>
      <c r="AD94" s="206">
        <f t="shared" si="109"/>
        <v>-60006.34</v>
      </c>
      <c r="AE94" s="195"/>
      <c r="AF94" s="208">
        <f t="shared" si="110"/>
        <v>-240025.36</v>
      </c>
      <c r="AG94" s="208">
        <f t="shared" si="111"/>
        <v>-60006.34</v>
      </c>
      <c r="AH94" s="208">
        <v>0</v>
      </c>
      <c r="AI94" s="208">
        <v>1000</v>
      </c>
      <c r="AJ94" s="208">
        <v>0</v>
      </c>
      <c r="AK94" s="208">
        <v>0</v>
      </c>
      <c r="AL94" s="208">
        <f t="shared" si="112"/>
        <v>-59006.34</v>
      </c>
      <c r="AM94" s="208">
        <f t="shared" si="113"/>
        <v>-181019.02</v>
      </c>
      <c r="AN94" s="214">
        <f t="shared" si="114"/>
        <v>0.754166226435407</v>
      </c>
      <c r="AO94" s="215">
        <f t="shared" si="115"/>
        <v>0.6</v>
      </c>
      <c r="AQ94" s="216">
        <f t="shared" si="89"/>
        <v>60067</v>
      </c>
      <c r="AR94" s="216">
        <f t="shared" si="90"/>
        <v>-109513.8</v>
      </c>
      <c r="AS94" s="216">
        <f t="shared" si="91"/>
        <v>-204882.05</v>
      </c>
      <c r="AT94" s="216">
        <f t="shared" si="92"/>
        <v>240169.43</v>
      </c>
      <c r="BG94" s="196">
        <v>1</v>
      </c>
    </row>
    <row r="95" spans="1:59">
      <c r="A95" s="177" t="s">
        <v>202</v>
      </c>
      <c r="B95" s="181" t="s">
        <v>36</v>
      </c>
      <c r="C95" s="182" t="s">
        <v>114</v>
      </c>
      <c r="D95" s="182">
        <v>14000</v>
      </c>
      <c r="E95" s="178"/>
      <c r="F95" s="183">
        <v>0.05</v>
      </c>
      <c r="G95" s="183">
        <v>0.5</v>
      </c>
      <c r="H95" s="178"/>
      <c r="I95" s="192">
        <v>6650</v>
      </c>
      <c r="J95" s="183">
        <v>0.2</v>
      </c>
      <c r="K95" s="193">
        <v>2800</v>
      </c>
      <c r="L95" s="194">
        <v>3850</v>
      </c>
      <c r="N95" s="182" t="s">
        <v>114</v>
      </c>
      <c r="O95" s="196">
        <f t="shared" ref="O95:O100" si="116">G95</f>
        <v>0.5</v>
      </c>
      <c r="P95" s="197">
        <v>0</v>
      </c>
      <c r="Q95" s="197">
        <v>0</v>
      </c>
      <c r="R95" s="197">
        <v>0</v>
      </c>
      <c r="S95" s="200">
        <v>0</v>
      </c>
      <c r="T95" s="200"/>
      <c r="U95" s="201">
        <v>0</v>
      </c>
      <c r="V95" s="200">
        <f t="shared" si="95"/>
        <v>0.5</v>
      </c>
      <c r="W95" s="201">
        <f t="shared" si="108"/>
        <v>0</v>
      </c>
      <c r="X95" s="202"/>
      <c r="Y95" s="206">
        <f t="shared" si="97"/>
        <v>0</v>
      </c>
      <c r="Z95" s="206">
        <f t="shared" si="98"/>
        <v>0</v>
      </c>
      <c r="AA95" s="206">
        <f t="shared" si="99"/>
        <v>0</v>
      </c>
      <c r="AB95" s="209">
        <v>0</v>
      </c>
      <c r="AC95" s="209">
        <v>0.2</v>
      </c>
      <c r="AD95" s="206">
        <f t="shared" si="109"/>
        <v>0</v>
      </c>
      <c r="AE95" s="195"/>
      <c r="AF95" s="208">
        <f t="shared" si="110"/>
        <v>0</v>
      </c>
      <c r="AG95" s="208">
        <f t="shared" si="111"/>
        <v>0</v>
      </c>
      <c r="AH95" s="208">
        <v>0</v>
      </c>
      <c r="AI95" s="208">
        <v>1000</v>
      </c>
      <c r="AJ95" s="208">
        <v>0</v>
      </c>
      <c r="AK95" s="208">
        <v>0</v>
      </c>
      <c r="AL95" s="208">
        <f t="shared" si="112"/>
        <v>1000</v>
      </c>
      <c r="AM95" s="208">
        <f t="shared" si="113"/>
        <v>-1000</v>
      </c>
      <c r="AN95" s="214" t="str">
        <f t="shared" si="114"/>
        <v/>
      </c>
      <c r="AO95" s="215">
        <f t="shared" si="115"/>
        <v>0.3</v>
      </c>
      <c r="AQ95" s="216">
        <f t="shared" si="89"/>
        <v>2800</v>
      </c>
      <c r="AR95" s="216">
        <f t="shared" si="90"/>
        <v>14000</v>
      </c>
      <c r="AS95" s="216">
        <f t="shared" si="91"/>
        <v>0</v>
      </c>
      <c r="AT95" s="216">
        <f t="shared" si="92"/>
        <v>6650</v>
      </c>
      <c r="BG95" s="196">
        <v>1</v>
      </c>
    </row>
    <row r="96" spans="1:59">
      <c r="A96" s="177" t="s">
        <v>202</v>
      </c>
      <c r="B96" s="181" t="s">
        <v>36</v>
      </c>
      <c r="C96" s="182" t="s">
        <v>102</v>
      </c>
      <c r="D96" s="182">
        <v>868</v>
      </c>
      <c r="E96" s="178"/>
      <c r="F96" s="183">
        <v>0.05</v>
      </c>
      <c r="G96" s="183">
        <v>0.5</v>
      </c>
      <c r="H96" s="178">
        <v>223.4</v>
      </c>
      <c r="I96" s="192">
        <v>306.16</v>
      </c>
      <c r="J96" s="183">
        <v>0.2</v>
      </c>
      <c r="K96" s="193">
        <v>128.92</v>
      </c>
      <c r="L96" s="194">
        <v>177.24</v>
      </c>
      <c r="N96" s="182" t="s">
        <v>102</v>
      </c>
      <c r="O96" s="196">
        <f t="shared" si="116"/>
        <v>0.5</v>
      </c>
      <c r="P96" s="197">
        <v>868</v>
      </c>
      <c r="Q96" s="197">
        <v>0</v>
      </c>
      <c r="R96" s="197">
        <v>223.4</v>
      </c>
      <c r="S96" s="200">
        <v>0</v>
      </c>
      <c r="T96" s="200"/>
      <c r="U96" s="201">
        <f t="shared" ref="U96:U101" si="117">(P96-Q96-R96)*(1-S96)*(1-T96)</f>
        <v>644.6</v>
      </c>
      <c r="V96" s="200">
        <f t="shared" si="95"/>
        <v>0.5</v>
      </c>
      <c r="W96" s="201">
        <f t="shared" si="108"/>
        <v>322.3</v>
      </c>
      <c r="X96" s="202"/>
      <c r="Y96" s="206">
        <f t="shared" si="97"/>
        <v>223.4</v>
      </c>
      <c r="Z96" s="206">
        <f t="shared" si="98"/>
        <v>0</v>
      </c>
      <c r="AA96" s="206">
        <f t="shared" si="99"/>
        <v>644.6</v>
      </c>
      <c r="AB96" s="209">
        <v>0</v>
      </c>
      <c r="AC96" s="209">
        <v>0.2</v>
      </c>
      <c r="AD96" s="206">
        <f t="shared" si="109"/>
        <v>128.92</v>
      </c>
      <c r="AE96" s="195"/>
      <c r="AF96" s="208">
        <f t="shared" si="110"/>
        <v>322.3</v>
      </c>
      <c r="AG96" s="208">
        <f t="shared" si="111"/>
        <v>128.92</v>
      </c>
      <c r="AH96" s="208">
        <v>0</v>
      </c>
      <c r="AI96" s="208">
        <v>1000</v>
      </c>
      <c r="AJ96" s="208">
        <v>0</v>
      </c>
      <c r="AK96" s="208">
        <v>0</v>
      </c>
      <c r="AL96" s="208">
        <f t="shared" si="112"/>
        <v>1128.92</v>
      </c>
      <c r="AM96" s="208">
        <f t="shared" si="113"/>
        <v>-806.62</v>
      </c>
      <c r="AN96" s="214">
        <f t="shared" si="114"/>
        <v>-2.50269934843314</v>
      </c>
      <c r="AO96" s="215">
        <f t="shared" si="115"/>
        <v>0.3</v>
      </c>
      <c r="AQ96" s="216">
        <f t="shared" si="89"/>
        <v>0</v>
      </c>
      <c r="AR96" s="216">
        <f t="shared" si="90"/>
        <v>0</v>
      </c>
      <c r="AS96" s="216">
        <f t="shared" si="91"/>
        <v>0</v>
      </c>
      <c r="AT96" s="216">
        <f t="shared" si="92"/>
        <v>-16.14</v>
      </c>
      <c r="BG96" s="196">
        <v>1</v>
      </c>
    </row>
    <row r="97" spans="1:59">
      <c r="A97" s="177" t="s">
        <v>202</v>
      </c>
      <c r="B97" s="181" t="s">
        <v>36</v>
      </c>
      <c r="C97" s="182" t="s">
        <v>105</v>
      </c>
      <c r="D97" s="182">
        <v>143</v>
      </c>
      <c r="E97" s="178"/>
      <c r="F97" s="183">
        <v>0.05</v>
      </c>
      <c r="G97" s="183">
        <v>0.5</v>
      </c>
      <c r="H97" s="178">
        <v>1</v>
      </c>
      <c r="I97" s="192">
        <v>67.45</v>
      </c>
      <c r="J97" s="183">
        <v>0.2</v>
      </c>
      <c r="K97" s="193">
        <v>28.4</v>
      </c>
      <c r="L97" s="194">
        <v>39.05</v>
      </c>
      <c r="N97" s="182" t="s">
        <v>105</v>
      </c>
      <c r="O97" s="196">
        <f t="shared" si="116"/>
        <v>0.5</v>
      </c>
      <c r="P97" s="197">
        <v>143</v>
      </c>
      <c r="Q97" s="197">
        <v>0</v>
      </c>
      <c r="R97" s="197">
        <v>1</v>
      </c>
      <c r="S97" s="200">
        <v>0</v>
      </c>
      <c r="T97" s="200"/>
      <c r="U97" s="201">
        <f t="shared" si="117"/>
        <v>142</v>
      </c>
      <c r="V97" s="200">
        <f t="shared" si="95"/>
        <v>0.5</v>
      </c>
      <c r="W97" s="201">
        <f t="shared" si="108"/>
        <v>71</v>
      </c>
      <c r="X97" s="202"/>
      <c r="Y97" s="206">
        <f t="shared" si="97"/>
        <v>1</v>
      </c>
      <c r="Z97" s="206">
        <f t="shared" si="98"/>
        <v>0</v>
      </c>
      <c r="AA97" s="206">
        <f t="shared" si="99"/>
        <v>142</v>
      </c>
      <c r="AB97" s="209">
        <v>0</v>
      </c>
      <c r="AC97" s="209">
        <v>0.2</v>
      </c>
      <c r="AD97" s="206">
        <f t="shared" si="109"/>
        <v>28.4</v>
      </c>
      <c r="AE97" s="195"/>
      <c r="AF97" s="208">
        <f t="shared" si="110"/>
        <v>71</v>
      </c>
      <c r="AG97" s="208">
        <f t="shared" si="111"/>
        <v>28.4</v>
      </c>
      <c r="AH97" s="208">
        <v>0</v>
      </c>
      <c r="AI97" s="208">
        <v>1000</v>
      </c>
      <c r="AJ97" s="208">
        <v>0</v>
      </c>
      <c r="AK97" s="208">
        <v>0</v>
      </c>
      <c r="AL97" s="208">
        <f t="shared" si="112"/>
        <v>1028.4</v>
      </c>
      <c r="AM97" s="208">
        <f t="shared" si="113"/>
        <v>-957.4</v>
      </c>
      <c r="AN97" s="214">
        <f t="shared" si="114"/>
        <v>-13.4845070422535</v>
      </c>
      <c r="AO97" s="215">
        <f t="shared" si="115"/>
        <v>0.3</v>
      </c>
      <c r="AQ97" s="216">
        <f t="shared" si="89"/>
        <v>0</v>
      </c>
      <c r="AR97" s="216">
        <f t="shared" si="90"/>
        <v>0</v>
      </c>
      <c r="AS97" s="216">
        <f t="shared" si="91"/>
        <v>0</v>
      </c>
      <c r="AT97" s="216">
        <f t="shared" si="92"/>
        <v>-3.55</v>
      </c>
      <c r="BG97" s="196">
        <v>1</v>
      </c>
    </row>
    <row r="98" spans="1:59">
      <c r="A98" s="177" t="s">
        <v>202</v>
      </c>
      <c r="B98" s="181" t="s">
        <v>36</v>
      </c>
      <c r="C98" s="182">
        <v>4399</v>
      </c>
      <c r="D98" s="182">
        <v>1</v>
      </c>
      <c r="E98" s="178"/>
      <c r="F98" s="183">
        <v>0.05</v>
      </c>
      <c r="G98" s="183">
        <v>0.5</v>
      </c>
      <c r="H98" s="178"/>
      <c r="I98" s="192">
        <v>0.48</v>
      </c>
      <c r="J98" s="183">
        <v>0.2</v>
      </c>
      <c r="K98" s="193">
        <v>0.2</v>
      </c>
      <c r="L98" s="194">
        <v>0.28</v>
      </c>
      <c r="N98" s="182">
        <v>4399</v>
      </c>
      <c r="O98" s="196">
        <f t="shared" si="116"/>
        <v>0.5</v>
      </c>
      <c r="P98" s="197">
        <v>1</v>
      </c>
      <c r="Q98" s="197">
        <v>0</v>
      </c>
      <c r="R98" s="197"/>
      <c r="S98" s="200">
        <v>0</v>
      </c>
      <c r="T98" s="200"/>
      <c r="U98" s="201">
        <f t="shared" si="117"/>
        <v>1</v>
      </c>
      <c r="V98" s="200">
        <f t="shared" si="95"/>
        <v>0.5</v>
      </c>
      <c r="W98" s="201">
        <f t="shared" si="108"/>
        <v>0.5</v>
      </c>
      <c r="X98" s="202"/>
      <c r="Y98" s="206">
        <f t="shared" si="97"/>
        <v>0</v>
      </c>
      <c r="Z98" s="206">
        <f t="shared" si="98"/>
        <v>0</v>
      </c>
      <c r="AA98" s="206">
        <f t="shared" si="99"/>
        <v>1</v>
      </c>
      <c r="AB98" s="209">
        <v>0</v>
      </c>
      <c r="AC98" s="209">
        <v>0.2</v>
      </c>
      <c r="AD98" s="206">
        <f t="shared" si="109"/>
        <v>0.2</v>
      </c>
      <c r="AE98" s="195"/>
      <c r="AF98" s="208">
        <f t="shared" si="110"/>
        <v>0.5</v>
      </c>
      <c r="AG98" s="208">
        <f t="shared" si="111"/>
        <v>0.2</v>
      </c>
      <c r="AH98" s="208">
        <v>0</v>
      </c>
      <c r="AI98" s="208">
        <v>1000</v>
      </c>
      <c r="AJ98" s="208">
        <v>0</v>
      </c>
      <c r="AK98" s="208">
        <v>0</v>
      </c>
      <c r="AL98" s="208">
        <f t="shared" si="112"/>
        <v>1000.2</v>
      </c>
      <c r="AM98" s="208">
        <f t="shared" si="113"/>
        <v>-999.7</v>
      </c>
      <c r="AN98" s="214">
        <f t="shared" si="114"/>
        <v>-1999.4</v>
      </c>
      <c r="AO98" s="215">
        <f t="shared" si="115"/>
        <v>0.3</v>
      </c>
      <c r="AQ98" s="216">
        <f t="shared" si="89"/>
        <v>0</v>
      </c>
      <c r="AR98" s="216">
        <f t="shared" si="90"/>
        <v>0</v>
      </c>
      <c r="AS98" s="216">
        <f t="shared" si="91"/>
        <v>0</v>
      </c>
      <c r="AT98" s="216">
        <f t="shared" si="92"/>
        <v>-0.02</v>
      </c>
      <c r="BG98" s="196">
        <v>1</v>
      </c>
    </row>
    <row r="99" spans="1:59">
      <c r="A99" s="177" t="s">
        <v>202</v>
      </c>
      <c r="B99" s="181" t="s">
        <v>36</v>
      </c>
      <c r="C99" s="182" t="s">
        <v>194</v>
      </c>
      <c r="D99" s="182">
        <v>694</v>
      </c>
      <c r="E99" s="178"/>
      <c r="F99" s="183">
        <v>0.05</v>
      </c>
      <c r="G99" s="183">
        <v>0.5</v>
      </c>
      <c r="H99" s="178"/>
      <c r="I99" s="192">
        <v>329.65</v>
      </c>
      <c r="J99" s="183">
        <v>0.2</v>
      </c>
      <c r="K99" s="193">
        <v>138.8</v>
      </c>
      <c r="L99" s="194">
        <v>190.85</v>
      </c>
      <c r="N99" s="182" t="s">
        <v>194</v>
      </c>
      <c r="O99" s="196">
        <f t="shared" si="116"/>
        <v>0.5</v>
      </c>
      <c r="P99" s="197">
        <v>694</v>
      </c>
      <c r="Q99" s="197">
        <v>0</v>
      </c>
      <c r="R99" s="197"/>
      <c r="S99" s="200">
        <v>0</v>
      </c>
      <c r="T99" s="200"/>
      <c r="U99" s="201">
        <f t="shared" si="117"/>
        <v>694</v>
      </c>
      <c r="V99" s="200">
        <f t="shared" si="95"/>
        <v>0.5</v>
      </c>
      <c r="W99" s="201">
        <f t="shared" si="108"/>
        <v>347</v>
      </c>
      <c r="X99" s="202"/>
      <c r="Y99" s="206">
        <f t="shared" si="97"/>
        <v>0</v>
      </c>
      <c r="Z99" s="206">
        <f t="shared" si="98"/>
        <v>0</v>
      </c>
      <c r="AA99" s="206">
        <f t="shared" si="99"/>
        <v>694</v>
      </c>
      <c r="AB99" s="209">
        <v>0</v>
      </c>
      <c r="AC99" s="209">
        <v>0.2</v>
      </c>
      <c r="AD99" s="206">
        <f t="shared" si="109"/>
        <v>138.8</v>
      </c>
      <c r="AE99" s="195"/>
      <c r="AF99" s="208">
        <f t="shared" si="110"/>
        <v>347</v>
      </c>
      <c r="AG99" s="208">
        <f t="shared" si="111"/>
        <v>138.8</v>
      </c>
      <c r="AH99" s="208">
        <v>0</v>
      </c>
      <c r="AI99" s="208">
        <v>1000</v>
      </c>
      <c r="AJ99" s="208">
        <v>0</v>
      </c>
      <c r="AK99" s="208">
        <v>0</v>
      </c>
      <c r="AL99" s="208">
        <f t="shared" si="112"/>
        <v>1138.8</v>
      </c>
      <c r="AM99" s="208">
        <f t="shared" si="113"/>
        <v>-791.8</v>
      </c>
      <c r="AN99" s="214">
        <f t="shared" si="114"/>
        <v>-2.28184438040346</v>
      </c>
      <c r="AO99" s="215">
        <f t="shared" si="115"/>
        <v>0.3</v>
      </c>
      <c r="AQ99" s="216">
        <f t="shared" si="89"/>
        <v>0</v>
      </c>
      <c r="AR99" s="216">
        <f t="shared" si="90"/>
        <v>0</v>
      </c>
      <c r="AS99" s="216">
        <f t="shared" si="91"/>
        <v>0</v>
      </c>
      <c r="AT99" s="216">
        <f t="shared" si="92"/>
        <v>-17.35</v>
      </c>
      <c r="BG99" s="196">
        <v>1</v>
      </c>
    </row>
    <row r="100" spans="1:59">
      <c r="A100" s="177" t="s">
        <v>202</v>
      </c>
      <c r="B100" s="181" t="s">
        <v>36</v>
      </c>
      <c r="C100" s="182" t="s">
        <v>193</v>
      </c>
      <c r="D100" s="182">
        <v>12681</v>
      </c>
      <c r="E100" s="178"/>
      <c r="F100" s="183">
        <v>0.05</v>
      </c>
      <c r="G100" s="183">
        <v>0.5</v>
      </c>
      <c r="H100" s="178">
        <v>4708.58</v>
      </c>
      <c r="I100" s="192">
        <v>3786.9</v>
      </c>
      <c r="J100" s="183">
        <v>0.2</v>
      </c>
      <c r="K100" s="193">
        <v>1594.484</v>
      </c>
      <c r="L100" s="194">
        <v>2192.416</v>
      </c>
      <c r="N100" s="182" t="s">
        <v>193</v>
      </c>
      <c r="O100" s="196">
        <f t="shared" si="116"/>
        <v>0.5</v>
      </c>
      <c r="P100" s="197">
        <v>12681</v>
      </c>
      <c r="Q100" s="197">
        <v>0</v>
      </c>
      <c r="R100" s="197">
        <v>4708.58</v>
      </c>
      <c r="S100" s="200">
        <v>0</v>
      </c>
      <c r="T100" s="200"/>
      <c r="U100" s="201">
        <f t="shared" si="117"/>
        <v>7972.42</v>
      </c>
      <c r="V100" s="200">
        <f t="shared" si="95"/>
        <v>0.5</v>
      </c>
      <c r="W100" s="201">
        <f t="shared" si="108"/>
        <v>3986.21</v>
      </c>
      <c r="X100" s="202"/>
      <c r="Y100" s="206">
        <f t="shared" si="97"/>
        <v>4708.58</v>
      </c>
      <c r="Z100" s="206">
        <f t="shared" si="98"/>
        <v>0</v>
      </c>
      <c r="AA100" s="206">
        <f t="shared" si="99"/>
        <v>7972.42</v>
      </c>
      <c r="AB100" s="209">
        <v>0</v>
      </c>
      <c r="AC100" s="209">
        <v>0.2</v>
      </c>
      <c r="AD100" s="206">
        <f t="shared" si="109"/>
        <v>1594.48</v>
      </c>
      <c r="AE100" s="195"/>
      <c r="AF100" s="208">
        <f t="shared" si="110"/>
        <v>3986.21</v>
      </c>
      <c r="AG100" s="208">
        <f t="shared" si="111"/>
        <v>1594.48</v>
      </c>
      <c r="AH100" s="208">
        <v>0</v>
      </c>
      <c r="AI100" s="208">
        <v>1000</v>
      </c>
      <c r="AJ100" s="208">
        <v>0</v>
      </c>
      <c r="AK100" s="208">
        <v>0</v>
      </c>
      <c r="AL100" s="208">
        <f t="shared" si="112"/>
        <v>2594.48</v>
      </c>
      <c r="AM100" s="208">
        <f t="shared" si="113"/>
        <v>1391.73</v>
      </c>
      <c r="AN100" s="214">
        <f t="shared" si="114"/>
        <v>0.349136146866322</v>
      </c>
      <c r="AO100" s="215">
        <f t="shared" si="115"/>
        <v>0.3</v>
      </c>
      <c r="AQ100" s="216">
        <f t="shared" si="89"/>
        <v>0.00399999999990541</v>
      </c>
      <c r="AR100" s="216">
        <f t="shared" si="90"/>
        <v>0</v>
      </c>
      <c r="AS100" s="216">
        <f t="shared" si="91"/>
        <v>0</v>
      </c>
      <c r="AT100" s="216">
        <f t="shared" si="92"/>
        <v>-199.31</v>
      </c>
      <c r="BG100" s="196">
        <v>1</v>
      </c>
    </row>
    <row r="101" ht="19.5" customHeight="1" spans="1:59">
      <c r="A101" s="177" t="s">
        <v>202</v>
      </c>
      <c r="B101" s="181" t="s">
        <v>36</v>
      </c>
      <c r="C101" s="182" t="s">
        <v>192</v>
      </c>
      <c r="D101" s="182">
        <v>342344</v>
      </c>
      <c r="E101" s="178"/>
      <c r="F101" s="183">
        <v>0</v>
      </c>
      <c r="G101" s="183">
        <v>0.8</v>
      </c>
      <c r="H101" s="178">
        <v>204966.75</v>
      </c>
      <c r="I101" s="192">
        <v>109901.8</v>
      </c>
      <c r="J101" s="183">
        <v>0.2</v>
      </c>
      <c r="K101" s="193">
        <v>27475.45</v>
      </c>
      <c r="L101" s="194">
        <v>82426.35</v>
      </c>
      <c r="N101" s="182" t="s">
        <v>192</v>
      </c>
      <c r="O101" s="196">
        <v>0.2</v>
      </c>
      <c r="P101" s="197">
        <v>342344</v>
      </c>
      <c r="Q101" s="197">
        <v>0</v>
      </c>
      <c r="R101" s="197">
        <v>204966.75</v>
      </c>
      <c r="S101" s="200">
        <v>0</v>
      </c>
      <c r="T101" s="200"/>
      <c r="U101" s="201">
        <f t="shared" si="117"/>
        <v>137377.25</v>
      </c>
      <c r="V101" s="200">
        <f t="shared" si="95"/>
        <v>0.8</v>
      </c>
      <c r="W101" s="323">
        <f t="shared" si="108"/>
        <v>109901.8</v>
      </c>
      <c r="X101" s="202"/>
      <c r="Y101" s="206">
        <f t="shared" si="97"/>
        <v>204966.75</v>
      </c>
      <c r="Z101" s="206">
        <f t="shared" si="98"/>
        <v>0</v>
      </c>
      <c r="AA101" s="206">
        <f t="shared" si="99"/>
        <v>137377.25</v>
      </c>
      <c r="AB101" s="209">
        <v>0</v>
      </c>
      <c r="AC101" s="209">
        <v>0.2</v>
      </c>
      <c r="AD101" s="206">
        <f t="shared" si="109"/>
        <v>27475.45</v>
      </c>
      <c r="AE101" s="195"/>
      <c r="AF101" s="208">
        <f t="shared" si="110"/>
        <v>109901.8</v>
      </c>
      <c r="AG101" s="208">
        <f t="shared" si="111"/>
        <v>27475.45</v>
      </c>
      <c r="AH101" s="208">
        <v>0</v>
      </c>
      <c r="AI101" s="208">
        <v>1000</v>
      </c>
      <c r="AJ101" s="208">
        <v>0</v>
      </c>
      <c r="AK101" s="208">
        <v>0</v>
      </c>
      <c r="AL101" s="208">
        <f t="shared" si="112"/>
        <v>28475.45</v>
      </c>
      <c r="AM101" s="208">
        <f t="shared" si="113"/>
        <v>81426.35</v>
      </c>
      <c r="AN101" s="214">
        <f t="shared" si="114"/>
        <v>0.740900967955029</v>
      </c>
      <c r="AO101" s="215">
        <f t="shared" si="115"/>
        <v>0.6</v>
      </c>
      <c r="AQ101" s="216">
        <f t="shared" si="89"/>
        <v>0</v>
      </c>
      <c r="AR101" s="216">
        <f t="shared" si="90"/>
        <v>0</v>
      </c>
      <c r="AS101" s="216">
        <f t="shared" si="91"/>
        <v>0</v>
      </c>
      <c r="AT101" s="216">
        <f t="shared" si="92"/>
        <v>0</v>
      </c>
      <c r="BG101" s="196">
        <v>1</v>
      </c>
    </row>
    <row r="102" spans="1:59">
      <c r="A102" s="177" t="s">
        <v>202</v>
      </c>
      <c r="B102" s="300" t="s">
        <v>195</v>
      </c>
      <c r="C102" s="300"/>
      <c r="D102" s="301">
        <v>387152</v>
      </c>
      <c r="E102" s="301"/>
      <c r="F102" s="301"/>
      <c r="G102" s="301"/>
      <c r="H102" s="301">
        <v>209984.43</v>
      </c>
      <c r="I102" s="301">
        <v>127279.05</v>
      </c>
      <c r="J102" s="301"/>
      <c r="K102" s="301">
        <v>35433.514</v>
      </c>
      <c r="L102" s="301">
        <v>91845.536</v>
      </c>
      <c r="N102" s="300"/>
      <c r="O102" s="196">
        <f>G102</f>
        <v>0</v>
      </c>
      <c r="P102" s="197">
        <v>0</v>
      </c>
      <c r="Q102" s="197">
        <v>0</v>
      </c>
      <c r="R102" s="197">
        <v>0</v>
      </c>
      <c r="S102" s="200">
        <v>0</v>
      </c>
      <c r="T102" s="200"/>
      <c r="U102" s="201">
        <v>0</v>
      </c>
      <c r="V102" s="200">
        <f t="shared" si="95"/>
        <v>1</v>
      </c>
      <c r="W102" s="201">
        <f t="shared" si="108"/>
        <v>0</v>
      </c>
      <c r="X102" s="202"/>
      <c r="Y102" s="206">
        <f t="shared" si="97"/>
        <v>0</v>
      </c>
      <c r="Z102" s="206">
        <f t="shared" si="98"/>
        <v>0</v>
      </c>
      <c r="AA102" s="206">
        <f t="shared" si="99"/>
        <v>0</v>
      </c>
      <c r="AB102" s="209">
        <v>0</v>
      </c>
      <c r="AC102" s="209">
        <v>0.2</v>
      </c>
      <c r="AD102" s="206">
        <f t="shared" si="109"/>
        <v>0</v>
      </c>
      <c r="AE102" s="195"/>
      <c r="AF102" s="208">
        <f t="shared" si="110"/>
        <v>0</v>
      </c>
      <c r="AG102" s="208">
        <f t="shared" si="111"/>
        <v>0</v>
      </c>
      <c r="AH102" s="208">
        <v>0</v>
      </c>
      <c r="AI102" s="208">
        <v>1000</v>
      </c>
      <c r="AJ102" s="208">
        <v>0</v>
      </c>
      <c r="AK102" s="208">
        <v>0</v>
      </c>
      <c r="AL102" s="208">
        <f t="shared" si="112"/>
        <v>1000</v>
      </c>
      <c r="AM102" s="208">
        <f t="shared" si="113"/>
        <v>-1000</v>
      </c>
      <c r="AN102" s="214" t="str">
        <f t="shared" si="114"/>
        <v/>
      </c>
      <c r="AO102" s="215">
        <f t="shared" si="115"/>
        <v>0.8</v>
      </c>
      <c r="AQ102" s="216">
        <f t="shared" si="89"/>
        <v>35433.514</v>
      </c>
      <c r="AR102" s="216">
        <f t="shared" si="90"/>
        <v>387152</v>
      </c>
      <c r="AS102" s="216">
        <f t="shared" si="91"/>
        <v>209984.43</v>
      </c>
      <c r="AT102" s="216">
        <f t="shared" si="92"/>
        <v>127279.05</v>
      </c>
      <c r="BG102" s="196">
        <v>1</v>
      </c>
    </row>
    <row r="103" spans="16:59">
      <c r="P103" s="197"/>
      <c r="BG103" s="196">
        <v>1</v>
      </c>
    </row>
    <row r="104" spans="59:59">
      <c r="BG104" s="196">
        <v>1</v>
      </c>
    </row>
    <row r="105" spans="59:59">
      <c r="BG105" s="196">
        <v>1</v>
      </c>
    </row>
    <row r="106" spans="59:59">
      <c r="BG106" s="196">
        <v>1</v>
      </c>
    </row>
    <row r="107" spans="59:59">
      <c r="BG107" s="196">
        <v>1</v>
      </c>
    </row>
    <row r="108" spans="59:59">
      <c r="BG108" s="196">
        <v>1</v>
      </c>
    </row>
    <row r="109" spans="59:59">
      <c r="BG109" s="196">
        <v>1</v>
      </c>
    </row>
    <row r="110" spans="59:59">
      <c r="BG110" s="196">
        <v>1</v>
      </c>
    </row>
    <row r="111" spans="59:59">
      <c r="BG111" s="196">
        <v>1</v>
      </c>
    </row>
    <row r="112" spans="59:59">
      <c r="BG112" s="196">
        <v>1</v>
      </c>
    </row>
    <row r="113" spans="59:59">
      <c r="BG113" s="196">
        <v>1</v>
      </c>
    </row>
    <row r="114" spans="59:59">
      <c r="BG114" s="196">
        <v>1</v>
      </c>
    </row>
    <row r="115" spans="59:59">
      <c r="BG115" s="196">
        <v>1</v>
      </c>
    </row>
    <row r="116" spans="59:59">
      <c r="BG116" s="196">
        <v>1</v>
      </c>
    </row>
    <row r="117" spans="59:59">
      <c r="BG117" s="196">
        <v>1</v>
      </c>
    </row>
    <row r="118" spans="59:59">
      <c r="BG118" s="196">
        <v>1</v>
      </c>
    </row>
    <row r="119" spans="59:59">
      <c r="BG119" s="196">
        <v>1</v>
      </c>
    </row>
    <row r="120" spans="59:59">
      <c r="BG120" s="196">
        <v>1</v>
      </c>
    </row>
    <row r="121" spans="59:59">
      <c r="BG121" s="196">
        <v>1</v>
      </c>
    </row>
    <row r="122" spans="59:59">
      <c r="BG122" s="196">
        <v>1</v>
      </c>
    </row>
    <row r="123" spans="59:59">
      <c r="BG123" s="196">
        <v>1</v>
      </c>
    </row>
    <row r="124" spans="59:59">
      <c r="BG124" s="196">
        <v>1</v>
      </c>
    </row>
    <row r="125" spans="59:59">
      <c r="BG125" s="196">
        <v>1</v>
      </c>
    </row>
    <row r="126" spans="59:59">
      <c r="BG126" s="196">
        <v>1</v>
      </c>
    </row>
    <row r="127" spans="59:59">
      <c r="BG127" s="196">
        <v>1</v>
      </c>
    </row>
    <row r="128" spans="59:59">
      <c r="BG128" s="196">
        <v>1</v>
      </c>
    </row>
    <row r="129" spans="59:59">
      <c r="BG129" s="196">
        <v>1</v>
      </c>
    </row>
    <row r="130" spans="59:59">
      <c r="BG130" s="196">
        <v>1</v>
      </c>
    </row>
    <row r="131" spans="59:59">
      <c r="BG131" s="196">
        <v>1</v>
      </c>
    </row>
    <row r="132" spans="59:59">
      <c r="BG132" s="196">
        <v>1</v>
      </c>
    </row>
    <row r="133" spans="59:59">
      <c r="BG133" s="196">
        <v>1</v>
      </c>
    </row>
    <row r="134" spans="59:59">
      <c r="BG134" s="196">
        <v>1</v>
      </c>
    </row>
    <row r="135" spans="59:59">
      <c r="BG135" s="196">
        <v>1</v>
      </c>
    </row>
    <row r="136" spans="59:59">
      <c r="BG136" s="196">
        <v>1</v>
      </c>
    </row>
  </sheetData>
  <sheetProtection formatCells="0" formatColumns="0" formatRows="0" insertRows="0" insertColumns="0" insertHyperlinks="0" deleteColumns="0" deleteRows="0" sort="0" autoFilter="0" pivotTables="0"/>
  <mergeCells count="17">
    <mergeCell ref="Y1:AD1"/>
    <mergeCell ref="AG1:AK1"/>
    <mergeCell ref="B15:C15"/>
    <mergeCell ref="B28:C28"/>
    <mergeCell ref="B42:C42"/>
    <mergeCell ref="B55:C55"/>
    <mergeCell ref="B68:C68"/>
    <mergeCell ref="B79:C79"/>
    <mergeCell ref="B91:C91"/>
    <mergeCell ref="B102:C102"/>
    <mergeCell ref="AE4:AE5"/>
    <mergeCell ref="AE6:AE7"/>
    <mergeCell ref="AF1:AF2"/>
    <mergeCell ref="AL1:AL2"/>
    <mergeCell ref="AM1:AM2"/>
    <mergeCell ref="AN1:AN2"/>
    <mergeCell ref="AO1:AO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.3333333333333" defaultRowHeight="13.5"/>
  <cols>
    <col min="1" max="16384" width="11.3333333333333" style="54"/>
  </cols>
  <sheetData/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8"/>
  <sheetViews>
    <sheetView workbookViewId="0">
      <selection activeCell="W5" sqref="W5"/>
    </sheetView>
  </sheetViews>
  <sheetFormatPr defaultColWidth="6.48148148148148" defaultRowHeight="16.5"/>
  <cols>
    <col min="1" max="12" width="6.48148148148148" style="286" customWidth="1"/>
    <col min="13" max="13" width="6.48148148148148" style="198" customWidth="1"/>
    <col min="14" max="14" width="8.55555555555556" style="286" customWidth="1"/>
    <col min="15" max="15" width="7.66666666666667" style="198" customWidth="1"/>
    <col min="16" max="16" width="7.66666666666667" style="287" customWidth="1"/>
    <col min="17" max="18" width="6.11111111111111" style="286" customWidth="1"/>
    <col min="19" max="19" width="5.77777777777778" style="198" customWidth="1"/>
    <col min="20" max="20" width="7.66666666666667" style="198" customWidth="1"/>
    <col min="21" max="21" width="10.7777777777778" style="198" customWidth="1"/>
    <col min="22" max="22" width="7.66666666666667" style="198" customWidth="1"/>
    <col min="23" max="23" width="7.66666666666667" style="288" customWidth="1"/>
    <col min="24" max="24" width="6.48148148148148" style="198" customWidth="1"/>
    <col min="25" max="26" width="6.11111111111111" style="198" customWidth="1"/>
    <col min="27" max="27" width="8.11111111111111" style="198" customWidth="1"/>
    <col min="28" max="28" width="6.11111111111111" style="198" customWidth="1"/>
    <col min="29" max="29" width="7.66666666666667" style="198" customWidth="1"/>
    <col min="30" max="30" width="8.11111111111111" style="198" customWidth="1"/>
    <col min="31" max="31" width="6.48148148148148" style="198" customWidth="1"/>
    <col min="32" max="33" width="7.66666666666667" style="198" customWidth="1"/>
    <col min="34" max="34" width="4.55555555555556" style="198" customWidth="1"/>
    <col min="35" max="35" width="6.11111111111111" style="198" customWidth="1"/>
    <col min="36" max="36" width="7.66666666666667" style="198" customWidth="1"/>
    <col min="37" max="37" width="2.33333333333333" style="198" customWidth="1"/>
    <col min="38" max="38" width="7.66666666666667" style="198" customWidth="1"/>
    <col min="39" max="39" width="6.48148148148148" style="54" customWidth="1"/>
    <col min="40" max="40" width="7.66666666666667" style="198" customWidth="1"/>
    <col min="41" max="41" width="6.11111111111111" style="198" customWidth="1"/>
    <col min="42" max="42" width="6.66666666666667" style="289" customWidth="1"/>
    <col min="43" max="52" width="6.48148148148148" style="198" customWidth="1"/>
    <col min="53" max="16384" width="6.48148148148148" style="195" customWidth="1"/>
  </cols>
  <sheetData>
    <row r="1" s="186" customFormat="1" ht="21.75" customHeight="1" spans="1:52">
      <c r="A1" s="290" t="s">
        <v>56</v>
      </c>
      <c r="B1" s="175" t="s">
        <v>157</v>
      </c>
      <c r="C1" s="176" t="s">
        <v>158</v>
      </c>
      <c r="D1" s="176" t="s">
        <v>159</v>
      </c>
      <c r="E1" s="176" t="s">
        <v>160</v>
      </c>
      <c r="F1" s="176" t="s">
        <v>161</v>
      </c>
      <c r="G1" s="176" t="s">
        <v>95</v>
      </c>
      <c r="H1" s="176" t="s">
        <v>62</v>
      </c>
      <c r="I1" s="176" t="s">
        <v>162</v>
      </c>
      <c r="J1" s="176" t="s">
        <v>163</v>
      </c>
      <c r="K1" s="176" t="s">
        <v>164</v>
      </c>
      <c r="L1" s="176" t="s">
        <v>165</v>
      </c>
      <c r="N1" s="176" t="s">
        <v>158</v>
      </c>
      <c r="O1" s="187" t="s">
        <v>166</v>
      </c>
      <c r="P1" s="187"/>
      <c r="Q1" s="187"/>
      <c r="R1" s="187"/>
      <c r="S1" s="187"/>
      <c r="T1" s="187"/>
      <c r="U1" s="187"/>
      <c r="V1" s="187"/>
      <c r="W1" s="187"/>
      <c r="Y1" s="203" t="s">
        <v>167</v>
      </c>
      <c r="Z1" s="191"/>
      <c r="AA1" s="191"/>
      <c r="AB1" s="191"/>
      <c r="AC1" s="191"/>
      <c r="AD1" s="191"/>
      <c r="AF1" s="204" t="s">
        <v>169</v>
      </c>
      <c r="AG1" s="204"/>
      <c r="AH1" s="204"/>
      <c r="AI1" s="204"/>
      <c r="AJ1" s="204"/>
      <c r="AK1" s="204"/>
      <c r="AL1" s="204"/>
      <c r="AN1" s="204" t="s">
        <v>171</v>
      </c>
      <c r="AO1" s="204"/>
      <c r="AP1" s="204"/>
      <c r="AQ1" s="211"/>
      <c r="AR1" s="211"/>
      <c r="AS1" s="211"/>
      <c r="AT1" s="211"/>
      <c r="AV1" s="211"/>
      <c r="AW1" s="211"/>
      <c r="AX1" s="211"/>
      <c r="AY1" s="211"/>
      <c r="AZ1" s="211"/>
    </row>
    <row r="2" s="186" customFormat="1" ht="38.25" customHeight="1" spans="1:52">
      <c r="A2" s="177"/>
      <c r="B2" s="178" t="s">
        <v>174</v>
      </c>
      <c r="C2" s="178" t="s">
        <v>158</v>
      </c>
      <c r="D2" s="178" t="s">
        <v>159</v>
      </c>
      <c r="E2" s="178" t="s">
        <v>160</v>
      </c>
      <c r="F2" s="179" t="s">
        <v>161</v>
      </c>
      <c r="G2" s="179" t="s">
        <v>95</v>
      </c>
      <c r="H2" s="178" t="s">
        <v>62</v>
      </c>
      <c r="I2" s="188" t="s">
        <v>175</v>
      </c>
      <c r="J2" s="179" t="s">
        <v>163</v>
      </c>
      <c r="K2" s="189" t="s">
        <v>176</v>
      </c>
      <c r="L2" s="190" t="s">
        <v>165</v>
      </c>
      <c r="N2" s="178" t="s">
        <v>158</v>
      </c>
      <c r="O2" s="191" t="s">
        <v>95</v>
      </c>
      <c r="P2" s="191" t="s">
        <v>177</v>
      </c>
      <c r="Q2" s="191" t="s">
        <v>61</v>
      </c>
      <c r="R2" s="191" t="s">
        <v>62</v>
      </c>
      <c r="S2" s="191" t="s">
        <v>178</v>
      </c>
      <c r="T2" s="191" t="s">
        <v>179</v>
      </c>
      <c r="U2" s="191" t="s">
        <v>180</v>
      </c>
      <c r="V2" s="191" t="s">
        <v>66</v>
      </c>
      <c r="W2" s="191" t="s">
        <v>168</v>
      </c>
      <c r="X2" s="199"/>
      <c r="Y2" s="191" t="s">
        <v>62</v>
      </c>
      <c r="Z2" s="191" t="s">
        <v>61</v>
      </c>
      <c r="AA2" s="191" t="s">
        <v>96</v>
      </c>
      <c r="AB2" s="191" t="s">
        <v>181</v>
      </c>
      <c r="AC2" s="191" t="s">
        <v>182</v>
      </c>
      <c r="AD2" s="191" t="s">
        <v>183</v>
      </c>
      <c r="AF2" s="191" t="s">
        <v>168</v>
      </c>
      <c r="AG2" s="191" t="s">
        <v>184</v>
      </c>
      <c r="AH2" s="191" t="s">
        <v>185</v>
      </c>
      <c r="AI2" s="191" t="s">
        <v>186</v>
      </c>
      <c r="AJ2" s="191" t="s">
        <v>203</v>
      </c>
      <c r="AK2" s="191" t="s">
        <v>187</v>
      </c>
      <c r="AL2" s="191" t="s">
        <v>170</v>
      </c>
      <c r="AN2" s="191" t="s">
        <v>171</v>
      </c>
      <c r="AO2" s="213" t="s">
        <v>172</v>
      </c>
      <c r="AP2" s="213" t="s">
        <v>173</v>
      </c>
      <c r="AQ2" s="211"/>
      <c r="AR2" s="186" t="s">
        <v>188</v>
      </c>
      <c r="AS2" s="186" t="s">
        <v>189</v>
      </c>
      <c r="AT2" s="186" t="s">
        <v>190</v>
      </c>
      <c r="AU2" s="186" t="s">
        <v>191</v>
      </c>
      <c r="AV2" s="211"/>
      <c r="AW2" s="211"/>
      <c r="AX2" s="199"/>
      <c r="AY2" s="211"/>
      <c r="AZ2" s="211"/>
    </row>
    <row r="3" s="285" customFormat="1" spans="1:52">
      <c r="A3" s="177" t="s">
        <v>204</v>
      </c>
      <c r="B3" s="181" t="str">
        <f t="shared" ref="B3:B13" si="0">A3</f>
        <v>童话镇公主-0.1折12月</v>
      </c>
      <c r="C3" s="182" t="s">
        <v>192</v>
      </c>
      <c r="D3" s="182">
        <v>576087</v>
      </c>
      <c r="E3" s="178">
        <v>5752.12</v>
      </c>
      <c r="F3" s="183">
        <v>0</v>
      </c>
      <c r="G3" s="183">
        <v>0</v>
      </c>
      <c r="H3" s="178">
        <v>292</v>
      </c>
      <c r="I3" s="192">
        <v>730.74</v>
      </c>
      <c r="J3" s="183">
        <v>0.2</v>
      </c>
      <c r="K3" s="193">
        <v>384.6</v>
      </c>
      <c r="L3" s="194">
        <v>346.14</v>
      </c>
      <c r="M3" s="195"/>
      <c r="N3" s="182" t="str">
        <f t="shared" ref="N3:N12" si="1">C3</f>
        <v>大熊游戏</v>
      </c>
      <c r="O3" s="196">
        <v>0</v>
      </c>
      <c r="P3" s="197">
        <f t="shared" ref="P3:P11" si="2">E3</f>
        <v>5752.12</v>
      </c>
      <c r="Q3" s="197">
        <v>0</v>
      </c>
      <c r="R3" s="197">
        <v>6</v>
      </c>
      <c r="S3" s="200">
        <v>0</v>
      </c>
      <c r="T3" s="200"/>
      <c r="U3" s="201">
        <f t="shared" ref="U3:U13" si="3">(P3-Q3-R3)*(1-S3)*(1-T3)</f>
        <v>5746.12</v>
      </c>
      <c r="V3" s="200">
        <f t="shared" ref="V3:V13" si="4">AX3-O3</f>
        <v>1</v>
      </c>
      <c r="W3" s="201">
        <f>(P3-Q3-R3)*(1-S3)*V3*(1-T3)</f>
        <v>5746.12</v>
      </c>
      <c r="X3" s="202"/>
      <c r="Y3" s="205">
        <f>R3</f>
        <v>6</v>
      </c>
      <c r="Z3" s="206">
        <f t="shared" ref="Z3:Z13" si="5">Q3</f>
        <v>0</v>
      </c>
      <c r="AA3" s="206">
        <f t="shared" ref="AA3:AA13" si="6">P3-Y3-Z3</f>
        <v>5746.12</v>
      </c>
      <c r="AB3" s="207">
        <v>0.05</v>
      </c>
      <c r="AC3" s="207">
        <v>0.25</v>
      </c>
      <c r="AD3" s="206">
        <f t="shared" ref="AD3:AD13" si="7">ROUND(AA3*(1-AB3)*AC3,2)</f>
        <v>1364.7</v>
      </c>
      <c r="AE3" s="195"/>
      <c r="AF3" s="208">
        <f t="shared" ref="AF3:AF13" si="8">W3</f>
        <v>5746.12</v>
      </c>
      <c r="AG3" s="208">
        <f t="shared" ref="AG3:AG13" si="9">AD3</f>
        <v>1364.7</v>
      </c>
      <c r="AH3" s="208">
        <v>0</v>
      </c>
      <c r="AI3" s="208">
        <v>0</v>
      </c>
      <c r="AJ3" s="210">
        <v>0</v>
      </c>
      <c r="AK3" s="208">
        <v>0</v>
      </c>
      <c r="AL3" s="208">
        <f t="shared" ref="AL3:AL13" si="10">SUM(AG3:AK3)</f>
        <v>1364.7</v>
      </c>
      <c r="AM3" s="54"/>
      <c r="AN3" s="208">
        <f t="shared" ref="AN3:AN13" si="11">AF3-AL3</f>
        <v>4381.42</v>
      </c>
      <c r="AO3" s="214">
        <f t="shared" ref="AO3:AO13" si="12">IFERROR(AN3/AF3,"")</f>
        <v>0.762500609106667</v>
      </c>
      <c r="AP3" s="215">
        <f t="shared" ref="AP3:AP13" si="13">V3-AC3-S3</f>
        <v>0.75</v>
      </c>
      <c r="AQ3" s="195"/>
      <c r="AR3" s="216">
        <f t="shared" ref="AR3:AR14" si="14">K3-AD3</f>
        <v>-980.1</v>
      </c>
      <c r="AS3" s="216">
        <f t="shared" ref="AS3:AS14" si="15">D3-P3</f>
        <v>570334.88</v>
      </c>
      <c r="AT3" s="216">
        <f t="shared" ref="AT3:AT14" si="16">H3-R3</f>
        <v>286</v>
      </c>
      <c r="AU3" s="216">
        <f t="shared" ref="AU3:AU14" si="17">I3-W3</f>
        <v>-5015.38</v>
      </c>
      <c r="AV3" s="195"/>
      <c r="AW3" s="195"/>
      <c r="AX3" s="196">
        <v>1</v>
      </c>
      <c r="AY3" s="195"/>
      <c r="AZ3" s="195"/>
    </row>
    <row r="4" s="285" customFormat="1" spans="1:52">
      <c r="A4" s="177"/>
      <c r="B4" s="291"/>
      <c r="C4" s="292"/>
      <c r="D4" s="292"/>
      <c r="E4" s="293"/>
      <c r="F4" s="294"/>
      <c r="G4" s="294"/>
      <c r="H4" s="293"/>
      <c r="I4" s="302"/>
      <c r="J4" s="294"/>
      <c r="K4" s="303"/>
      <c r="L4" s="304"/>
      <c r="M4" s="195"/>
      <c r="N4" s="182"/>
      <c r="O4" s="196"/>
      <c r="P4" s="197"/>
      <c r="Q4" s="197"/>
      <c r="R4" s="197"/>
      <c r="S4" s="200"/>
      <c r="T4" s="200"/>
      <c r="U4" s="201"/>
      <c r="V4" s="200"/>
      <c r="W4" s="201"/>
      <c r="X4" s="202"/>
      <c r="Y4" s="205"/>
      <c r="Z4" s="206"/>
      <c r="AA4" s="206"/>
      <c r="AB4" s="207"/>
      <c r="AC4" s="207"/>
      <c r="AD4" s="206"/>
      <c r="AE4" s="195"/>
      <c r="AF4" s="208"/>
      <c r="AG4" s="208"/>
      <c r="AH4" s="208"/>
      <c r="AI4" s="208"/>
      <c r="AJ4" s="210"/>
      <c r="AK4" s="208"/>
      <c r="AL4" s="208"/>
      <c r="AM4" s="54"/>
      <c r="AN4" s="208"/>
      <c r="AO4" s="214"/>
      <c r="AP4" s="215"/>
      <c r="AQ4" s="195"/>
      <c r="AR4" s="216"/>
      <c r="AS4" s="216"/>
      <c r="AT4" s="216"/>
      <c r="AU4" s="216"/>
      <c r="AV4" s="195"/>
      <c r="AW4" s="195"/>
      <c r="AX4" s="196"/>
      <c r="AY4" s="195"/>
      <c r="AZ4" s="195"/>
    </row>
    <row r="5" s="285" customFormat="1" spans="1:52">
      <c r="A5" s="295" t="s">
        <v>12</v>
      </c>
      <c r="B5" s="295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195"/>
      <c r="N5" s="182"/>
      <c r="O5" s="196"/>
      <c r="P5" s="197"/>
      <c r="Q5" s="197"/>
      <c r="R5" s="197"/>
      <c r="S5" s="200"/>
      <c r="T5" s="200"/>
      <c r="U5" s="201"/>
      <c r="V5" s="200"/>
      <c r="W5" s="201"/>
      <c r="X5" s="202"/>
      <c r="Y5" s="205"/>
      <c r="Z5" s="206"/>
      <c r="AA5" s="206"/>
      <c r="AB5" s="207"/>
      <c r="AC5" s="207"/>
      <c r="AD5" s="206"/>
      <c r="AE5" s="195"/>
      <c r="AF5" s="208"/>
      <c r="AG5" s="208"/>
      <c r="AH5" s="208"/>
      <c r="AI5" s="208"/>
      <c r="AJ5" s="210"/>
      <c r="AK5" s="208"/>
      <c r="AL5" s="208"/>
      <c r="AM5" s="54"/>
      <c r="AN5" s="208"/>
      <c r="AO5" s="214"/>
      <c r="AP5" s="215"/>
      <c r="AQ5" s="195"/>
      <c r="AR5" s="216"/>
      <c r="AS5" s="216"/>
      <c r="AT5" s="216"/>
      <c r="AU5" s="216"/>
      <c r="AV5" s="195"/>
      <c r="AW5" s="195"/>
      <c r="AX5" s="196"/>
      <c r="AY5" s="195"/>
      <c r="AZ5" s="195"/>
    </row>
    <row r="6" s="285" customFormat="1" spans="1:52">
      <c r="A6" s="177" t="s">
        <v>205</v>
      </c>
      <c r="B6" s="296" t="str">
        <f t="shared" si="0"/>
        <v>童话镇公主-0.1折1月</v>
      </c>
      <c r="C6" s="297" t="s">
        <v>192</v>
      </c>
      <c r="D6" s="297">
        <v>44311</v>
      </c>
      <c r="E6" s="298">
        <v>376.95</v>
      </c>
      <c r="F6" s="299"/>
      <c r="G6" s="299"/>
      <c r="H6" s="298">
        <v>0</v>
      </c>
      <c r="I6" s="305"/>
      <c r="J6" s="299"/>
      <c r="K6" s="306"/>
      <c r="L6" s="307"/>
      <c r="M6" s="195"/>
      <c r="N6" s="182" t="str">
        <f t="shared" si="1"/>
        <v>大熊游戏</v>
      </c>
      <c r="O6" s="196">
        <v>0</v>
      </c>
      <c r="P6" s="197">
        <f t="shared" si="2"/>
        <v>376.95</v>
      </c>
      <c r="Q6" s="197">
        <v>0</v>
      </c>
      <c r="R6" s="197">
        <v>0</v>
      </c>
      <c r="S6" s="200">
        <v>0</v>
      </c>
      <c r="T6" s="200"/>
      <c r="U6" s="201">
        <f t="shared" si="3"/>
        <v>376.95</v>
      </c>
      <c r="V6" s="200">
        <f t="shared" si="4"/>
        <v>1</v>
      </c>
      <c r="W6" s="201">
        <f t="shared" ref="W6:W9" si="18">P6</f>
        <v>376.95</v>
      </c>
      <c r="X6" s="202"/>
      <c r="Y6" s="205">
        <v>2</v>
      </c>
      <c r="Z6" s="206">
        <f t="shared" si="5"/>
        <v>0</v>
      </c>
      <c r="AA6" s="206">
        <f t="shared" si="6"/>
        <v>374.95</v>
      </c>
      <c r="AB6" s="207">
        <v>0</v>
      </c>
      <c r="AC6" s="207">
        <v>0.25</v>
      </c>
      <c r="AD6" s="206">
        <f t="shared" si="7"/>
        <v>93.74</v>
      </c>
      <c r="AE6" s="195"/>
      <c r="AF6" s="208">
        <f t="shared" si="8"/>
        <v>376.95</v>
      </c>
      <c r="AG6" s="208">
        <f t="shared" si="9"/>
        <v>93.74</v>
      </c>
      <c r="AH6" s="208">
        <v>0</v>
      </c>
      <c r="AI6" s="208">
        <v>0</v>
      </c>
      <c r="AJ6" s="210">
        <v>0</v>
      </c>
      <c r="AK6" s="208">
        <v>0</v>
      </c>
      <c r="AL6" s="208">
        <f t="shared" si="10"/>
        <v>93.74</v>
      </c>
      <c r="AM6" s="54"/>
      <c r="AN6" s="208">
        <f t="shared" si="11"/>
        <v>283.21</v>
      </c>
      <c r="AO6" s="214">
        <f t="shared" si="12"/>
        <v>0.751319803687492</v>
      </c>
      <c r="AP6" s="215">
        <f t="shared" si="13"/>
        <v>0.75</v>
      </c>
      <c r="AQ6" s="195"/>
      <c r="AR6" s="216">
        <f t="shared" si="14"/>
        <v>-93.74</v>
      </c>
      <c r="AS6" s="216">
        <f t="shared" si="15"/>
        <v>43934.05</v>
      </c>
      <c r="AT6" s="216">
        <f t="shared" si="16"/>
        <v>0</v>
      </c>
      <c r="AU6" s="216">
        <f t="shared" si="17"/>
        <v>-376.95</v>
      </c>
      <c r="AV6" s="195"/>
      <c r="AW6" s="195"/>
      <c r="AX6" s="196">
        <v>1</v>
      </c>
      <c r="AY6" s="195"/>
      <c r="AZ6" s="195"/>
    </row>
    <row r="7" s="285" customFormat="1" spans="1:52">
      <c r="A7" s="177" t="s">
        <v>206</v>
      </c>
      <c r="B7" s="181" t="str">
        <f t="shared" si="0"/>
        <v>童话镇公主-0.1折2月</v>
      </c>
      <c r="C7" s="182" t="s">
        <v>192</v>
      </c>
      <c r="D7" s="182">
        <v>42666</v>
      </c>
      <c r="E7" s="178">
        <v>426.64</v>
      </c>
      <c r="F7" s="183"/>
      <c r="G7" s="183"/>
      <c r="H7" s="178"/>
      <c r="I7" s="192"/>
      <c r="J7" s="183"/>
      <c r="K7" s="193"/>
      <c r="L7" s="194"/>
      <c r="M7" s="195"/>
      <c r="N7" s="182" t="str">
        <f t="shared" si="1"/>
        <v>大熊游戏</v>
      </c>
      <c r="O7" s="196">
        <v>0</v>
      </c>
      <c r="P7" s="197">
        <f t="shared" si="2"/>
        <v>426.64</v>
      </c>
      <c r="Q7" s="197">
        <v>0</v>
      </c>
      <c r="R7" s="197">
        <f t="shared" ref="R7:R12" si="19">Y7</f>
        <v>2</v>
      </c>
      <c r="S7" s="200">
        <v>0</v>
      </c>
      <c r="T7" s="200"/>
      <c r="U7" s="201">
        <f t="shared" si="3"/>
        <v>424.64</v>
      </c>
      <c r="V7" s="200">
        <f t="shared" si="4"/>
        <v>1</v>
      </c>
      <c r="W7" s="201">
        <f t="shared" si="18"/>
        <v>426.64</v>
      </c>
      <c r="X7" s="202"/>
      <c r="Y7" s="205">
        <v>2</v>
      </c>
      <c r="Z7" s="206">
        <f t="shared" si="5"/>
        <v>0</v>
      </c>
      <c r="AA7" s="206">
        <f t="shared" si="6"/>
        <v>424.64</v>
      </c>
      <c r="AB7" s="207">
        <v>0</v>
      </c>
      <c r="AC7" s="207">
        <v>0.25</v>
      </c>
      <c r="AD7" s="206">
        <f t="shared" si="7"/>
        <v>106.16</v>
      </c>
      <c r="AE7" s="195"/>
      <c r="AF7" s="208">
        <f t="shared" si="8"/>
        <v>426.64</v>
      </c>
      <c r="AG7" s="208">
        <f t="shared" si="9"/>
        <v>106.16</v>
      </c>
      <c r="AH7" s="208">
        <v>0</v>
      </c>
      <c r="AI7" s="208">
        <v>0</v>
      </c>
      <c r="AJ7" s="210">
        <v>0</v>
      </c>
      <c r="AK7" s="208">
        <v>0</v>
      </c>
      <c r="AL7" s="208">
        <f t="shared" si="10"/>
        <v>106.16</v>
      </c>
      <c r="AM7" s="54"/>
      <c r="AN7" s="208">
        <f t="shared" si="11"/>
        <v>320.48</v>
      </c>
      <c r="AO7" s="214">
        <f t="shared" si="12"/>
        <v>0.751171948246765</v>
      </c>
      <c r="AP7" s="215">
        <f t="shared" si="13"/>
        <v>0.75</v>
      </c>
      <c r="AQ7" s="195"/>
      <c r="AR7" s="216">
        <f t="shared" si="14"/>
        <v>-106.16</v>
      </c>
      <c r="AS7" s="216">
        <f t="shared" si="15"/>
        <v>42239.36</v>
      </c>
      <c r="AT7" s="216">
        <f t="shared" si="16"/>
        <v>-2</v>
      </c>
      <c r="AU7" s="216">
        <f t="shared" si="17"/>
        <v>-426.64</v>
      </c>
      <c r="AV7" s="195"/>
      <c r="AW7" s="195"/>
      <c r="AX7" s="196">
        <v>1</v>
      </c>
      <c r="AY7" s="195"/>
      <c r="AZ7" s="195"/>
    </row>
    <row r="8" s="285" customFormat="1" spans="1:52">
      <c r="A8" s="177" t="s">
        <v>207</v>
      </c>
      <c r="B8" s="181" t="str">
        <f t="shared" si="0"/>
        <v>童话镇公主-0.1折3月</v>
      </c>
      <c r="C8" s="182" t="s">
        <v>192</v>
      </c>
      <c r="D8" s="182">
        <v>115754</v>
      </c>
      <c r="E8" s="178">
        <v>1096.46</v>
      </c>
      <c r="F8" s="183"/>
      <c r="G8" s="183"/>
      <c r="H8" s="178"/>
      <c r="I8" s="192"/>
      <c r="J8" s="183"/>
      <c r="K8" s="193"/>
      <c r="L8" s="194"/>
      <c r="M8" s="195"/>
      <c r="N8" s="182" t="str">
        <f t="shared" si="1"/>
        <v>大熊游戏</v>
      </c>
      <c r="O8" s="196">
        <v>0</v>
      </c>
      <c r="P8" s="197">
        <f t="shared" si="2"/>
        <v>1096.46</v>
      </c>
      <c r="Q8" s="197">
        <v>0</v>
      </c>
      <c r="R8" s="197">
        <f t="shared" si="19"/>
        <v>20</v>
      </c>
      <c r="S8" s="200">
        <v>0</v>
      </c>
      <c r="T8" s="200"/>
      <c r="U8" s="201">
        <f t="shared" si="3"/>
        <v>1076.46</v>
      </c>
      <c r="V8" s="200">
        <f t="shared" si="4"/>
        <v>1</v>
      </c>
      <c r="W8" s="201">
        <f t="shared" si="18"/>
        <v>1096.46</v>
      </c>
      <c r="X8" s="202"/>
      <c r="Y8" s="205">
        <v>20</v>
      </c>
      <c r="Z8" s="206">
        <f t="shared" si="5"/>
        <v>0</v>
      </c>
      <c r="AA8" s="206">
        <f t="shared" si="6"/>
        <v>1076.46</v>
      </c>
      <c r="AB8" s="207">
        <v>0</v>
      </c>
      <c r="AC8" s="207">
        <v>0.25</v>
      </c>
      <c r="AD8" s="206">
        <f t="shared" si="7"/>
        <v>269.12</v>
      </c>
      <c r="AE8" s="195"/>
      <c r="AF8" s="208">
        <f t="shared" si="8"/>
        <v>1096.46</v>
      </c>
      <c r="AG8" s="208">
        <f t="shared" si="9"/>
        <v>269.12</v>
      </c>
      <c r="AH8" s="208">
        <v>0</v>
      </c>
      <c r="AI8" s="208">
        <v>0</v>
      </c>
      <c r="AJ8" s="210">
        <v>0</v>
      </c>
      <c r="AK8" s="208">
        <v>0</v>
      </c>
      <c r="AL8" s="208">
        <f t="shared" si="10"/>
        <v>269.12</v>
      </c>
      <c r="AM8" s="54"/>
      <c r="AN8" s="208">
        <f t="shared" si="11"/>
        <v>827.34</v>
      </c>
      <c r="AO8" s="214">
        <f t="shared" si="12"/>
        <v>0.754555569742626</v>
      </c>
      <c r="AP8" s="215">
        <f t="shared" si="13"/>
        <v>0.75</v>
      </c>
      <c r="AQ8" s="195"/>
      <c r="AR8" s="216">
        <f t="shared" si="14"/>
        <v>-269.12</v>
      </c>
      <c r="AS8" s="216">
        <f t="shared" si="15"/>
        <v>114657.54</v>
      </c>
      <c r="AT8" s="216">
        <f t="shared" si="16"/>
        <v>-20</v>
      </c>
      <c r="AU8" s="216">
        <f t="shared" si="17"/>
        <v>-1096.46</v>
      </c>
      <c r="AV8" s="195"/>
      <c r="AW8" s="195"/>
      <c r="AX8" s="196">
        <v>1</v>
      </c>
      <c r="AY8" s="195"/>
      <c r="AZ8" s="195"/>
    </row>
    <row r="9" s="285" customFormat="1" spans="1:52">
      <c r="A9" s="177" t="s">
        <v>208</v>
      </c>
      <c r="B9" s="181" t="str">
        <f t="shared" si="0"/>
        <v>童话镇公主-0.1折4月</v>
      </c>
      <c r="C9" s="182" t="s">
        <v>192</v>
      </c>
      <c r="D9" s="182">
        <v>629299</v>
      </c>
      <c r="E9" s="178">
        <v>5449.31</v>
      </c>
      <c r="F9" s="183"/>
      <c r="G9" s="183"/>
      <c r="H9" s="178"/>
      <c r="I9" s="192"/>
      <c r="J9" s="183"/>
      <c r="K9" s="193"/>
      <c r="L9" s="194"/>
      <c r="M9" s="195"/>
      <c r="N9" s="182" t="str">
        <f t="shared" si="1"/>
        <v>大熊游戏</v>
      </c>
      <c r="O9" s="196">
        <v>0</v>
      </c>
      <c r="P9" s="197">
        <f t="shared" si="2"/>
        <v>5449.31</v>
      </c>
      <c r="Q9" s="197">
        <v>0</v>
      </c>
      <c r="R9" s="197">
        <f t="shared" si="19"/>
        <v>62</v>
      </c>
      <c r="S9" s="200">
        <v>0</v>
      </c>
      <c r="T9" s="200"/>
      <c r="U9" s="201">
        <f t="shared" si="3"/>
        <v>5387.31</v>
      </c>
      <c r="V9" s="200">
        <f t="shared" si="4"/>
        <v>1</v>
      </c>
      <c r="W9" s="201">
        <f t="shared" si="18"/>
        <v>5449.31</v>
      </c>
      <c r="X9" s="202"/>
      <c r="Y9" s="205">
        <v>62</v>
      </c>
      <c r="Z9" s="206">
        <f t="shared" si="5"/>
        <v>0</v>
      </c>
      <c r="AA9" s="206">
        <f t="shared" si="6"/>
        <v>5387.31</v>
      </c>
      <c r="AB9" s="207">
        <v>0</v>
      </c>
      <c r="AC9" s="207">
        <v>0.25</v>
      </c>
      <c r="AD9" s="206">
        <f t="shared" si="7"/>
        <v>1346.83</v>
      </c>
      <c r="AE9" s="195"/>
      <c r="AF9" s="208">
        <f t="shared" si="8"/>
        <v>5449.31</v>
      </c>
      <c r="AG9" s="208">
        <f t="shared" si="9"/>
        <v>1346.83</v>
      </c>
      <c r="AH9" s="208">
        <v>0</v>
      </c>
      <c r="AI9" s="208">
        <v>0</v>
      </c>
      <c r="AJ9" s="210">
        <v>0</v>
      </c>
      <c r="AK9" s="208">
        <v>0</v>
      </c>
      <c r="AL9" s="208">
        <f t="shared" si="10"/>
        <v>1346.83</v>
      </c>
      <c r="AM9" s="54"/>
      <c r="AN9" s="208">
        <f t="shared" si="11"/>
        <v>4102.48</v>
      </c>
      <c r="AO9" s="214">
        <f t="shared" si="12"/>
        <v>0.752843938039862</v>
      </c>
      <c r="AP9" s="215">
        <f t="shared" si="13"/>
        <v>0.75</v>
      </c>
      <c r="AQ9" s="195"/>
      <c r="AR9" s="216">
        <f t="shared" si="14"/>
        <v>-1346.83</v>
      </c>
      <c r="AS9" s="216">
        <f t="shared" si="15"/>
        <v>623849.69</v>
      </c>
      <c r="AT9" s="216">
        <f t="shared" si="16"/>
        <v>-62</v>
      </c>
      <c r="AU9" s="216">
        <f t="shared" si="17"/>
        <v>-5449.31</v>
      </c>
      <c r="AV9" s="195"/>
      <c r="AW9" s="195"/>
      <c r="AX9" s="196">
        <v>1</v>
      </c>
      <c r="AY9" s="195"/>
      <c r="AZ9" s="195"/>
    </row>
    <row r="10" s="285" customFormat="1" spans="1:52">
      <c r="A10" s="177" t="s">
        <v>209</v>
      </c>
      <c r="B10" s="181" t="str">
        <f t="shared" si="0"/>
        <v>童话镇公主-0.1折5月</v>
      </c>
      <c r="C10" s="182" t="s">
        <v>192</v>
      </c>
      <c r="D10" s="182">
        <v>315614</v>
      </c>
      <c r="E10" s="178">
        <v>2941.02</v>
      </c>
      <c r="F10" s="183"/>
      <c r="G10" s="183"/>
      <c r="H10" s="178"/>
      <c r="I10" s="192"/>
      <c r="J10" s="183"/>
      <c r="K10" s="193"/>
      <c r="L10" s="194"/>
      <c r="M10" s="195"/>
      <c r="N10" s="182" t="str">
        <f t="shared" si="1"/>
        <v>大熊游戏</v>
      </c>
      <c r="O10" s="196">
        <v>0</v>
      </c>
      <c r="P10" s="197">
        <f t="shared" si="2"/>
        <v>2941.02</v>
      </c>
      <c r="Q10" s="197">
        <v>0</v>
      </c>
      <c r="R10" s="197">
        <f t="shared" si="19"/>
        <v>18</v>
      </c>
      <c r="S10" s="200">
        <v>0</v>
      </c>
      <c r="T10" s="200"/>
      <c r="U10" s="201">
        <f t="shared" si="3"/>
        <v>2923.02</v>
      </c>
      <c r="V10" s="200">
        <f t="shared" si="4"/>
        <v>1</v>
      </c>
      <c r="W10" s="201">
        <v>2941.02</v>
      </c>
      <c r="X10" s="202"/>
      <c r="Y10" s="205">
        <v>18</v>
      </c>
      <c r="Z10" s="206">
        <f t="shared" si="5"/>
        <v>0</v>
      </c>
      <c r="AA10" s="206">
        <f t="shared" si="6"/>
        <v>2923.02</v>
      </c>
      <c r="AB10" s="207">
        <v>0</v>
      </c>
      <c r="AC10" s="207">
        <v>0.25</v>
      </c>
      <c r="AD10" s="206">
        <f t="shared" si="7"/>
        <v>730.76</v>
      </c>
      <c r="AE10" s="195"/>
      <c r="AF10" s="208">
        <f t="shared" si="8"/>
        <v>2941.02</v>
      </c>
      <c r="AG10" s="208">
        <f t="shared" si="9"/>
        <v>730.76</v>
      </c>
      <c r="AH10" s="208">
        <v>0</v>
      </c>
      <c r="AI10" s="208">
        <v>0</v>
      </c>
      <c r="AJ10" s="210">
        <v>0</v>
      </c>
      <c r="AK10" s="208">
        <v>0</v>
      </c>
      <c r="AL10" s="208">
        <f t="shared" si="10"/>
        <v>730.76</v>
      </c>
      <c r="AM10" s="54"/>
      <c r="AN10" s="208">
        <f t="shared" si="11"/>
        <v>2210.26</v>
      </c>
      <c r="AO10" s="214">
        <f t="shared" si="12"/>
        <v>0.751528381309886</v>
      </c>
      <c r="AP10" s="215">
        <f t="shared" si="13"/>
        <v>0.75</v>
      </c>
      <c r="AQ10" s="195"/>
      <c r="AR10" s="216">
        <f t="shared" si="14"/>
        <v>-730.76</v>
      </c>
      <c r="AS10" s="216">
        <f t="shared" si="15"/>
        <v>312672.98</v>
      </c>
      <c r="AT10" s="216">
        <f t="shared" si="16"/>
        <v>-18</v>
      </c>
      <c r="AU10" s="216">
        <f t="shared" si="17"/>
        <v>-2941.02</v>
      </c>
      <c r="AV10" s="195"/>
      <c r="AW10" s="195"/>
      <c r="AX10" s="196">
        <v>1</v>
      </c>
      <c r="AY10" s="195"/>
      <c r="AZ10" s="195"/>
    </row>
    <row r="11" s="285" customFormat="1" spans="1:52">
      <c r="A11" s="177" t="s">
        <v>210</v>
      </c>
      <c r="B11" s="181" t="str">
        <f t="shared" si="0"/>
        <v>童话镇公主-0.1折6月</v>
      </c>
      <c r="C11" s="182" t="s">
        <v>192</v>
      </c>
      <c r="D11" s="182">
        <v>322414</v>
      </c>
      <c r="E11" s="178">
        <v>3103.89</v>
      </c>
      <c r="F11" s="183"/>
      <c r="G11" s="183"/>
      <c r="H11" s="178"/>
      <c r="I11" s="192"/>
      <c r="J11" s="183"/>
      <c r="K11" s="193"/>
      <c r="L11" s="194"/>
      <c r="M11" s="195"/>
      <c r="N11" s="182" t="str">
        <f t="shared" si="1"/>
        <v>大熊游戏</v>
      </c>
      <c r="O11" s="196">
        <v>0</v>
      </c>
      <c r="P11" s="197">
        <f t="shared" si="2"/>
        <v>3103.89</v>
      </c>
      <c r="Q11" s="197">
        <v>0</v>
      </c>
      <c r="R11" s="197">
        <f t="shared" si="19"/>
        <v>0</v>
      </c>
      <c r="S11" s="200">
        <v>0</v>
      </c>
      <c r="T11" s="200"/>
      <c r="U11" s="201">
        <f t="shared" si="3"/>
        <v>3103.89</v>
      </c>
      <c r="V11" s="200">
        <f t="shared" si="4"/>
        <v>1</v>
      </c>
      <c r="W11" s="201">
        <v>3103.89</v>
      </c>
      <c r="X11" s="202"/>
      <c r="Y11" s="205">
        <v>0</v>
      </c>
      <c r="Z11" s="206">
        <f t="shared" si="5"/>
        <v>0</v>
      </c>
      <c r="AA11" s="206">
        <f t="shared" si="6"/>
        <v>3103.89</v>
      </c>
      <c r="AB11" s="207">
        <v>0</v>
      </c>
      <c r="AC11" s="207">
        <v>0.25</v>
      </c>
      <c r="AD11" s="206">
        <f t="shared" si="7"/>
        <v>775.97</v>
      </c>
      <c r="AE11" s="195"/>
      <c r="AF11" s="208">
        <f t="shared" si="8"/>
        <v>3103.89</v>
      </c>
      <c r="AG11" s="208">
        <f t="shared" si="9"/>
        <v>775.97</v>
      </c>
      <c r="AH11" s="208">
        <v>0</v>
      </c>
      <c r="AI11" s="208">
        <v>0</v>
      </c>
      <c r="AJ11" s="210">
        <v>0</v>
      </c>
      <c r="AK11" s="208">
        <v>0</v>
      </c>
      <c r="AL11" s="208">
        <f t="shared" si="10"/>
        <v>775.97</v>
      </c>
      <c r="AM11" s="54"/>
      <c r="AN11" s="208">
        <f t="shared" si="11"/>
        <v>2327.92</v>
      </c>
      <c r="AO11" s="214">
        <f t="shared" si="12"/>
        <v>0.750000805440915</v>
      </c>
      <c r="AP11" s="215">
        <f t="shared" si="13"/>
        <v>0.75</v>
      </c>
      <c r="AQ11" s="195"/>
      <c r="AR11" s="216">
        <f t="shared" si="14"/>
        <v>-775.97</v>
      </c>
      <c r="AS11" s="216">
        <f t="shared" si="15"/>
        <v>319310.11</v>
      </c>
      <c r="AT11" s="216">
        <f t="shared" si="16"/>
        <v>0</v>
      </c>
      <c r="AU11" s="216">
        <f t="shared" si="17"/>
        <v>-3103.89</v>
      </c>
      <c r="AV11" s="195"/>
      <c r="AW11" s="195"/>
      <c r="AX11" s="196">
        <v>1</v>
      </c>
      <c r="AY11" s="195"/>
      <c r="AZ11" s="195"/>
    </row>
    <row r="12" spans="1:52">
      <c r="A12" s="177" t="s">
        <v>3</v>
      </c>
      <c r="B12" s="181" t="str">
        <f t="shared" si="0"/>
        <v>童话镇公主-0.1折7月</v>
      </c>
      <c r="C12" s="182" t="s">
        <v>192</v>
      </c>
      <c r="D12" s="182">
        <v>1017.93</v>
      </c>
      <c r="E12" s="178">
        <v>5277</v>
      </c>
      <c r="F12" s="183"/>
      <c r="G12" s="183"/>
      <c r="H12" s="178"/>
      <c r="I12" s="192"/>
      <c r="J12" s="183"/>
      <c r="K12" s="193"/>
      <c r="L12" s="194"/>
      <c r="M12" s="195"/>
      <c r="N12" s="182" t="str">
        <f t="shared" si="1"/>
        <v>大熊游戏</v>
      </c>
      <c r="O12" s="196">
        <v>0</v>
      </c>
      <c r="P12" s="197">
        <f>D12</f>
        <v>1017.93</v>
      </c>
      <c r="Q12" s="197">
        <v>0</v>
      </c>
      <c r="R12" s="197">
        <f t="shared" si="19"/>
        <v>55.55</v>
      </c>
      <c r="S12" s="200">
        <v>0</v>
      </c>
      <c r="T12" s="200"/>
      <c r="U12" s="201">
        <f t="shared" si="3"/>
        <v>962.38</v>
      </c>
      <c r="V12" s="200">
        <f t="shared" si="4"/>
        <v>1</v>
      </c>
      <c r="W12" s="201">
        <v>962.38</v>
      </c>
      <c r="X12" s="202"/>
      <c r="Y12" s="205">
        <v>55.55</v>
      </c>
      <c r="Z12" s="206">
        <f t="shared" si="5"/>
        <v>0</v>
      </c>
      <c r="AA12" s="206">
        <f t="shared" si="6"/>
        <v>962.38</v>
      </c>
      <c r="AB12" s="207">
        <v>0</v>
      </c>
      <c r="AC12" s="207">
        <v>0.25</v>
      </c>
      <c r="AD12" s="206">
        <f t="shared" si="7"/>
        <v>240.6</v>
      </c>
      <c r="AE12" s="195"/>
      <c r="AF12" s="208">
        <f t="shared" si="8"/>
        <v>962.38</v>
      </c>
      <c r="AG12" s="208">
        <f t="shared" si="9"/>
        <v>240.6</v>
      </c>
      <c r="AH12" s="208">
        <v>0</v>
      </c>
      <c r="AI12" s="208">
        <v>0</v>
      </c>
      <c r="AJ12" s="210">
        <v>0</v>
      </c>
      <c r="AK12" s="208">
        <v>0</v>
      </c>
      <c r="AL12" s="208">
        <f t="shared" si="10"/>
        <v>240.6</v>
      </c>
      <c r="AN12" s="208">
        <f t="shared" si="11"/>
        <v>721.78</v>
      </c>
      <c r="AO12" s="214">
        <f t="shared" si="12"/>
        <v>0.74999480454706</v>
      </c>
      <c r="AP12" s="215">
        <f t="shared" si="13"/>
        <v>0.75</v>
      </c>
      <c r="AQ12" s="195"/>
      <c r="AR12" s="216">
        <f t="shared" si="14"/>
        <v>-240.6</v>
      </c>
      <c r="AS12" s="216">
        <f t="shared" si="15"/>
        <v>0</v>
      </c>
      <c r="AT12" s="216">
        <f t="shared" si="16"/>
        <v>-55.55</v>
      </c>
      <c r="AU12" s="216">
        <f t="shared" si="17"/>
        <v>-962.38</v>
      </c>
      <c r="AV12" s="195"/>
      <c r="AW12" s="195"/>
      <c r="AX12" s="196">
        <v>1</v>
      </c>
      <c r="AY12" s="195"/>
      <c r="AZ12" s="195"/>
    </row>
    <row r="13" s="198" customFormat="1" ht="19.5" customHeight="1" spans="1:50">
      <c r="A13" s="177" t="s">
        <v>211</v>
      </c>
      <c r="B13" s="181" t="str">
        <f t="shared" si="0"/>
        <v>童话镇公主-0.1折8月</v>
      </c>
      <c r="C13" s="182" t="s">
        <v>192</v>
      </c>
      <c r="D13" s="182">
        <v>379.25</v>
      </c>
      <c r="E13" s="178"/>
      <c r="F13" s="183"/>
      <c r="G13" s="183"/>
      <c r="H13" s="178"/>
      <c r="I13" s="192"/>
      <c r="J13" s="183"/>
      <c r="K13" s="193"/>
      <c r="L13" s="194"/>
      <c r="N13" s="182" t="s">
        <v>192</v>
      </c>
      <c r="O13" s="196">
        <v>0</v>
      </c>
      <c r="P13" s="197">
        <f>D13</f>
        <v>379.25</v>
      </c>
      <c r="Q13" s="197">
        <v>0</v>
      </c>
      <c r="R13" s="197">
        <v>14</v>
      </c>
      <c r="S13" s="200">
        <v>0</v>
      </c>
      <c r="T13" s="200"/>
      <c r="U13" s="201">
        <f t="shared" si="3"/>
        <v>365.25</v>
      </c>
      <c r="V13" s="200">
        <f t="shared" si="4"/>
        <v>1</v>
      </c>
      <c r="W13" s="197">
        <v>370.63</v>
      </c>
      <c r="X13" s="202"/>
      <c r="Y13" s="206">
        <f>R13</f>
        <v>14</v>
      </c>
      <c r="Z13" s="206">
        <f t="shared" si="5"/>
        <v>0</v>
      </c>
      <c r="AA13" s="206">
        <f t="shared" si="6"/>
        <v>365.25</v>
      </c>
      <c r="AB13" s="209">
        <v>0</v>
      </c>
      <c r="AC13" s="209">
        <v>0.25</v>
      </c>
      <c r="AD13" s="206">
        <f t="shared" si="7"/>
        <v>91.31</v>
      </c>
      <c r="AE13" s="195"/>
      <c r="AF13" s="208">
        <f t="shared" si="8"/>
        <v>370.63</v>
      </c>
      <c r="AG13" s="208">
        <f t="shared" si="9"/>
        <v>91.31</v>
      </c>
      <c r="AH13" s="208">
        <v>0</v>
      </c>
      <c r="AI13" s="208">
        <v>0</v>
      </c>
      <c r="AJ13" s="208">
        <v>0</v>
      </c>
      <c r="AK13" s="208">
        <v>0</v>
      </c>
      <c r="AL13" s="208">
        <f t="shared" si="10"/>
        <v>91.31</v>
      </c>
      <c r="AN13" s="208">
        <f t="shared" si="11"/>
        <v>279.32</v>
      </c>
      <c r="AO13" s="214">
        <f t="shared" si="12"/>
        <v>0.753635701373337</v>
      </c>
      <c r="AP13" s="215">
        <f t="shared" si="13"/>
        <v>0.75</v>
      </c>
      <c r="AR13" s="216">
        <f t="shared" si="14"/>
        <v>-91.31</v>
      </c>
      <c r="AS13" s="216">
        <f t="shared" si="15"/>
        <v>0</v>
      </c>
      <c r="AT13" s="216">
        <f t="shared" si="16"/>
        <v>-14</v>
      </c>
      <c r="AU13" s="216">
        <f t="shared" si="17"/>
        <v>-370.63</v>
      </c>
      <c r="AX13" s="196">
        <v>1</v>
      </c>
    </row>
    <row r="14" s="198" customFormat="1" spans="1:50">
      <c r="A14" s="177"/>
      <c r="B14" s="300" t="s">
        <v>195</v>
      </c>
      <c r="C14" s="300"/>
      <c r="D14" s="301"/>
      <c r="E14" s="301"/>
      <c r="F14" s="301"/>
      <c r="G14" s="301"/>
      <c r="H14" s="301"/>
      <c r="I14" s="301"/>
      <c r="J14" s="301"/>
      <c r="K14" s="301"/>
      <c r="L14" s="301"/>
      <c r="N14" s="300"/>
      <c r="O14" s="196"/>
      <c r="P14" s="197"/>
      <c r="Q14" s="197"/>
      <c r="R14" s="197"/>
      <c r="S14" s="200"/>
      <c r="T14" s="200"/>
      <c r="U14" s="201"/>
      <c r="V14" s="200"/>
      <c r="W14" s="201"/>
      <c r="X14" s="202"/>
      <c r="Y14" s="206"/>
      <c r="Z14" s="206"/>
      <c r="AA14" s="206"/>
      <c r="AB14" s="209"/>
      <c r="AC14" s="209"/>
      <c r="AD14" s="206"/>
      <c r="AE14" s="195"/>
      <c r="AF14" s="208"/>
      <c r="AG14" s="208"/>
      <c r="AH14" s="208"/>
      <c r="AI14" s="208"/>
      <c r="AJ14" s="208"/>
      <c r="AK14" s="208"/>
      <c r="AL14" s="208"/>
      <c r="AN14" s="208"/>
      <c r="AO14" s="214"/>
      <c r="AP14" s="215"/>
      <c r="AR14" s="216">
        <f t="shared" si="14"/>
        <v>0</v>
      </c>
      <c r="AS14" s="216">
        <f t="shared" si="15"/>
        <v>0</v>
      </c>
      <c r="AT14" s="216">
        <f t="shared" si="16"/>
        <v>0</v>
      </c>
      <c r="AU14" s="216">
        <f t="shared" si="17"/>
        <v>0</v>
      </c>
      <c r="AX14" s="196">
        <v>1</v>
      </c>
    </row>
    <row r="15" s="198" customFormat="1" ht="14.25" spans="1:50">
      <c r="A15" s="286"/>
      <c r="B15" s="286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N15" s="286"/>
      <c r="P15" s="197"/>
      <c r="Q15" s="286"/>
      <c r="R15" s="286"/>
      <c r="W15" s="288"/>
      <c r="AP15" s="289"/>
      <c r="AX15" s="196">
        <v>1</v>
      </c>
    </row>
    <row r="16" s="198" customFormat="1" ht="14.25" spans="1:50">
      <c r="A16" s="286"/>
      <c r="B16" s="286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N16" s="286"/>
      <c r="P16" s="287"/>
      <c r="Q16" s="286"/>
      <c r="R16" s="286"/>
      <c r="W16" s="288"/>
      <c r="AP16" s="289"/>
      <c r="AX16" s="196">
        <v>1</v>
      </c>
    </row>
    <row r="17" s="198" customFormat="1" ht="14.25" spans="1:50">
      <c r="A17" s="286"/>
      <c r="B17" s="286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N17" s="286"/>
      <c r="P17" s="287"/>
      <c r="Q17" s="286"/>
      <c r="R17" s="286"/>
      <c r="W17" s="288"/>
      <c r="AP17" s="289"/>
      <c r="AX17" s="196">
        <v>1</v>
      </c>
    </row>
    <row r="18" s="198" customFormat="1" ht="14.25" spans="1:50">
      <c r="A18" s="286"/>
      <c r="B18" s="286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N18" s="286"/>
      <c r="P18" s="287"/>
      <c r="Q18" s="286"/>
      <c r="R18" s="286"/>
      <c r="W18" s="288"/>
      <c r="AP18" s="289"/>
      <c r="AX18" s="196">
        <v>1</v>
      </c>
    </row>
    <row r="19" s="198" customFormat="1" ht="14.25" spans="1:50">
      <c r="A19" s="286"/>
      <c r="B19" s="286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N19" s="286"/>
      <c r="P19" s="287"/>
      <c r="Q19" s="286"/>
      <c r="R19" s="286"/>
      <c r="W19" s="288"/>
      <c r="AP19" s="289"/>
      <c r="AX19" s="196">
        <v>1</v>
      </c>
    </row>
    <row r="20" s="198" customFormat="1" ht="14.25" spans="1:50">
      <c r="A20" s="286"/>
      <c r="B20" s="286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N20" s="286"/>
      <c r="P20" s="287"/>
      <c r="Q20" s="286"/>
      <c r="R20" s="286"/>
      <c r="W20" s="288"/>
      <c r="AP20" s="289"/>
      <c r="AX20" s="196">
        <v>1</v>
      </c>
    </row>
    <row r="21" s="198" customFormat="1" ht="14.25" spans="1:50">
      <c r="A21" s="286"/>
      <c r="B21" s="286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N21" s="286"/>
      <c r="P21" s="287"/>
      <c r="Q21" s="286"/>
      <c r="R21" s="286"/>
      <c r="W21" s="288"/>
      <c r="AP21" s="289"/>
      <c r="AX21" s="196">
        <v>1</v>
      </c>
    </row>
    <row r="22" s="198" customFormat="1" ht="14.25" spans="1:50">
      <c r="A22" s="286"/>
      <c r="B22" s="286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N22" s="286"/>
      <c r="P22" s="287"/>
      <c r="Q22" s="286"/>
      <c r="R22" s="286"/>
      <c r="W22" s="288"/>
      <c r="AP22" s="289"/>
      <c r="AX22" s="196">
        <v>1</v>
      </c>
    </row>
    <row r="23" s="198" customFormat="1" ht="14.25" spans="1:50">
      <c r="A23" s="286"/>
      <c r="B23" s="286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N23" s="286"/>
      <c r="P23" s="287"/>
      <c r="Q23" s="286"/>
      <c r="R23" s="286"/>
      <c r="W23" s="288"/>
      <c r="AP23" s="289"/>
      <c r="AX23" s="196">
        <v>1</v>
      </c>
    </row>
    <row r="24" s="198" customFormat="1" ht="14.25" spans="1:50">
      <c r="A24" s="286"/>
      <c r="B24" s="286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N24" s="286"/>
      <c r="P24" s="287"/>
      <c r="Q24" s="286"/>
      <c r="R24" s="286"/>
      <c r="W24" s="288"/>
      <c r="AP24" s="289"/>
      <c r="AX24" s="196">
        <v>1</v>
      </c>
    </row>
    <row r="25" s="198" customFormat="1" ht="14.25" spans="1:50">
      <c r="A25" s="286"/>
      <c r="B25" s="286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N25" s="286"/>
      <c r="P25" s="287"/>
      <c r="Q25" s="286"/>
      <c r="R25" s="286"/>
      <c r="W25" s="288"/>
      <c r="AP25" s="289"/>
      <c r="AX25" s="196">
        <v>1</v>
      </c>
    </row>
    <row r="26" s="198" customFormat="1" ht="14.25" spans="1:50">
      <c r="A26" s="286"/>
      <c r="B26" s="286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N26" s="286"/>
      <c r="P26" s="287"/>
      <c r="Q26" s="286"/>
      <c r="R26" s="286"/>
      <c r="W26" s="288"/>
      <c r="AP26" s="289"/>
      <c r="AX26" s="196">
        <v>1</v>
      </c>
    </row>
    <row r="27" s="198" customFormat="1" ht="14.25" spans="1:50">
      <c r="A27" s="286"/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N27" s="286"/>
      <c r="P27" s="287"/>
      <c r="Q27" s="286"/>
      <c r="R27" s="286"/>
      <c r="W27" s="288"/>
      <c r="AP27" s="289"/>
      <c r="AX27" s="196">
        <v>1</v>
      </c>
    </row>
    <row r="28" s="198" customFormat="1" ht="14.25" spans="1:50">
      <c r="A28" s="286"/>
      <c r="B28" s="286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N28" s="286"/>
      <c r="P28" s="287"/>
      <c r="Q28" s="286"/>
      <c r="R28" s="286"/>
      <c r="W28" s="288"/>
      <c r="AP28" s="289"/>
      <c r="AX28" s="196">
        <v>1</v>
      </c>
    </row>
    <row r="29" s="198" customFormat="1" ht="14.25" spans="1:50">
      <c r="A29" s="286"/>
      <c r="B29" s="286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N29" s="286"/>
      <c r="P29" s="287"/>
      <c r="Q29" s="286"/>
      <c r="R29" s="286"/>
      <c r="W29" s="288"/>
      <c r="AP29" s="289"/>
      <c r="AX29" s="196">
        <v>1</v>
      </c>
    </row>
    <row r="30" s="198" customFormat="1" ht="14.25" spans="1:50">
      <c r="A30" s="286"/>
      <c r="B30" s="286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N30" s="286"/>
      <c r="P30" s="287"/>
      <c r="Q30" s="286"/>
      <c r="R30" s="286"/>
      <c r="W30" s="288"/>
      <c r="AP30" s="289"/>
      <c r="AX30" s="196">
        <v>1</v>
      </c>
    </row>
    <row r="31" s="198" customFormat="1" ht="14.25" spans="1:50">
      <c r="A31" s="286"/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N31" s="286"/>
      <c r="P31" s="287"/>
      <c r="Q31" s="286"/>
      <c r="R31" s="286"/>
      <c r="W31" s="288"/>
      <c r="AP31" s="289"/>
      <c r="AX31" s="196">
        <v>1</v>
      </c>
    </row>
    <row r="32" s="198" customFormat="1" ht="14.25" spans="1:50">
      <c r="A32" s="286"/>
      <c r="B32" s="28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N32" s="286"/>
      <c r="P32" s="287"/>
      <c r="Q32" s="286"/>
      <c r="R32" s="286"/>
      <c r="W32" s="288"/>
      <c r="AP32" s="289"/>
      <c r="AX32" s="196">
        <v>1</v>
      </c>
    </row>
    <row r="33" s="198" customFormat="1" ht="14.25" spans="1:50">
      <c r="A33" s="286"/>
      <c r="B33" s="286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N33" s="286"/>
      <c r="P33" s="287"/>
      <c r="Q33" s="286"/>
      <c r="R33" s="286"/>
      <c r="W33" s="288"/>
      <c r="AP33" s="289"/>
      <c r="AX33" s="196">
        <v>1</v>
      </c>
    </row>
    <row r="34" s="198" customFormat="1" ht="14.25" spans="1:50">
      <c r="A34" s="286"/>
      <c r="B34" s="286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N34" s="286"/>
      <c r="P34" s="287"/>
      <c r="Q34" s="286"/>
      <c r="R34" s="286"/>
      <c r="W34" s="288"/>
      <c r="AP34" s="289"/>
      <c r="AX34" s="196">
        <v>1</v>
      </c>
    </row>
    <row r="35" s="198" customFormat="1" ht="14.25" spans="1:50">
      <c r="A35" s="286"/>
      <c r="B35" s="286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N35" s="286"/>
      <c r="P35" s="287"/>
      <c r="Q35" s="286"/>
      <c r="R35" s="286"/>
      <c r="W35" s="288"/>
      <c r="AP35" s="289"/>
      <c r="AX35" s="196">
        <v>1</v>
      </c>
    </row>
    <row r="36" s="198" customFormat="1" ht="14.25" spans="1:50">
      <c r="A36" s="286"/>
      <c r="B36" s="286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N36" s="286"/>
      <c r="P36" s="287"/>
      <c r="Q36" s="286"/>
      <c r="R36" s="286"/>
      <c r="W36" s="288"/>
      <c r="AP36" s="289"/>
      <c r="AX36" s="196">
        <v>1</v>
      </c>
    </row>
    <row r="37" s="198" customFormat="1" ht="14.25" spans="1:50">
      <c r="A37" s="286"/>
      <c r="B37" s="286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N37" s="286"/>
      <c r="P37" s="287"/>
      <c r="Q37" s="286"/>
      <c r="R37" s="286"/>
      <c r="W37" s="288"/>
      <c r="AP37" s="289"/>
      <c r="AX37" s="196">
        <v>1</v>
      </c>
    </row>
    <row r="38" s="198" customFormat="1" ht="14.25" spans="1:50">
      <c r="A38" s="286"/>
      <c r="B38" s="286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N38" s="286"/>
      <c r="P38" s="287"/>
      <c r="Q38" s="286"/>
      <c r="R38" s="286"/>
      <c r="W38" s="288"/>
      <c r="AP38" s="289"/>
      <c r="AX38" s="196">
        <v>1</v>
      </c>
    </row>
    <row r="39" s="198" customFormat="1" ht="14.25" spans="1:50">
      <c r="A39" s="286"/>
      <c r="B39" s="286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N39" s="286"/>
      <c r="P39" s="287"/>
      <c r="Q39" s="286"/>
      <c r="R39" s="286"/>
      <c r="W39" s="288"/>
      <c r="AP39" s="289"/>
      <c r="AX39" s="196">
        <v>1</v>
      </c>
    </row>
    <row r="40" s="198" customFormat="1" ht="14.25" spans="1:50">
      <c r="A40" s="286"/>
      <c r="B40" s="286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N40" s="286"/>
      <c r="P40" s="287"/>
      <c r="Q40" s="286"/>
      <c r="R40" s="286"/>
      <c r="W40" s="288"/>
      <c r="AP40" s="289"/>
      <c r="AX40" s="196">
        <v>1</v>
      </c>
    </row>
    <row r="41" s="198" customFormat="1" ht="14.25" spans="1:50">
      <c r="A41" s="286"/>
      <c r="B41" s="286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N41" s="286"/>
      <c r="P41" s="287"/>
      <c r="Q41" s="286"/>
      <c r="R41" s="286"/>
      <c r="W41" s="288"/>
      <c r="AP41" s="289"/>
      <c r="AX41" s="196">
        <v>1</v>
      </c>
    </row>
    <row r="42" s="198" customFormat="1" ht="14.25" spans="1:50">
      <c r="A42" s="286"/>
      <c r="B42" s="286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N42" s="286"/>
      <c r="P42" s="287"/>
      <c r="Q42" s="286"/>
      <c r="R42" s="286"/>
      <c r="W42" s="288"/>
      <c r="AP42" s="289"/>
      <c r="AX42" s="196">
        <v>1</v>
      </c>
    </row>
    <row r="43" s="198" customFormat="1" ht="14.25" spans="1:50">
      <c r="A43" s="286"/>
      <c r="B43" s="286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N43" s="286"/>
      <c r="P43" s="287"/>
      <c r="Q43" s="286"/>
      <c r="R43" s="286"/>
      <c r="W43" s="288"/>
      <c r="AP43" s="289"/>
      <c r="AX43" s="196">
        <v>1</v>
      </c>
    </row>
    <row r="44" s="198" customFormat="1" ht="14.25" spans="1:50">
      <c r="A44" s="286"/>
      <c r="B44" s="286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N44" s="286"/>
      <c r="P44" s="287"/>
      <c r="Q44" s="286"/>
      <c r="R44" s="286"/>
      <c r="W44" s="288"/>
      <c r="AP44" s="289"/>
      <c r="AX44" s="196">
        <v>1</v>
      </c>
    </row>
    <row r="45" s="198" customFormat="1" ht="14.25" spans="1:50">
      <c r="A45" s="286"/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N45" s="286"/>
      <c r="P45" s="287"/>
      <c r="Q45" s="286"/>
      <c r="R45" s="286"/>
      <c r="W45" s="288"/>
      <c r="AP45" s="289"/>
      <c r="AX45" s="196">
        <v>1</v>
      </c>
    </row>
    <row r="46" s="198" customFormat="1" ht="14.25" spans="1:50">
      <c r="A46" s="286"/>
      <c r="B46" s="286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N46" s="286"/>
      <c r="P46" s="287"/>
      <c r="Q46" s="286"/>
      <c r="R46" s="286"/>
      <c r="W46" s="288"/>
      <c r="AP46" s="289"/>
      <c r="AX46" s="196">
        <v>1</v>
      </c>
    </row>
    <row r="47" s="198" customFormat="1" ht="14.25" spans="1:50">
      <c r="A47" s="286"/>
      <c r="B47" s="286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N47" s="286"/>
      <c r="P47" s="287"/>
      <c r="Q47" s="286"/>
      <c r="R47" s="286"/>
      <c r="W47" s="288"/>
      <c r="AP47" s="289"/>
      <c r="AX47" s="196">
        <v>1</v>
      </c>
    </row>
    <row r="48" s="198" customFormat="1" ht="14.25" spans="1:50">
      <c r="A48" s="286"/>
      <c r="B48" s="286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N48" s="286"/>
      <c r="P48" s="287"/>
      <c r="Q48" s="286"/>
      <c r="R48" s="286"/>
      <c r="W48" s="288"/>
      <c r="AP48" s="289"/>
      <c r="AX48" s="196">
        <v>1</v>
      </c>
    </row>
  </sheetData>
  <sheetProtection formatCells="0" formatColumns="0" formatRows="0" insertRows="0" insertColumns="0" insertHyperlinks="0" deleteColumns="0" deleteRows="0" sort="0" autoFilter="0" pivotTables="0"/>
  <mergeCells count="6">
    <mergeCell ref="O1:W1"/>
    <mergeCell ref="Y1:AD1"/>
    <mergeCell ref="AF1:AL1"/>
    <mergeCell ref="AN1:AP1"/>
    <mergeCell ref="A5:L5"/>
    <mergeCell ref="B14:C14"/>
  </mergeCells>
  <hyperlinks>
    <hyperlink ref="A1" location="汇总!A1" display="汇总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28"/>
  <sheetViews>
    <sheetView zoomScale="80" zoomScaleNormal="80" workbookViewId="0">
      <pane xSplit="1" ySplit="2" topLeftCell="Z3" activePane="bottomRight" state="frozen"/>
      <selection/>
      <selection pane="topRight"/>
      <selection pane="bottomLeft"/>
      <selection pane="bottomRight" activeCell="B3" sqref="B3"/>
    </sheetView>
  </sheetViews>
  <sheetFormatPr defaultColWidth="7.67407407407407" defaultRowHeight="13.5"/>
  <cols>
    <col min="1" max="1" width="25.3333333333333" style="253" customWidth="1"/>
    <col min="2" max="2" width="7.67407407407407" style="253" customWidth="1"/>
    <col min="3" max="3" width="10.4962962962963" style="253" customWidth="1"/>
    <col min="4" max="4" width="7.67407407407407" style="253" customWidth="1"/>
    <col min="5" max="5" width="8.66666666666667" style="253" customWidth="1"/>
    <col min="6" max="7" width="6.55555555555556" style="253" customWidth="1"/>
    <col min="8" max="8" width="7.67407407407407" style="253" customWidth="1"/>
    <col min="9" max="9" width="12.7777777777778" style="253" customWidth="1"/>
    <col min="10" max="10" width="7.67407407407407" style="253" customWidth="1"/>
    <col min="11" max="12" width="14.3333333333333" style="253" customWidth="1"/>
    <col min="13" max="13" width="2.91851851851852" style="138" customWidth="1"/>
    <col min="14" max="14" width="10.4962962962963" style="253" customWidth="1"/>
    <col min="15" max="15" width="7" style="173" customWidth="1"/>
    <col min="16" max="16" width="9.44444444444444" style="254" customWidth="1"/>
    <col min="17" max="17" width="7.67407407407407" style="253" customWidth="1"/>
    <col min="18" max="18" width="9.44444444444444" style="173" customWidth="1"/>
    <col min="19" max="19" width="7" style="173" customWidth="1"/>
    <col min="20" max="20" width="7.67407407407407" style="138" customWidth="1"/>
    <col min="21" max="21" width="10.7777777777778" style="138" customWidth="1"/>
    <col min="22" max="22" width="7.67407407407407" style="138" customWidth="1"/>
    <col min="23" max="23" width="9" style="255" customWidth="1"/>
    <col min="24" max="24" width="2.33333333333333" style="138" customWidth="1"/>
    <col min="25" max="25" width="9.88888888888889" style="138" customWidth="1"/>
    <col min="26" max="26" width="7.67407407407407" style="138" customWidth="1"/>
    <col min="27" max="27" width="9.55555555555556" style="138" customWidth="1"/>
    <col min="28" max="28" width="5.77777777777778" style="138" customWidth="1"/>
    <col min="29" max="29" width="7.67407407407407" style="138" customWidth="1"/>
    <col min="30" max="30" width="9" style="138" customWidth="1"/>
    <col min="31" max="31" width="2" style="138" customWidth="1"/>
    <col min="32" max="37" width="7.67407407407407" style="138" customWidth="1"/>
    <col min="38" max="38" width="2" style="138" customWidth="1"/>
    <col min="39" max="39" width="19.7777777777778" style="138" customWidth="1"/>
    <col min="40" max="40" width="7.67407407407407" style="138" customWidth="1"/>
    <col min="41" max="41" width="7.67407407407407" style="256" customWidth="1"/>
    <col min="42" max="42" width="12" style="138" customWidth="1"/>
    <col min="43" max="45" width="7.67407407407407" style="138" customWidth="1"/>
    <col min="46" max="46" width="20.7777777777778" style="138" customWidth="1"/>
    <col min="47" max="47" width="7.67407407407407" style="138" customWidth="1"/>
    <col min="48" max="48" width="7.67407407407407" style="143" customWidth="1"/>
    <col min="49" max="53" width="7.67407407407407" style="138" customWidth="1"/>
    <col min="54" max="16384" width="7.67407407407407" style="143"/>
  </cols>
  <sheetData>
    <row r="1" s="113" customFormat="1" ht="21.75" customHeight="1" spans="1:53">
      <c r="A1" s="93" t="s">
        <v>157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N1" s="93" t="s">
        <v>166</v>
      </c>
      <c r="O1" s="114"/>
      <c r="P1" s="93"/>
      <c r="Q1" s="93"/>
      <c r="R1" s="114"/>
      <c r="S1" s="114"/>
      <c r="T1" s="93"/>
      <c r="U1" s="93"/>
      <c r="V1" s="93"/>
      <c r="W1" s="93"/>
      <c r="Y1" s="129" t="s">
        <v>167</v>
      </c>
      <c r="Z1" s="117"/>
      <c r="AA1" s="117"/>
      <c r="AB1" s="117"/>
      <c r="AC1" s="117"/>
      <c r="AD1" s="117"/>
      <c r="AF1" s="140" t="s">
        <v>169</v>
      </c>
      <c r="AG1" s="140"/>
      <c r="AH1" s="140"/>
      <c r="AI1" s="140"/>
      <c r="AJ1" s="140"/>
      <c r="AK1" s="140"/>
      <c r="AM1" s="140" t="s">
        <v>171</v>
      </c>
      <c r="AN1" s="140"/>
      <c r="AO1" s="140"/>
      <c r="AP1" s="140"/>
      <c r="AQ1" s="151"/>
      <c r="AR1" s="151"/>
      <c r="AS1" s="151"/>
      <c r="AT1" s="151"/>
      <c r="AV1" s="151"/>
      <c r="AW1" s="151"/>
      <c r="AX1" s="151"/>
      <c r="AY1" s="151"/>
      <c r="AZ1" s="151"/>
      <c r="BA1" s="151"/>
    </row>
    <row r="2" s="113" customFormat="1" ht="38.25" customHeight="1" spans="1:53">
      <c r="A2" s="94" t="s">
        <v>212</v>
      </c>
      <c r="B2" s="95" t="s">
        <v>174</v>
      </c>
      <c r="C2" s="95" t="s">
        <v>158</v>
      </c>
      <c r="D2" s="95" t="s">
        <v>159</v>
      </c>
      <c r="E2" s="95" t="s">
        <v>160</v>
      </c>
      <c r="F2" s="96" t="s">
        <v>161</v>
      </c>
      <c r="G2" s="96" t="s">
        <v>95</v>
      </c>
      <c r="H2" s="97" t="s">
        <v>62</v>
      </c>
      <c r="I2" s="166" t="s">
        <v>175</v>
      </c>
      <c r="J2" s="96" t="s">
        <v>163</v>
      </c>
      <c r="K2" s="115" t="s">
        <v>176</v>
      </c>
      <c r="L2" s="95" t="s">
        <v>165</v>
      </c>
      <c r="N2" s="116" t="s">
        <v>158</v>
      </c>
      <c r="O2" s="117" t="s">
        <v>95</v>
      </c>
      <c r="P2" s="117" t="s">
        <v>177</v>
      </c>
      <c r="Q2" s="117" t="s">
        <v>61</v>
      </c>
      <c r="R2" s="117" t="s">
        <v>62</v>
      </c>
      <c r="S2" s="117" t="s">
        <v>178</v>
      </c>
      <c r="T2" s="117" t="s">
        <v>179</v>
      </c>
      <c r="U2" s="117" t="s">
        <v>180</v>
      </c>
      <c r="V2" s="117" t="s">
        <v>66</v>
      </c>
      <c r="W2" s="117" t="s">
        <v>168</v>
      </c>
      <c r="X2" s="130"/>
      <c r="Y2" s="117" t="s">
        <v>62</v>
      </c>
      <c r="Z2" s="117" t="s">
        <v>61</v>
      </c>
      <c r="AA2" s="117" t="s">
        <v>96</v>
      </c>
      <c r="AB2" s="117" t="s">
        <v>181</v>
      </c>
      <c r="AC2" s="117" t="s">
        <v>182</v>
      </c>
      <c r="AD2" s="117" t="s">
        <v>183</v>
      </c>
      <c r="AF2" s="117" t="s">
        <v>168</v>
      </c>
      <c r="AG2" s="117" t="s">
        <v>184</v>
      </c>
      <c r="AH2" s="117" t="s">
        <v>185</v>
      </c>
      <c r="AI2" s="117" t="s">
        <v>186</v>
      </c>
      <c r="AJ2" s="117" t="s">
        <v>187</v>
      </c>
      <c r="AK2" s="117" t="s">
        <v>187</v>
      </c>
      <c r="AM2" s="117" t="s">
        <v>170</v>
      </c>
      <c r="AN2" s="117" t="s">
        <v>171</v>
      </c>
      <c r="AO2" s="148" t="s">
        <v>172</v>
      </c>
      <c r="AP2" s="148" t="s">
        <v>173</v>
      </c>
      <c r="AQ2" s="151"/>
      <c r="AR2" s="113" t="s">
        <v>188</v>
      </c>
      <c r="AS2" s="113" t="s">
        <v>189</v>
      </c>
      <c r="AT2" s="113" t="s">
        <v>190</v>
      </c>
      <c r="AU2" s="113" t="s">
        <v>191</v>
      </c>
      <c r="AV2" s="151"/>
      <c r="AW2" s="151"/>
      <c r="AX2" s="151"/>
      <c r="AY2" s="151"/>
      <c r="AZ2" s="130"/>
      <c r="BA2" s="151"/>
    </row>
    <row r="3" s="122" customFormat="1" ht="15" spans="1:52">
      <c r="A3" s="257" t="s">
        <v>34</v>
      </c>
      <c r="B3" s="257" t="s">
        <v>34</v>
      </c>
      <c r="C3" s="257" t="s">
        <v>106</v>
      </c>
      <c r="D3" s="258">
        <v>23312</v>
      </c>
      <c r="E3" s="222"/>
      <c r="F3" s="119">
        <v>0.05</v>
      </c>
      <c r="G3" s="119">
        <v>0.5</v>
      </c>
      <c r="H3" s="258">
        <v>6354.44</v>
      </c>
      <c r="I3" s="170">
        <v>13406.24</v>
      </c>
      <c r="J3" s="119">
        <v>0.17</v>
      </c>
      <c r="K3" s="120">
        <v>4129.2762</v>
      </c>
      <c r="L3" s="121">
        <v>9276.9638</v>
      </c>
      <c r="N3" s="270" t="str">
        <f t="shared" ref="N3:N12" si="0">C3</f>
        <v>华为</v>
      </c>
      <c r="O3" s="123">
        <f t="shared" ref="O3:O9" si="1">G3</f>
        <v>0.5</v>
      </c>
      <c r="P3" s="124">
        <f t="shared" ref="P3:P66" si="2">D3</f>
        <v>23312</v>
      </c>
      <c r="Q3" s="124">
        <v>0</v>
      </c>
      <c r="R3" s="277">
        <v>6354.44</v>
      </c>
      <c r="S3" s="131">
        <f t="shared" ref="S3:S9" si="3">F3</f>
        <v>0.05</v>
      </c>
      <c r="T3" s="132"/>
      <c r="U3" s="133">
        <f t="shared" ref="U3:U12" si="4">(P3-Q3-R3)*(1-S3)*(1-T3)</f>
        <v>16109.682</v>
      </c>
      <c r="V3" s="132">
        <f t="shared" ref="V3:V12" si="5">AY3-O3</f>
        <v>0.5</v>
      </c>
      <c r="W3" s="278">
        <v>13406.24</v>
      </c>
      <c r="X3" s="134"/>
      <c r="Y3" s="135">
        <f t="shared" ref="Y3:Y12" si="6">R3</f>
        <v>6354.44</v>
      </c>
      <c r="Z3" s="135">
        <v>5</v>
      </c>
      <c r="AA3" s="135">
        <f t="shared" ref="AA3:AA12" si="7">P3-Y3-Z3</f>
        <v>16952.56</v>
      </c>
      <c r="AB3" s="142">
        <v>0</v>
      </c>
      <c r="AC3" s="142">
        <v>0.17</v>
      </c>
      <c r="AD3" s="135">
        <f t="shared" ref="AD3:AD12" si="8">ROUND(AA3*(1-AB3)*AC3,2)</f>
        <v>2881.94</v>
      </c>
      <c r="AF3" s="144">
        <f t="shared" ref="AF3:AF12" si="9">W3</f>
        <v>13406.24</v>
      </c>
      <c r="AG3" s="144">
        <f t="shared" ref="AG3:AG12" si="10">AD3</f>
        <v>2881.94</v>
      </c>
      <c r="AH3" s="144">
        <v>0</v>
      </c>
      <c r="AI3" s="144">
        <v>0</v>
      </c>
      <c r="AJ3" s="144">
        <v>0</v>
      </c>
      <c r="AK3" s="144">
        <v>0</v>
      </c>
      <c r="AM3" s="144">
        <f t="shared" ref="AM3:AM12" si="11">SUM(AH3:AL3)</f>
        <v>0</v>
      </c>
      <c r="AN3" s="144">
        <f t="shared" ref="AN3:AN12" si="12">AG3-AM3</f>
        <v>2881.94</v>
      </c>
      <c r="AO3" s="149">
        <f t="shared" ref="AO3:AO12" si="13">IFERROR(AN3/AG3,"")</f>
        <v>1</v>
      </c>
      <c r="AP3" s="153">
        <f t="shared" ref="AP3:AP12" si="14">W3-AD3-T3</f>
        <v>10524.3</v>
      </c>
      <c r="AR3" s="122">
        <f t="shared" ref="AR3:AR12" si="15">L3-AE3</f>
        <v>9276.9638</v>
      </c>
      <c r="AS3" s="122">
        <f t="shared" ref="AS3:AS12" si="16">E3-Q3</f>
        <v>0</v>
      </c>
      <c r="AT3" s="122">
        <f t="shared" ref="AT3:AT12" si="17">I3-S3</f>
        <v>13406.19</v>
      </c>
      <c r="AU3" s="122">
        <f t="shared" ref="AU3:AU12" si="18">J3-X3</f>
        <v>0.17</v>
      </c>
      <c r="AY3" s="155">
        <v>1</v>
      </c>
      <c r="AZ3" s="155">
        <v>1</v>
      </c>
    </row>
    <row r="4" s="122" customFormat="1" ht="15" spans="1:52">
      <c r="A4" s="257" t="s">
        <v>34</v>
      </c>
      <c r="B4" s="257" t="s">
        <v>34</v>
      </c>
      <c r="C4" s="257" t="s">
        <v>110</v>
      </c>
      <c r="D4" s="258">
        <v>13986</v>
      </c>
      <c r="E4" s="222"/>
      <c r="F4" s="119">
        <v>0.05</v>
      </c>
      <c r="G4" s="119">
        <v>0.5</v>
      </c>
      <c r="H4" s="259">
        <v>2229.3</v>
      </c>
      <c r="I4" s="170">
        <v>3741.96</v>
      </c>
      <c r="J4" s="119">
        <v>0.17</v>
      </c>
      <c r="K4" s="120">
        <v>1339.226</v>
      </c>
      <c r="L4" s="121">
        <v>2402.734</v>
      </c>
      <c r="N4" s="270" t="str">
        <f t="shared" si="0"/>
        <v>UC九游（阿里游戏）</v>
      </c>
      <c r="O4" s="123">
        <f t="shared" si="1"/>
        <v>0.5</v>
      </c>
      <c r="P4" s="124">
        <f t="shared" si="2"/>
        <v>13986</v>
      </c>
      <c r="Q4" s="124">
        <v>0</v>
      </c>
      <c r="R4" s="279">
        <v>2229.3</v>
      </c>
      <c r="S4" s="131">
        <f t="shared" si="3"/>
        <v>0.05</v>
      </c>
      <c r="T4" s="132"/>
      <c r="U4" s="133">
        <f t="shared" si="4"/>
        <v>11168.865</v>
      </c>
      <c r="V4" s="132">
        <f t="shared" si="5"/>
        <v>0.5</v>
      </c>
      <c r="W4" s="278">
        <f t="shared" ref="W4:W12" si="19">(P4-Q4-R4)*(1-S4)*V4*(1-T4)</f>
        <v>5584.4325</v>
      </c>
      <c r="X4" s="134"/>
      <c r="Y4" s="135">
        <f t="shared" si="6"/>
        <v>2229.3</v>
      </c>
      <c r="Z4" s="135">
        <v>5</v>
      </c>
      <c r="AA4" s="135">
        <f t="shared" si="7"/>
        <v>11751.7</v>
      </c>
      <c r="AB4" s="142">
        <v>0</v>
      </c>
      <c r="AC4" s="142">
        <v>0.17</v>
      </c>
      <c r="AD4" s="135">
        <f t="shared" si="8"/>
        <v>1997.79</v>
      </c>
      <c r="AF4" s="144">
        <f t="shared" si="9"/>
        <v>5584.4325</v>
      </c>
      <c r="AG4" s="144">
        <f t="shared" si="10"/>
        <v>1997.79</v>
      </c>
      <c r="AH4" s="144">
        <v>0</v>
      </c>
      <c r="AI4" s="144">
        <v>0</v>
      </c>
      <c r="AJ4" s="144">
        <v>0</v>
      </c>
      <c r="AK4" s="144">
        <v>0</v>
      </c>
      <c r="AM4" s="144">
        <f t="shared" si="11"/>
        <v>0</v>
      </c>
      <c r="AN4" s="144">
        <f t="shared" si="12"/>
        <v>1997.79</v>
      </c>
      <c r="AO4" s="149">
        <f t="shared" si="13"/>
        <v>1</v>
      </c>
      <c r="AP4" s="153">
        <f t="shared" si="14"/>
        <v>3586.6425</v>
      </c>
      <c r="AR4" s="122">
        <f t="shared" si="15"/>
        <v>2402.734</v>
      </c>
      <c r="AS4" s="122">
        <f t="shared" si="16"/>
        <v>0</v>
      </c>
      <c r="AT4" s="122">
        <f t="shared" si="17"/>
        <v>3741.91</v>
      </c>
      <c r="AU4" s="122">
        <f t="shared" si="18"/>
        <v>0.17</v>
      </c>
      <c r="AY4" s="155">
        <v>1</v>
      </c>
      <c r="AZ4" s="155">
        <v>1</v>
      </c>
    </row>
    <row r="5" s="122" customFormat="1" ht="15" spans="1:52">
      <c r="A5" s="257" t="s">
        <v>34</v>
      </c>
      <c r="B5" s="257" t="s">
        <v>34</v>
      </c>
      <c r="C5" s="257" t="s">
        <v>192</v>
      </c>
      <c r="D5" s="260">
        <v>8576</v>
      </c>
      <c r="E5" s="222"/>
      <c r="F5" s="119">
        <v>0.05</v>
      </c>
      <c r="G5" s="119">
        <v>0.5</v>
      </c>
      <c r="H5" s="258">
        <v>3092.3</v>
      </c>
      <c r="I5" s="170">
        <v>3500.75</v>
      </c>
      <c r="J5" s="119">
        <v>0.17</v>
      </c>
      <c r="K5" s="120">
        <v>1252.9</v>
      </c>
      <c r="L5" s="121">
        <v>2247.85</v>
      </c>
      <c r="N5" s="270" t="str">
        <f t="shared" si="0"/>
        <v>大熊游戏</v>
      </c>
      <c r="O5" s="123">
        <v>0</v>
      </c>
      <c r="P5" s="124">
        <f t="shared" si="2"/>
        <v>8576</v>
      </c>
      <c r="Q5" s="124">
        <v>0</v>
      </c>
      <c r="R5" s="277">
        <v>3092.3</v>
      </c>
      <c r="S5" s="131">
        <f t="shared" si="3"/>
        <v>0.05</v>
      </c>
      <c r="T5" s="132"/>
      <c r="U5" s="133">
        <f t="shared" si="4"/>
        <v>5209.515</v>
      </c>
      <c r="V5" s="132">
        <f t="shared" si="5"/>
        <v>1</v>
      </c>
      <c r="W5" s="278">
        <v>5483.7</v>
      </c>
      <c r="X5" s="134"/>
      <c r="Y5" s="135">
        <f t="shared" si="6"/>
        <v>3092.3</v>
      </c>
      <c r="Z5" s="135">
        <v>5</v>
      </c>
      <c r="AA5" s="135">
        <f t="shared" si="7"/>
        <v>5478.7</v>
      </c>
      <c r="AB5" s="142">
        <v>0</v>
      </c>
      <c r="AC5" s="142">
        <v>0.17</v>
      </c>
      <c r="AD5" s="135">
        <f t="shared" si="8"/>
        <v>931.38</v>
      </c>
      <c r="AF5" s="144">
        <f t="shared" si="9"/>
        <v>5483.7</v>
      </c>
      <c r="AG5" s="144">
        <f t="shared" si="10"/>
        <v>931.38</v>
      </c>
      <c r="AH5" s="144">
        <v>0</v>
      </c>
      <c r="AI5" s="144">
        <v>0</v>
      </c>
      <c r="AJ5" s="144">
        <v>0</v>
      </c>
      <c r="AK5" s="144">
        <v>0</v>
      </c>
      <c r="AM5" s="144">
        <f t="shared" si="11"/>
        <v>0</v>
      </c>
      <c r="AN5" s="144">
        <f t="shared" si="12"/>
        <v>931.38</v>
      </c>
      <c r="AO5" s="149">
        <f t="shared" si="13"/>
        <v>1</v>
      </c>
      <c r="AP5" s="153">
        <f t="shared" si="14"/>
        <v>4552.32</v>
      </c>
      <c r="AR5" s="122">
        <f t="shared" si="15"/>
        <v>2247.85</v>
      </c>
      <c r="AS5" s="122">
        <f t="shared" si="16"/>
        <v>0</v>
      </c>
      <c r="AT5" s="122">
        <f t="shared" si="17"/>
        <v>3500.7</v>
      </c>
      <c r="AU5" s="122">
        <f t="shared" si="18"/>
        <v>0.17</v>
      </c>
      <c r="AY5" s="155">
        <v>1</v>
      </c>
      <c r="AZ5" s="155">
        <v>1</v>
      </c>
    </row>
    <row r="6" s="122" customFormat="1" ht="15" spans="1:52">
      <c r="A6" s="257" t="s">
        <v>34</v>
      </c>
      <c r="B6" s="257" t="s">
        <v>34</v>
      </c>
      <c r="C6" s="257" t="s">
        <v>109</v>
      </c>
      <c r="D6" s="258">
        <v>7990</v>
      </c>
      <c r="E6" s="222"/>
      <c r="F6" s="119">
        <v>0</v>
      </c>
      <c r="G6" s="119">
        <v>0.801</v>
      </c>
      <c r="H6" s="258">
        <v>553.5</v>
      </c>
      <c r="I6" s="170">
        <v>3052.00224</v>
      </c>
      <c r="J6" s="119">
        <v>0.17</v>
      </c>
      <c r="K6" s="120">
        <v>647.7408</v>
      </c>
      <c r="L6" s="121">
        <v>2404.26144</v>
      </c>
      <c r="N6" s="270" t="str">
        <f t="shared" si="0"/>
        <v>OPPO</v>
      </c>
      <c r="O6" s="123">
        <v>0.5</v>
      </c>
      <c r="P6" s="124">
        <f t="shared" si="2"/>
        <v>7990</v>
      </c>
      <c r="Q6" s="124">
        <v>0</v>
      </c>
      <c r="R6" s="277">
        <v>553.5</v>
      </c>
      <c r="S6" s="131">
        <v>0.05</v>
      </c>
      <c r="T6" s="132"/>
      <c r="U6" s="133">
        <f t="shared" si="4"/>
        <v>7064.675</v>
      </c>
      <c r="V6" s="132">
        <f t="shared" si="5"/>
        <v>0.5</v>
      </c>
      <c r="W6" s="278">
        <f t="shared" si="19"/>
        <v>3532.3375</v>
      </c>
      <c r="X6" s="134"/>
      <c r="Y6" s="135">
        <f t="shared" si="6"/>
        <v>553.5</v>
      </c>
      <c r="Z6" s="135">
        <v>5</v>
      </c>
      <c r="AA6" s="135">
        <f t="shared" si="7"/>
        <v>7431.5</v>
      </c>
      <c r="AB6" s="142">
        <v>0</v>
      </c>
      <c r="AC6" s="142">
        <v>0.17</v>
      </c>
      <c r="AD6" s="135">
        <f t="shared" si="8"/>
        <v>1263.36</v>
      </c>
      <c r="AF6" s="144">
        <f t="shared" si="9"/>
        <v>3532.3375</v>
      </c>
      <c r="AG6" s="144">
        <f t="shared" si="10"/>
        <v>1263.36</v>
      </c>
      <c r="AH6" s="144">
        <v>0</v>
      </c>
      <c r="AI6" s="144">
        <v>0</v>
      </c>
      <c r="AJ6" s="144">
        <v>0</v>
      </c>
      <c r="AK6" s="144">
        <v>0</v>
      </c>
      <c r="AM6" s="144">
        <f t="shared" si="11"/>
        <v>0</v>
      </c>
      <c r="AN6" s="144">
        <f t="shared" si="12"/>
        <v>1263.36</v>
      </c>
      <c r="AO6" s="149">
        <f t="shared" si="13"/>
        <v>1</v>
      </c>
      <c r="AP6" s="153">
        <f t="shared" si="14"/>
        <v>2268.9775</v>
      </c>
      <c r="AR6" s="122">
        <f t="shared" si="15"/>
        <v>2404.26144</v>
      </c>
      <c r="AS6" s="122">
        <f t="shared" si="16"/>
        <v>0</v>
      </c>
      <c r="AT6" s="122">
        <f t="shared" si="17"/>
        <v>3051.95224</v>
      </c>
      <c r="AU6" s="122">
        <f t="shared" si="18"/>
        <v>0.17</v>
      </c>
      <c r="AY6" s="155">
        <v>1</v>
      </c>
      <c r="AZ6" s="155">
        <v>1</v>
      </c>
    </row>
    <row r="7" s="122" customFormat="1" ht="15" spans="1:52">
      <c r="A7" s="257" t="s">
        <v>34</v>
      </c>
      <c r="B7" s="257" t="s">
        <v>34</v>
      </c>
      <c r="C7" s="257" t="s">
        <v>102</v>
      </c>
      <c r="D7" s="258">
        <v>5912</v>
      </c>
      <c r="E7" s="222"/>
      <c r="F7" s="119">
        <v>0.05</v>
      </c>
      <c r="G7" s="119">
        <v>0.5</v>
      </c>
      <c r="H7" s="261">
        <v>49</v>
      </c>
      <c r="I7" s="167">
        <v>1782.87</v>
      </c>
      <c r="J7" s="119">
        <v>0.17</v>
      </c>
      <c r="K7" s="120">
        <v>638.078</v>
      </c>
      <c r="L7" s="121">
        <v>1144.792</v>
      </c>
      <c r="N7" s="270" t="str">
        <f t="shared" si="0"/>
        <v>小米</v>
      </c>
      <c r="O7" s="123">
        <f t="shared" si="1"/>
        <v>0.5</v>
      </c>
      <c r="P7" s="124">
        <f t="shared" si="2"/>
        <v>5912</v>
      </c>
      <c r="Q7" s="124">
        <v>0</v>
      </c>
      <c r="R7" s="280">
        <v>49</v>
      </c>
      <c r="S7" s="131">
        <f t="shared" si="3"/>
        <v>0.05</v>
      </c>
      <c r="T7" s="132"/>
      <c r="U7" s="133">
        <f t="shared" si="4"/>
        <v>5569.85</v>
      </c>
      <c r="V7" s="132">
        <f t="shared" si="5"/>
        <v>0.5</v>
      </c>
      <c r="W7" s="278">
        <f t="shared" si="19"/>
        <v>2784.925</v>
      </c>
      <c r="X7" s="134"/>
      <c r="Y7" s="135">
        <f t="shared" si="6"/>
        <v>49</v>
      </c>
      <c r="Z7" s="135">
        <v>5</v>
      </c>
      <c r="AA7" s="135">
        <f t="shared" si="7"/>
        <v>5858</v>
      </c>
      <c r="AB7" s="142">
        <v>0</v>
      </c>
      <c r="AC7" s="142">
        <v>0.17</v>
      </c>
      <c r="AD7" s="135">
        <f t="shared" si="8"/>
        <v>995.86</v>
      </c>
      <c r="AF7" s="144">
        <f t="shared" si="9"/>
        <v>2784.925</v>
      </c>
      <c r="AG7" s="144">
        <f t="shared" si="10"/>
        <v>995.86</v>
      </c>
      <c r="AH7" s="144">
        <v>0</v>
      </c>
      <c r="AI7" s="144">
        <v>0</v>
      </c>
      <c r="AJ7" s="144">
        <v>0</v>
      </c>
      <c r="AK7" s="144">
        <v>0</v>
      </c>
      <c r="AM7" s="144">
        <f t="shared" si="11"/>
        <v>0</v>
      </c>
      <c r="AN7" s="144">
        <f t="shared" si="12"/>
        <v>995.86</v>
      </c>
      <c r="AO7" s="149">
        <f t="shared" si="13"/>
        <v>1</v>
      </c>
      <c r="AP7" s="153">
        <f t="shared" si="14"/>
        <v>1789.065</v>
      </c>
      <c r="AR7" s="122">
        <f t="shared" si="15"/>
        <v>1144.792</v>
      </c>
      <c r="AS7" s="122">
        <f t="shared" si="16"/>
        <v>0</v>
      </c>
      <c r="AT7" s="122">
        <f t="shared" si="17"/>
        <v>1782.82</v>
      </c>
      <c r="AU7" s="122">
        <f t="shared" si="18"/>
        <v>0.17</v>
      </c>
      <c r="AY7" s="155">
        <v>1</v>
      </c>
      <c r="AZ7" s="155">
        <v>1</v>
      </c>
    </row>
    <row r="8" ht="15" spans="1:53">
      <c r="A8" s="257" t="s">
        <v>34</v>
      </c>
      <c r="B8" s="257" t="s">
        <v>34</v>
      </c>
      <c r="C8" s="257" t="s">
        <v>105</v>
      </c>
      <c r="D8" s="258">
        <v>2228</v>
      </c>
      <c r="E8" s="222"/>
      <c r="F8" s="119">
        <v>0.05</v>
      </c>
      <c r="G8" s="119">
        <v>0.5</v>
      </c>
      <c r="H8" s="258">
        <v>222.8</v>
      </c>
      <c r="I8" s="170">
        <v>452.2</v>
      </c>
      <c r="J8" s="119">
        <v>0.17</v>
      </c>
      <c r="K8" s="120">
        <v>161.84</v>
      </c>
      <c r="L8" s="121">
        <v>290.36</v>
      </c>
      <c r="M8" s="122"/>
      <c r="N8" s="270" t="str">
        <f t="shared" si="0"/>
        <v>vivo</v>
      </c>
      <c r="O8" s="123">
        <f t="shared" si="1"/>
        <v>0.5</v>
      </c>
      <c r="P8" s="124">
        <f t="shared" si="2"/>
        <v>2228</v>
      </c>
      <c r="Q8" s="124">
        <v>0</v>
      </c>
      <c r="R8" s="277">
        <v>222.8</v>
      </c>
      <c r="S8" s="131">
        <f t="shared" si="3"/>
        <v>0.05</v>
      </c>
      <c r="T8" s="132"/>
      <c r="U8" s="133">
        <f t="shared" si="4"/>
        <v>1904.94</v>
      </c>
      <c r="V8" s="132">
        <f t="shared" si="5"/>
        <v>0.5</v>
      </c>
      <c r="W8" s="133">
        <f t="shared" si="19"/>
        <v>952.47</v>
      </c>
      <c r="Y8" s="135">
        <f t="shared" si="6"/>
        <v>222.8</v>
      </c>
      <c r="Z8" s="135">
        <v>5</v>
      </c>
      <c r="AA8" s="135">
        <f t="shared" si="7"/>
        <v>2000.2</v>
      </c>
      <c r="AB8" s="142">
        <v>0</v>
      </c>
      <c r="AC8" s="142">
        <v>0.17</v>
      </c>
      <c r="AD8" s="135">
        <f t="shared" si="8"/>
        <v>340.03</v>
      </c>
      <c r="AE8" s="143"/>
      <c r="AF8" s="144">
        <f t="shared" si="9"/>
        <v>952.47</v>
      </c>
      <c r="AG8" s="144">
        <f t="shared" si="10"/>
        <v>340.03</v>
      </c>
      <c r="AH8" s="144">
        <v>0</v>
      </c>
      <c r="AI8" s="144">
        <v>0</v>
      </c>
      <c r="AJ8" s="144">
        <v>0</v>
      </c>
      <c r="AK8" s="144">
        <v>0</v>
      </c>
      <c r="AL8" s="143"/>
      <c r="AM8" s="144">
        <f t="shared" si="11"/>
        <v>0</v>
      </c>
      <c r="AN8" s="144">
        <f t="shared" si="12"/>
        <v>340.03</v>
      </c>
      <c r="AO8" s="149">
        <f t="shared" si="13"/>
        <v>1</v>
      </c>
      <c r="AP8" s="153">
        <f t="shared" si="14"/>
        <v>612.44</v>
      </c>
      <c r="AQ8" s="143"/>
      <c r="AR8" s="122">
        <f t="shared" si="15"/>
        <v>290.36</v>
      </c>
      <c r="AS8" s="122">
        <f t="shared" si="16"/>
        <v>0</v>
      </c>
      <c r="AT8" s="122">
        <f t="shared" si="17"/>
        <v>452.15</v>
      </c>
      <c r="AU8" s="122">
        <f t="shared" si="18"/>
        <v>0.17</v>
      </c>
      <c r="AW8" s="143"/>
      <c r="AX8" s="143"/>
      <c r="AY8" s="155">
        <v>1</v>
      </c>
      <c r="AZ8" s="155">
        <v>1</v>
      </c>
      <c r="BA8" s="143"/>
    </row>
    <row r="9" ht="15" spans="1:53">
      <c r="A9" s="257" t="s">
        <v>34</v>
      </c>
      <c r="B9" s="257" t="s">
        <v>34</v>
      </c>
      <c r="C9" s="257" t="s">
        <v>194</v>
      </c>
      <c r="D9" s="258">
        <v>1194</v>
      </c>
      <c r="E9" s="222"/>
      <c r="F9" s="119">
        <v>0.05</v>
      </c>
      <c r="G9" s="119">
        <v>0.5</v>
      </c>
      <c r="H9" s="261"/>
      <c r="I9" s="170">
        <v>258.21</v>
      </c>
      <c r="J9" s="119">
        <v>0.17</v>
      </c>
      <c r="K9" s="120">
        <v>92.412</v>
      </c>
      <c r="L9" s="121">
        <v>165.798</v>
      </c>
      <c r="M9" s="122"/>
      <c r="N9" s="270" t="str">
        <f t="shared" si="0"/>
        <v>努比亚</v>
      </c>
      <c r="O9" s="123">
        <f t="shared" si="1"/>
        <v>0.5</v>
      </c>
      <c r="P9" s="124">
        <f t="shared" si="2"/>
        <v>1194</v>
      </c>
      <c r="Q9" s="124">
        <v>0</v>
      </c>
      <c r="R9" s="280"/>
      <c r="S9" s="131">
        <f t="shared" si="3"/>
        <v>0.05</v>
      </c>
      <c r="T9" s="132"/>
      <c r="U9" s="133">
        <f t="shared" si="4"/>
        <v>1134.3</v>
      </c>
      <c r="V9" s="132">
        <f t="shared" si="5"/>
        <v>0.5</v>
      </c>
      <c r="W9" s="278">
        <f t="shared" si="19"/>
        <v>567.15</v>
      </c>
      <c r="Y9" s="135">
        <f t="shared" si="6"/>
        <v>0</v>
      </c>
      <c r="Z9" s="135">
        <v>5</v>
      </c>
      <c r="AA9" s="135">
        <f t="shared" si="7"/>
        <v>1189</v>
      </c>
      <c r="AB9" s="142">
        <v>0</v>
      </c>
      <c r="AC9" s="142">
        <v>0.17</v>
      </c>
      <c r="AD9" s="135">
        <f t="shared" si="8"/>
        <v>202.13</v>
      </c>
      <c r="AE9" s="143"/>
      <c r="AF9" s="144">
        <f t="shared" si="9"/>
        <v>567.15</v>
      </c>
      <c r="AG9" s="144">
        <f t="shared" si="10"/>
        <v>202.13</v>
      </c>
      <c r="AH9" s="144">
        <v>0</v>
      </c>
      <c r="AI9" s="144">
        <v>0</v>
      </c>
      <c r="AJ9" s="144">
        <v>0</v>
      </c>
      <c r="AK9" s="144">
        <v>0</v>
      </c>
      <c r="AL9" s="143"/>
      <c r="AM9" s="144">
        <f t="shared" si="11"/>
        <v>0</v>
      </c>
      <c r="AN9" s="144">
        <f t="shared" si="12"/>
        <v>202.13</v>
      </c>
      <c r="AO9" s="149">
        <f t="shared" si="13"/>
        <v>1</v>
      </c>
      <c r="AP9" s="153">
        <f t="shared" si="14"/>
        <v>365.02</v>
      </c>
      <c r="AQ9" s="143"/>
      <c r="AR9" s="122">
        <f t="shared" si="15"/>
        <v>165.798</v>
      </c>
      <c r="AS9" s="122">
        <f t="shared" si="16"/>
        <v>0</v>
      </c>
      <c r="AT9" s="122">
        <f t="shared" si="17"/>
        <v>258.16</v>
      </c>
      <c r="AU9" s="122">
        <f t="shared" si="18"/>
        <v>0.17</v>
      </c>
      <c r="AW9" s="143"/>
      <c r="AX9" s="143"/>
      <c r="AY9" s="155">
        <v>1</v>
      </c>
      <c r="AZ9" s="155">
        <v>1</v>
      </c>
      <c r="BA9" s="143"/>
    </row>
    <row r="10" ht="15" spans="1:53">
      <c r="A10" s="257" t="s">
        <v>35</v>
      </c>
      <c r="B10" s="257" t="s">
        <v>35</v>
      </c>
      <c r="C10" s="257" t="s">
        <v>192</v>
      </c>
      <c r="D10" s="258">
        <v>918</v>
      </c>
      <c r="E10" s="222"/>
      <c r="F10" s="119">
        <v>0.05</v>
      </c>
      <c r="G10" s="119">
        <v>0.5</v>
      </c>
      <c r="H10" s="258"/>
      <c r="I10" s="167">
        <v>93.1</v>
      </c>
      <c r="J10" s="119">
        <v>0.17</v>
      </c>
      <c r="K10" s="120">
        <v>33.32</v>
      </c>
      <c r="L10" s="121">
        <v>59.78</v>
      </c>
      <c r="M10" s="122"/>
      <c r="N10" s="270" t="str">
        <f t="shared" si="0"/>
        <v>大熊游戏</v>
      </c>
      <c r="O10" s="123">
        <v>0</v>
      </c>
      <c r="P10" s="124">
        <f t="shared" si="2"/>
        <v>918</v>
      </c>
      <c r="Q10" s="124">
        <v>0</v>
      </c>
      <c r="R10" s="277"/>
      <c r="S10" s="131">
        <v>0</v>
      </c>
      <c r="T10" s="132"/>
      <c r="U10" s="133">
        <f t="shared" si="4"/>
        <v>918</v>
      </c>
      <c r="V10" s="132">
        <f t="shared" si="5"/>
        <v>1</v>
      </c>
      <c r="W10" s="133">
        <f t="shared" si="19"/>
        <v>918</v>
      </c>
      <c r="Y10" s="135">
        <f t="shared" si="6"/>
        <v>0</v>
      </c>
      <c r="Z10" s="135">
        <v>5</v>
      </c>
      <c r="AA10" s="135">
        <f t="shared" si="7"/>
        <v>913</v>
      </c>
      <c r="AB10" s="142">
        <v>0</v>
      </c>
      <c r="AC10" s="142">
        <v>0.17</v>
      </c>
      <c r="AD10" s="135">
        <f t="shared" si="8"/>
        <v>155.21</v>
      </c>
      <c r="AE10" s="143"/>
      <c r="AF10" s="144">
        <f t="shared" si="9"/>
        <v>918</v>
      </c>
      <c r="AG10" s="144">
        <f t="shared" si="10"/>
        <v>155.21</v>
      </c>
      <c r="AH10" s="144">
        <v>0</v>
      </c>
      <c r="AI10" s="144">
        <v>0</v>
      </c>
      <c r="AJ10" s="144">
        <v>0</v>
      </c>
      <c r="AK10" s="144">
        <v>0</v>
      </c>
      <c r="AL10" s="143"/>
      <c r="AM10" s="144">
        <f t="shared" si="11"/>
        <v>0</v>
      </c>
      <c r="AN10" s="144">
        <f t="shared" si="12"/>
        <v>155.21</v>
      </c>
      <c r="AO10" s="149">
        <f t="shared" si="13"/>
        <v>1</v>
      </c>
      <c r="AP10" s="153">
        <f t="shared" si="14"/>
        <v>762.79</v>
      </c>
      <c r="AQ10" s="143"/>
      <c r="AR10" s="122">
        <f t="shared" si="15"/>
        <v>59.78</v>
      </c>
      <c r="AS10" s="122">
        <f t="shared" si="16"/>
        <v>0</v>
      </c>
      <c r="AT10" s="122">
        <f t="shared" si="17"/>
        <v>93.1</v>
      </c>
      <c r="AU10" s="122">
        <f t="shared" si="18"/>
        <v>0.17</v>
      </c>
      <c r="AW10" s="143"/>
      <c r="AX10" s="143"/>
      <c r="AY10" s="155">
        <v>1</v>
      </c>
      <c r="AZ10" s="155">
        <v>1</v>
      </c>
      <c r="BA10" s="143"/>
    </row>
    <row r="11" spans="1:53">
      <c r="A11" s="257" t="s">
        <v>34</v>
      </c>
      <c r="B11" s="257" t="s">
        <v>34</v>
      </c>
      <c r="C11" s="257" t="s">
        <v>213</v>
      </c>
      <c r="D11" s="258">
        <v>6</v>
      </c>
      <c r="E11" s="222"/>
      <c r="F11" s="119">
        <v>0.05</v>
      </c>
      <c r="G11" s="119">
        <v>0.5</v>
      </c>
      <c r="H11" s="258"/>
      <c r="I11" s="170">
        <v>2.85</v>
      </c>
      <c r="J11" s="119">
        <v>0.17</v>
      </c>
      <c r="K11" s="120">
        <v>1.02</v>
      </c>
      <c r="L11" s="121">
        <v>1.83</v>
      </c>
      <c r="M11" s="122"/>
      <c r="N11" s="270" t="str">
        <f t="shared" si="0"/>
        <v>荣耀Honor</v>
      </c>
      <c r="O11" s="123">
        <f>G11</f>
        <v>0.5</v>
      </c>
      <c r="P11" s="124">
        <f t="shared" si="2"/>
        <v>6</v>
      </c>
      <c r="Q11" s="124">
        <v>0</v>
      </c>
      <c r="R11" s="128">
        <f t="shared" ref="R11:R74" si="20">H11</f>
        <v>0</v>
      </c>
      <c r="S11" s="131">
        <f t="shared" ref="S11:S75" si="21">F11</f>
        <v>0.05</v>
      </c>
      <c r="T11" s="132"/>
      <c r="U11" s="133">
        <f t="shared" si="4"/>
        <v>5.7</v>
      </c>
      <c r="V11" s="132">
        <f t="shared" si="5"/>
        <v>0.5</v>
      </c>
      <c r="W11" s="133">
        <f t="shared" si="19"/>
        <v>2.85</v>
      </c>
      <c r="Y11" s="135">
        <f t="shared" si="6"/>
        <v>0</v>
      </c>
      <c r="Z11" s="135">
        <v>5</v>
      </c>
      <c r="AA11" s="135">
        <f t="shared" si="7"/>
        <v>1</v>
      </c>
      <c r="AB11" s="142">
        <v>0</v>
      </c>
      <c r="AC11" s="142">
        <v>0.17</v>
      </c>
      <c r="AD11" s="135">
        <f t="shared" si="8"/>
        <v>0.17</v>
      </c>
      <c r="AE11" s="143"/>
      <c r="AF11" s="144">
        <f t="shared" si="9"/>
        <v>2.85</v>
      </c>
      <c r="AG11" s="144">
        <f t="shared" si="10"/>
        <v>0.17</v>
      </c>
      <c r="AH11" s="144">
        <v>0</v>
      </c>
      <c r="AI11" s="144">
        <v>0</v>
      </c>
      <c r="AJ11" s="144">
        <v>0</v>
      </c>
      <c r="AK11" s="144">
        <v>0</v>
      </c>
      <c r="AL11" s="143"/>
      <c r="AM11" s="144">
        <f t="shared" si="11"/>
        <v>0</v>
      </c>
      <c r="AN11" s="144">
        <f t="shared" si="12"/>
        <v>0.17</v>
      </c>
      <c r="AO11" s="149">
        <f t="shared" si="13"/>
        <v>1</v>
      </c>
      <c r="AP11" s="153">
        <f t="shared" si="14"/>
        <v>2.68</v>
      </c>
      <c r="AQ11" s="143"/>
      <c r="AR11" s="122">
        <f t="shared" si="15"/>
        <v>1.83</v>
      </c>
      <c r="AS11" s="122">
        <f t="shared" si="16"/>
        <v>0</v>
      </c>
      <c r="AT11" s="122">
        <f t="shared" si="17"/>
        <v>2.8</v>
      </c>
      <c r="AU11" s="122">
        <f t="shared" si="18"/>
        <v>0.17</v>
      </c>
      <c r="AW11" s="143"/>
      <c r="AX11" s="143"/>
      <c r="AY11" s="155">
        <v>1</v>
      </c>
      <c r="AZ11" s="155">
        <v>1</v>
      </c>
      <c r="BA11" s="143"/>
    </row>
    <row r="12" ht="19.5" customHeight="1" spans="1:53">
      <c r="A12" s="257" t="s">
        <v>34</v>
      </c>
      <c r="B12" s="257" t="s">
        <v>34</v>
      </c>
      <c r="C12" s="257" t="s">
        <v>214</v>
      </c>
      <c r="D12" s="222">
        <v>6128</v>
      </c>
      <c r="E12" s="222"/>
      <c r="F12" s="119">
        <v>0.05</v>
      </c>
      <c r="G12" s="119">
        <v>0.4</v>
      </c>
      <c r="H12" s="222">
        <v>436</v>
      </c>
      <c r="I12" s="170">
        <v>2162.96</v>
      </c>
      <c r="J12" s="119">
        <v>0.17</v>
      </c>
      <c r="K12" s="120">
        <v>967.64</v>
      </c>
      <c r="L12" s="121">
        <v>1195.32</v>
      </c>
      <c r="M12" s="122"/>
      <c r="N12" s="270" t="str">
        <f t="shared" si="0"/>
        <v>小7</v>
      </c>
      <c r="O12" s="123">
        <f>G12</f>
        <v>0.4</v>
      </c>
      <c r="P12" s="124">
        <f t="shared" si="2"/>
        <v>6128</v>
      </c>
      <c r="Q12" s="124">
        <v>0</v>
      </c>
      <c r="R12" s="128">
        <f t="shared" si="20"/>
        <v>436</v>
      </c>
      <c r="S12" s="131">
        <v>0</v>
      </c>
      <c r="T12" s="132"/>
      <c r="U12" s="133">
        <f t="shared" si="4"/>
        <v>5692</v>
      </c>
      <c r="V12" s="132">
        <f t="shared" si="5"/>
        <v>0.6</v>
      </c>
      <c r="W12" s="133">
        <f t="shared" si="19"/>
        <v>3415.2</v>
      </c>
      <c r="Y12" s="135">
        <f t="shared" si="6"/>
        <v>436</v>
      </c>
      <c r="Z12" s="135">
        <v>5</v>
      </c>
      <c r="AA12" s="135">
        <f t="shared" si="7"/>
        <v>5687</v>
      </c>
      <c r="AB12" s="142">
        <v>0</v>
      </c>
      <c r="AC12" s="142">
        <v>0.17</v>
      </c>
      <c r="AD12" s="135">
        <f t="shared" si="8"/>
        <v>966.79</v>
      </c>
      <c r="AE12" s="143"/>
      <c r="AF12" s="144">
        <f t="shared" si="9"/>
        <v>3415.2</v>
      </c>
      <c r="AG12" s="144">
        <f t="shared" si="10"/>
        <v>966.79</v>
      </c>
      <c r="AH12" s="144">
        <v>0</v>
      </c>
      <c r="AI12" s="144">
        <v>0</v>
      </c>
      <c r="AJ12" s="144">
        <v>0</v>
      </c>
      <c r="AK12" s="144">
        <v>0</v>
      </c>
      <c r="AL12" s="143"/>
      <c r="AM12" s="144">
        <f t="shared" si="11"/>
        <v>0</v>
      </c>
      <c r="AN12" s="144">
        <f t="shared" si="12"/>
        <v>966.79</v>
      </c>
      <c r="AO12" s="149">
        <f t="shared" si="13"/>
        <v>1</v>
      </c>
      <c r="AP12" s="153">
        <f t="shared" si="14"/>
        <v>2448.41</v>
      </c>
      <c r="AQ12" s="143"/>
      <c r="AR12" s="122">
        <f t="shared" si="15"/>
        <v>1195.32</v>
      </c>
      <c r="AS12" s="122">
        <f t="shared" si="16"/>
        <v>0</v>
      </c>
      <c r="AT12" s="122">
        <f t="shared" si="17"/>
        <v>2162.96</v>
      </c>
      <c r="AU12" s="122">
        <f t="shared" si="18"/>
        <v>0.17</v>
      </c>
      <c r="AW12" s="143"/>
      <c r="AX12" s="143"/>
      <c r="AY12" s="155">
        <v>1</v>
      </c>
      <c r="AZ12" s="155">
        <v>1</v>
      </c>
      <c r="BA12" s="143"/>
    </row>
    <row r="13" spans="1:53">
      <c r="A13" s="257"/>
      <c r="B13" s="262"/>
      <c r="C13" s="262"/>
      <c r="D13" s="263"/>
      <c r="E13" s="263"/>
      <c r="F13" s="263"/>
      <c r="G13" s="263"/>
      <c r="H13" s="263"/>
      <c r="I13" s="263"/>
      <c r="J13" s="263"/>
      <c r="K13" s="263"/>
      <c r="L13" s="263"/>
      <c r="M13" s="122"/>
      <c r="N13" s="270"/>
      <c r="O13" s="123"/>
      <c r="P13" s="124">
        <f t="shared" si="2"/>
        <v>0</v>
      </c>
      <c r="Q13" s="124">
        <v>0</v>
      </c>
      <c r="R13" s="128">
        <f t="shared" si="20"/>
        <v>0</v>
      </c>
      <c r="S13" s="131">
        <f t="shared" si="21"/>
        <v>0</v>
      </c>
      <c r="T13" s="132"/>
      <c r="U13" s="133"/>
      <c r="V13" s="132"/>
      <c r="W13" s="133"/>
      <c r="Y13" s="135"/>
      <c r="Z13" s="135"/>
      <c r="AA13" s="135"/>
      <c r="AB13" s="142"/>
      <c r="AC13" s="142"/>
      <c r="AD13" s="135"/>
      <c r="AE13" s="143"/>
      <c r="AF13" s="144"/>
      <c r="AG13" s="281">
        <v>8503.7</v>
      </c>
      <c r="AH13" s="144"/>
      <c r="AI13" s="144">
        <v>0</v>
      </c>
      <c r="AJ13" s="144"/>
      <c r="AK13" s="144"/>
      <c r="AL13" s="143"/>
      <c r="AM13" s="144"/>
      <c r="AN13" s="144"/>
      <c r="AO13" s="149"/>
      <c r="AP13" s="153"/>
      <c r="AQ13" s="143"/>
      <c r="AR13" s="122"/>
      <c r="AS13" s="122"/>
      <c r="AT13" s="122"/>
      <c r="AU13" s="122"/>
      <c r="AW13" s="143"/>
      <c r="AX13" s="143"/>
      <c r="AY13" s="155">
        <v>1</v>
      </c>
      <c r="AZ13" s="155"/>
      <c r="BA13" s="143"/>
    </row>
    <row r="14" s="122" customFormat="1" ht="19.5" customHeight="1" spans="1:52">
      <c r="A14" s="257"/>
      <c r="B14" s="222"/>
      <c r="C14" s="222"/>
      <c r="D14" s="222"/>
      <c r="E14" s="222"/>
      <c r="F14" s="264"/>
      <c r="G14" s="264"/>
      <c r="H14" s="265"/>
      <c r="I14" s="271"/>
      <c r="J14" s="264"/>
      <c r="K14" s="272"/>
      <c r="L14" s="273"/>
      <c r="N14" s="270"/>
      <c r="O14" s="123"/>
      <c r="P14" s="124">
        <f t="shared" si="2"/>
        <v>0</v>
      </c>
      <c r="Q14" s="124">
        <v>0</v>
      </c>
      <c r="R14" s="128">
        <f t="shared" si="20"/>
        <v>0</v>
      </c>
      <c r="S14" s="131">
        <f t="shared" si="21"/>
        <v>0</v>
      </c>
      <c r="T14" s="132"/>
      <c r="U14" s="133"/>
      <c r="V14" s="132"/>
      <c r="W14" s="133"/>
      <c r="X14" s="134"/>
      <c r="Y14" s="135"/>
      <c r="Z14" s="135"/>
      <c r="AA14" s="135"/>
      <c r="AB14" s="142"/>
      <c r="AC14" s="142"/>
      <c r="AD14" s="135"/>
      <c r="AF14" s="144"/>
      <c r="AG14" s="144"/>
      <c r="AH14" s="144"/>
      <c r="AI14" s="144">
        <v>0</v>
      </c>
      <c r="AJ14" s="144"/>
      <c r="AK14" s="144"/>
      <c r="AM14" s="144"/>
      <c r="AN14" s="144"/>
      <c r="AO14" s="149"/>
      <c r="AP14" s="153"/>
      <c r="AY14" s="155">
        <v>1</v>
      </c>
      <c r="AZ14" s="155"/>
    </row>
    <row r="15" s="122" customFormat="1" spans="1:52">
      <c r="A15" s="257" t="s">
        <v>215</v>
      </c>
      <c r="B15" s="222" t="s">
        <v>34</v>
      </c>
      <c r="C15" s="222" t="s">
        <v>110</v>
      </c>
      <c r="D15" s="222">
        <v>13986</v>
      </c>
      <c r="E15" s="222"/>
      <c r="F15" s="119">
        <v>0.05</v>
      </c>
      <c r="G15" s="119">
        <v>0.5</v>
      </c>
      <c r="H15" s="266">
        <v>2229.3</v>
      </c>
      <c r="I15" s="170">
        <v>5584.43</v>
      </c>
      <c r="J15" s="119">
        <v>0.17</v>
      </c>
      <c r="K15" s="120">
        <v>1998.639</v>
      </c>
      <c r="L15" s="121">
        <v>3585.791</v>
      </c>
      <c r="M15" s="171"/>
      <c r="N15" s="227" t="str">
        <f t="shared" ref="N15:N24" si="22">C15</f>
        <v>UC九游（阿里游戏）</v>
      </c>
      <c r="O15" s="123">
        <v>0</v>
      </c>
      <c r="P15" s="124">
        <f t="shared" si="2"/>
        <v>13986</v>
      </c>
      <c r="Q15" s="124">
        <v>0</v>
      </c>
      <c r="R15" s="128">
        <f t="shared" si="20"/>
        <v>2229.3</v>
      </c>
      <c r="S15" s="131">
        <f t="shared" si="21"/>
        <v>0.05</v>
      </c>
      <c r="T15" s="171"/>
      <c r="U15" s="171"/>
      <c r="V15" s="171"/>
      <c r="W15" s="133">
        <f t="shared" ref="W15:W24" si="23">(P15-Q15-R15)*(1-S15)*V15*(1-T15)</f>
        <v>0</v>
      </c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44">
        <v>0</v>
      </c>
      <c r="AJ15" s="171"/>
      <c r="AK15" s="171"/>
      <c r="AL15" s="171"/>
      <c r="AM15" s="171"/>
      <c r="AN15" s="171"/>
      <c r="AO15" s="171"/>
      <c r="AP15" s="171"/>
      <c r="AR15" s="122">
        <f t="shared" ref="AR15:AR24" si="24">L15-AE15</f>
        <v>3585.791</v>
      </c>
      <c r="AS15" s="122">
        <f t="shared" ref="AS15:AS24" si="25">E15-Q15</f>
        <v>0</v>
      </c>
      <c r="AT15" s="122">
        <f t="shared" ref="AT15:AT24" si="26">I15-S15</f>
        <v>5584.38</v>
      </c>
      <c r="AU15" s="122">
        <f t="shared" ref="AU15:AU24" si="27">J15-X15</f>
        <v>0.17</v>
      </c>
      <c r="AY15" s="155">
        <v>1</v>
      </c>
      <c r="AZ15" s="155">
        <v>1</v>
      </c>
    </row>
    <row r="16" spans="1:53">
      <c r="A16" s="257" t="s">
        <v>215</v>
      </c>
      <c r="B16" s="222" t="s">
        <v>34</v>
      </c>
      <c r="C16" s="222" t="s">
        <v>102</v>
      </c>
      <c r="D16" s="222">
        <v>5912</v>
      </c>
      <c r="E16" s="222"/>
      <c r="F16" s="119">
        <v>0.05</v>
      </c>
      <c r="G16" s="119">
        <v>0.5</v>
      </c>
      <c r="H16" s="267">
        <v>49</v>
      </c>
      <c r="I16" s="167">
        <v>2784.91</v>
      </c>
      <c r="J16" s="119">
        <v>0.17</v>
      </c>
      <c r="K16" s="120">
        <v>996.71</v>
      </c>
      <c r="L16" s="121">
        <v>1788.2</v>
      </c>
      <c r="M16" s="122"/>
      <c r="N16" s="227" t="str">
        <f t="shared" si="22"/>
        <v>小米</v>
      </c>
      <c r="O16" s="123">
        <v>0.6</v>
      </c>
      <c r="P16" s="124">
        <f t="shared" si="2"/>
        <v>5912</v>
      </c>
      <c r="Q16" s="124">
        <v>0</v>
      </c>
      <c r="R16" s="128">
        <f t="shared" si="20"/>
        <v>49</v>
      </c>
      <c r="S16" s="131">
        <f t="shared" si="21"/>
        <v>0.05</v>
      </c>
      <c r="T16" s="132"/>
      <c r="U16" s="133">
        <f t="shared" ref="U16:U24" si="28">(P16-Q16-R16)*(1-S16)*(1-T16)</f>
        <v>5569.85</v>
      </c>
      <c r="V16" s="132">
        <f t="shared" ref="V16:V24" si="29">AY16-O16</f>
        <v>0.4</v>
      </c>
      <c r="W16" s="133">
        <f t="shared" si="23"/>
        <v>2227.94</v>
      </c>
      <c r="X16" s="134"/>
      <c r="Y16" s="135">
        <f t="shared" ref="Y16:Y24" si="30">R16</f>
        <v>49</v>
      </c>
      <c r="Z16" s="135">
        <f t="shared" ref="Z16:Z24" si="31">Q16</f>
        <v>0</v>
      </c>
      <c r="AA16" s="135">
        <f t="shared" ref="AA16:AA24" si="32">P16-Y16-Z16</f>
        <v>5863</v>
      </c>
      <c r="AB16" s="142">
        <v>0</v>
      </c>
      <c r="AC16" s="142">
        <v>0.2</v>
      </c>
      <c r="AD16" s="135">
        <f t="shared" ref="AD16:AD24" si="33">ROUND(AA16*(1-AB16)*AC16,2)</f>
        <v>1172.6</v>
      </c>
      <c r="AE16" s="143"/>
      <c r="AF16" s="144">
        <f t="shared" ref="AF16:AF24" si="34">W16</f>
        <v>2227.94</v>
      </c>
      <c r="AG16" s="144">
        <f t="shared" ref="AG16:AG24" si="35">AD16</f>
        <v>1172.6</v>
      </c>
      <c r="AH16" s="144">
        <v>0</v>
      </c>
      <c r="AI16" s="144">
        <v>0</v>
      </c>
      <c r="AJ16" s="144">
        <v>0</v>
      </c>
      <c r="AK16" s="144">
        <v>0</v>
      </c>
      <c r="AL16" s="143"/>
      <c r="AM16" s="144">
        <f t="shared" ref="AM16:AM24" si="36">SUM(AH16:AL16)</f>
        <v>0</v>
      </c>
      <c r="AN16" s="144">
        <f t="shared" ref="AN16:AN24" si="37">AG16-AM16</f>
        <v>1172.6</v>
      </c>
      <c r="AO16" s="149">
        <f t="shared" ref="AO16:AO24" si="38">IFERROR(AN16/AG16,"")</f>
        <v>1</v>
      </c>
      <c r="AP16" s="153">
        <f t="shared" ref="AP16:AP24" si="39">W16-AD16-T16</f>
        <v>1055.34</v>
      </c>
      <c r="AQ16" s="143"/>
      <c r="AR16" s="122">
        <f t="shared" si="24"/>
        <v>1788.2</v>
      </c>
      <c r="AS16" s="122">
        <f t="shared" si="25"/>
        <v>0</v>
      </c>
      <c r="AT16" s="122">
        <f t="shared" si="26"/>
        <v>2784.86</v>
      </c>
      <c r="AU16" s="122">
        <f t="shared" si="27"/>
        <v>0.17</v>
      </c>
      <c r="AW16" s="143"/>
      <c r="AX16" s="143"/>
      <c r="AY16" s="155">
        <v>1</v>
      </c>
      <c r="AZ16" s="155">
        <v>1</v>
      </c>
      <c r="BA16" s="143"/>
    </row>
    <row r="17" spans="1:53">
      <c r="A17" s="257" t="s">
        <v>215</v>
      </c>
      <c r="B17" s="222" t="s">
        <v>34</v>
      </c>
      <c r="C17" s="222" t="s">
        <v>105</v>
      </c>
      <c r="D17" s="222">
        <v>2228</v>
      </c>
      <c r="E17" s="222"/>
      <c r="F17" s="119">
        <v>0.05</v>
      </c>
      <c r="G17" s="119">
        <v>0.5</v>
      </c>
      <c r="H17" s="222">
        <v>222.8</v>
      </c>
      <c r="I17" s="170">
        <v>952.47</v>
      </c>
      <c r="J17" s="119">
        <v>0.17</v>
      </c>
      <c r="K17" s="120">
        <v>340.884</v>
      </c>
      <c r="L17" s="121">
        <v>611.586</v>
      </c>
      <c r="M17" s="122"/>
      <c r="N17" s="227" t="str">
        <f t="shared" si="22"/>
        <v>vivo</v>
      </c>
      <c r="O17" s="123">
        <f t="shared" ref="O17:O24" si="40">G17</f>
        <v>0.5</v>
      </c>
      <c r="P17" s="124">
        <f t="shared" si="2"/>
        <v>2228</v>
      </c>
      <c r="Q17" s="124">
        <v>0</v>
      </c>
      <c r="R17" s="128">
        <f t="shared" si="20"/>
        <v>222.8</v>
      </c>
      <c r="S17" s="131">
        <f t="shared" si="21"/>
        <v>0.05</v>
      </c>
      <c r="T17" s="132"/>
      <c r="U17" s="133">
        <f t="shared" si="28"/>
        <v>1904.94</v>
      </c>
      <c r="V17" s="132">
        <f t="shared" si="29"/>
        <v>0.5</v>
      </c>
      <c r="W17" s="133">
        <f t="shared" si="23"/>
        <v>952.47</v>
      </c>
      <c r="X17" s="134"/>
      <c r="Y17" s="135">
        <f t="shared" si="30"/>
        <v>222.8</v>
      </c>
      <c r="Z17" s="135">
        <f t="shared" si="31"/>
        <v>0</v>
      </c>
      <c r="AA17" s="135">
        <f t="shared" si="32"/>
        <v>2005.2</v>
      </c>
      <c r="AB17" s="142">
        <v>0</v>
      </c>
      <c r="AC17" s="142">
        <v>0.2</v>
      </c>
      <c r="AD17" s="135">
        <f t="shared" si="33"/>
        <v>401.04</v>
      </c>
      <c r="AE17" s="143"/>
      <c r="AF17" s="144">
        <f t="shared" si="34"/>
        <v>952.47</v>
      </c>
      <c r="AG17" s="144">
        <f t="shared" si="35"/>
        <v>401.04</v>
      </c>
      <c r="AH17" s="144">
        <v>0</v>
      </c>
      <c r="AI17" s="144">
        <v>0</v>
      </c>
      <c r="AJ17" s="144">
        <v>0</v>
      </c>
      <c r="AK17" s="144">
        <v>0</v>
      </c>
      <c r="AL17" s="143"/>
      <c r="AM17" s="144">
        <f t="shared" si="36"/>
        <v>0</v>
      </c>
      <c r="AN17" s="144">
        <f t="shared" si="37"/>
        <v>401.04</v>
      </c>
      <c r="AO17" s="149">
        <f t="shared" si="38"/>
        <v>1</v>
      </c>
      <c r="AP17" s="153">
        <f t="shared" si="39"/>
        <v>551.43</v>
      </c>
      <c r="AQ17" s="143"/>
      <c r="AR17" s="122">
        <f t="shared" si="24"/>
        <v>611.586</v>
      </c>
      <c r="AS17" s="122">
        <f t="shared" si="25"/>
        <v>0</v>
      </c>
      <c r="AT17" s="122">
        <f t="shared" si="26"/>
        <v>952.42</v>
      </c>
      <c r="AU17" s="122">
        <f t="shared" si="27"/>
        <v>0.17</v>
      </c>
      <c r="AW17" s="143"/>
      <c r="AX17" s="143"/>
      <c r="AY17" s="155">
        <v>1</v>
      </c>
      <c r="AZ17" s="155">
        <v>1</v>
      </c>
      <c r="BA17" s="143"/>
    </row>
    <row r="18" spans="1:53">
      <c r="A18" s="257" t="s">
        <v>215</v>
      </c>
      <c r="B18" s="222" t="s">
        <v>34</v>
      </c>
      <c r="C18" s="222" t="s">
        <v>109</v>
      </c>
      <c r="D18" s="222">
        <v>7990</v>
      </c>
      <c r="E18" s="222"/>
      <c r="F18" s="119">
        <v>0.05</v>
      </c>
      <c r="G18" s="119">
        <v>0.5</v>
      </c>
      <c r="H18" s="222">
        <v>553.5</v>
      </c>
      <c r="I18" s="170">
        <v>3532.34</v>
      </c>
      <c r="J18" s="119">
        <v>0.17</v>
      </c>
      <c r="K18" s="120">
        <v>1264.205</v>
      </c>
      <c r="L18" s="121">
        <v>2268.135</v>
      </c>
      <c r="M18" s="122"/>
      <c r="N18" s="227" t="str">
        <f t="shared" si="22"/>
        <v>OPPO</v>
      </c>
      <c r="O18" s="123">
        <f t="shared" si="40"/>
        <v>0.5</v>
      </c>
      <c r="P18" s="124">
        <f t="shared" si="2"/>
        <v>7990</v>
      </c>
      <c r="Q18" s="124">
        <v>0</v>
      </c>
      <c r="R18" s="128">
        <f t="shared" si="20"/>
        <v>553.5</v>
      </c>
      <c r="S18" s="131">
        <f t="shared" si="21"/>
        <v>0.05</v>
      </c>
      <c r="T18" s="132"/>
      <c r="U18" s="133">
        <f t="shared" si="28"/>
        <v>7064.675</v>
      </c>
      <c r="V18" s="132">
        <f t="shared" si="29"/>
        <v>0.5</v>
      </c>
      <c r="W18" s="133">
        <f t="shared" si="23"/>
        <v>3532.3375</v>
      </c>
      <c r="Y18" s="135">
        <f t="shared" si="30"/>
        <v>553.5</v>
      </c>
      <c r="Z18" s="135">
        <f t="shared" si="31"/>
        <v>0</v>
      </c>
      <c r="AA18" s="135">
        <f t="shared" si="32"/>
        <v>7436.5</v>
      </c>
      <c r="AB18" s="142">
        <v>0</v>
      </c>
      <c r="AC18" s="142">
        <v>0.2</v>
      </c>
      <c r="AD18" s="135">
        <f t="shared" si="33"/>
        <v>1487.3</v>
      </c>
      <c r="AE18" s="143"/>
      <c r="AF18" s="144">
        <f t="shared" si="34"/>
        <v>3532.3375</v>
      </c>
      <c r="AG18" s="144">
        <f t="shared" si="35"/>
        <v>1487.3</v>
      </c>
      <c r="AH18" s="144">
        <v>0</v>
      </c>
      <c r="AI18" s="144">
        <v>0</v>
      </c>
      <c r="AJ18" s="144">
        <v>0</v>
      </c>
      <c r="AK18" s="144">
        <v>0</v>
      </c>
      <c r="AL18" s="143"/>
      <c r="AM18" s="144">
        <f t="shared" si="36"/>
        <v>0</v>
      </c>
      <c r="AN18" s="144">
        <f t="shared" si="37"/>
        <v>1487.3</v>
      </c>
      <c r="AO18" s="149">
        <f t="shared" si="38"/>
        <v>1</v>
      </c>
      <c r="AP18" s="153">
        <f t="shared" si="39"/>
        <v>2045.0375</v>
      </c>
      <c r="AQ18" s="143"/>
      <c r="AR18" s="122">
        <f t="shared" si="24"/>
        <v>2268.135</v>
      </c>
      <c r="AS18" s="122">
        <f t="shared" si="25"/>
        <v>0</v>
      </c>
      <c r="AT18" s="122">
        <f t="shared" si="26"/>
        <v>3532.29</v>
      </c>
      <c r="AU18" s="122">
        <f t="shared" si="27"/>
        <v>0.17</v>
      </c>
      <c r="AW18" s="143"/>
      <c r="AX18" s="143"/>
      <c r="AY18" s="155">
        <v>1</v>
      </c>
      <c r="AZ18" s="155">
        <v>1</v>
      </c>
      <c r="BA18" s="143"/>
    </row>
    <row r="19" spans="1:53">
      <c r="A19" s="257" t="s">
        <v>215</v>
      </c>
      <c r="B19" s="222" t="s">
        <v>34</v>
      </c>
      <c r="C19" s="222" t="s">
        <v>106</v>
      </c>
      <c r="D19" s="222">
        <v>23312</v>
      </c>
      <c r="E19" s="222"/>
      <c r="F19" s="119">
        <v>0.05</v>
      </c>
      <c r="G19" s="119">
        <v>0.5</v>
      </c>
      <c r="H19" s="222">
        <v>6354.44</v>
      </c>
      <c r="I19" s="170">
        <v>10368.89</v>
      </c>
      <c r="J19" s="119">
        <v>0.17</v>
      </c>
      <c r="K19" s="120">
        <v>2882.7852</v>
      </c>
      <c r="L19" s="121">
        <v>7486.1048</v>
      </c>
      <c r="M19" s="122"/>
      <c r="N19" s="227" t="str">
        <f t="shared" si="22"/>
        <v>华为</v>
      </c>
      <c r="O19" s="123">
        <f t="shared" si="40"/>
        <v>0.5</v>
      </c>
      <c r="P19" s="124">
        <f t="shared" si="2"/>
        <v>23312</v>
      </c>
      <c r="Q19" s="124">
        <v>0</v>
      </c>
      <c r="R19" s="128">
        <f t="shared" si="20"/>
        <v>6354.44</v>
      </c>
      <c r="S19" s="131">
        <f t="shared" si="21"/>
        <v>0.05</v>
      </c>
      <c r="T19" s="132"/>
      <c r="U19" s="133">
        <f t="shared" si="28"/>
        <v>16109.682</v>
      </c>
      <c r="V19" s="132">
        <f t="shared" si="29"/>
        <v>0.5</v>
      </c>
      <c r="W19" s="133">
        <f t="shared" si="23"/>
        <v>8054.841</v>
      </c>
      <c r="Y19" s="135">
        <f t="shared" si="30"/>
        <v>6354.44</v>
      </c>
      <c r="Z19" s="135">
        <f t="shared" si="31"/>
        <v>0</v>
      </c>
      <c r="AA19" s="135">
        <f t="shared" si="32"/>
        <v>16957.56</v>
      </c>
      <c r="AB19" s="142">
        <v>0</v>
      </c>
      <c r="AC19" s="142">
        <v>0.2</v>
      </c>
      <c r="AD19" s="135">
        <f t="shared" si="33"/>
        <v>3391.51</v>
      </c>
      <c r="AE19" s="143"/>
      <c r="AF19" s="144">
        <f t="shared" si="34"/>
        <v>8054.841</v>
      </c>
      <c r="AG19" s="144">
        <f t="shared" si="35"/>
        <v>3391.51</v>
      </c>
      <c r="AH19" s="144">
        <v>0</v>
      </c>
      <c r="AI19" s="144">
        <v>0</v>
      </c>
      <c r="AJ19" s="144">
        <v>0</v>
      </c>
      <c r="AK19" s="144">
        <v>0</v>
      </c>
      <c r="AL19" s="143"/>
      <c r="AM19" s="144">
        <f t="shared" si="36"/>
        <v>0</v>
      </c>
      <c r="AN19" s="144">
        <f t="shared" si="37"/>
        <v>3391.51</v>
      </c>
      <c r="AO19" s="149">
        <f t="shared" si="38"/>
        <v>1</v>
      </c>
      <c r="AP19" s="153">
        <f t="shared" si="39"/>
        <v>4663.331</v>
      </c>
      <c r="AQ19" s="143"/>
      <c r="AR19" s="122">
        <f t="shared" si="24"/>
        <v>7486.1048</v>
      </c>
      <c r="AS19" s="122">
        <f t="shared" si="25"/>
        <v>0</v>
      </c>
      <c r="AT19" s="122">
        <f t="shared" si="26"/>
        <v>10368.84</v>
      </c>
      <c r="AU19" s="122">
        <f t="shared" si="27"/>
        <v>0.17</v>
      </c>
      <c r="AW19" s="143"/>
      <c r="AX19" s="143"/>
      <c r="AY19" s="155">
        <v>1</v>
      </c>
      <c r="AZ19" s="155">
        <v>1</v>
      </c>
      <c r="BA19" s="143"/>
    </row>
    <row r="20" spans="1:53">
      <c r="A20" s="257" t="s">
        <v>215</v>
      </c>
      <c r="B20" s="222" t="s">
        <v>34</v>
      </c>
      <c r="C20" s="222" t="s">
        <v>194</v>
      </c>
      <c r="D20" s="222">
        <v>1194</v>
      </c>
      <c r="E20" s="222"/>
      <c r="F20" s="119">
        <v>0.05</v>
      </c>
      <c r="G20" s="119">
        <v>0.5</v>
      </c>
      <c r="H20" s="267"/>
      <c r="I20" s="167">
        <v>567.15</v>
      </c>
      <c r="J20" s="119">
        <v>0.17</v>
      </c>
      <c r="K20" s="120">
        <v>202.98</v>
      </c>
      <c r="L20" s="121">
        <v>364.17</v>
      </c>
      <c r="M20" s="122"/>
      <c r="N20" s="227" t="str">
        <f t="shared" si="22"/>
        <v>努比亚</v>
      </c>
      <c r="O20" s="123">
        <f t="shared" si="40"/>
        <v>0.5</v>
      </c>
      <c r="P20" s="124">
        <f t="shared" si="2"/>
        <v>1194</v>
      </c>
      <c r="Q20" s="124">
        <v>0</v>
      </c>
      <c r="R20" s="128">
        <f t="shared" si="20"/>
        <v>0</v>
      </c>
      <c r="S20" s="131">
        <f t="shared" si="21"/>
        <v>0.05</v>
      </c>
      <c r="T20" s="132"/>
      <c r="U20" s="133">
        <f t="shared" si="28"/>
        <v>1134.3</v>
      </c>
      <c r="V20" s="132">
        <f t="shared" si="29"/>
        <v>0.5</v>
      </c>
      <c r="W20" s="133">
        <f t="shared" si="23"/>
        <v>567.15</v>
      </c>
      <c r="Y20" s="135">
        <f t="shared" si="30"/>
        <v>0</v>
      </c>
      <c r="Z20" s="135">
        <f t="shared" si="31"/>
        <v>0</v>
      </c>
      <c r="AA20" s="135">
        <f t="shared" si="32"/>
        <v>1194</v>
      </c>
      <c r="AB20" s="142">
        <v>0</v>
      </c>
      <c r="AC20" s="142">
        <v>0.2</v>
      </c>
      <c r="AD20" s="135">
        <f t="shared" si="33"/>
        <v>238.8</v>
      </c>
      <c r="AE20" s="143"/>
      <c r="AF20" s="144">
        <f t="shared" si="34"/>
        <v>567.15</v>
      </c>
      <c r="AG20" s="144">
        <f t="shared" si="35"/>
        <v>238.8</v>
      </c>
      <c r="AH20" s="144">
        <v>0</v>
      </c>
      <c r="AI20" s="144">
        <v>0</v>
      </c>
      <c r="AJ20" s="144">
        <v>0</v>
      </c>
      <c r="AK20" s="144">
        <v>0</v>
      </c>
      <c r="AL20" s="143"/>
      <c r="AM20" s="144">
        <f t="shared" si="36"/>
        <v>0</v>
      </c>
      <c r="AN20" s="144">
        <f t="shared" si="37"/>
        <v>238.8</v>
      </c>
      <c r="AO20" s="149">
        <f t="shared" si="38"/>
        <v>1</v>
      </c>
      <c r="AP20" s="153">
        <f t="shared" si="39"/>
        <v>328.35</v>
      </c>
      <c r="AQ20" s="143"/>
      <c r="AR20" s="122">
        <f t="shared" si="24"/>
        <v>364.17</v>
      </c>
      <c r="AS20" s="122">
        <f t="shared" si="25"/>
        <v>0</v>
      </c>
      <c r="AT20" s="122">
        <f t="shared" si="26"/>
        <v>567.1</v>
      </c>
      <c r="AU20" s="122">
        <f t="shared" si="27"/>
        <v>0.17</v>
      </c>
      <c r="AW20" s="143"/>
      <c r="AX20" s="143"/>
      <c r="AY20" s="155">
        <v>1</v>
      </c>
      <c r="AZ20" s="155">
        <v>1</v>
      </c>
      <c r="BA20" s="143"/>
    </row>
    <row r="21" spans="1:53">
      <c r="A21" s="257" t="s">
        <v>215</v>
      </c>
      <c r="B21" s="222" t="s">
        <v>34</v>
      </c>
      <c r="C21" s="222" t="s">
        <v>192</v>
      </c>
      <c r="D21" s="222">
        <v>8576</v>
      </c>
      <c r="E21" s="222"/>
      <c r="F21" s="119">
        <v>0</v>
      </c>
      <c r="G21" s="119">
        <v>0.801</v>
      </c>
      <c r="H21" s="222">
        <v>3092.3</v>
      </c>
      <c r="I21" s="170">
        <v>4392.4437</v>
      </c>
      <c r="J21" s="119">
        <v>0.17</v>
      </c>
      <c r="K21" s="120">
        <v>932.229</v>
      </c>
      <c r="L21" s="121">
        <v>3460.2147</v>
      </c>
      <c r="M21" s="122"/>
      <c r="N21" s="227" t="str">
        <f t="shared" si="22"/>
        <v>大熊游戏</v>
      </c>
      <c r="O21" s="123">
        <f t="shared" si="40"/>
        <v>0.801</v>
      </c>
      <c r="P21" s="124">
        <f t="shared" si="2"/>
        <v>8576</v>
      </c>
      <c r="Q21" s="124">
        <v>0</v>
      </c>
      <c r="R21" s="128">
        <f t="shared" si="20"/>
        <v>3092.3</v>
      </c>
      <c r="S21" s="131">
        <f t="shared" si="21"/>
        <v>0</v>
      </c>
      <c r="T21" s="132"/>
      <c r="U21" s="133">
        <f t="shared" si="28"/>
        <v>5483.7</v>
      </c>
      <c r="V21" s="132">
        <f t="shared" si="29"/>
        <v>0.199</v>
      </c>
      <c r="W21" s="133">
        <f t="shared" si="23"/>
        <v>1091.2563</v>
      </c>
      <c r="Y21" s="135">
        <f t="shared" si="30"/>
        <v>3092.3</v>
      </c>
      <c r="Z21" s="135">
        <f t="shared" si="31"/>
        <v>0</v>
      </c>
      <c r="AA21" s="135">
        <f t="shared" si="32"/>
        <v>5483.7</v>
      </c>
      <c r="AB21" s="142">
        <v>0</v>
      </c>
      <c r="AC21" s="142">
        <v>0.2</v>
      </c>
      <c r="AD21" s="135">
        <f t="shared" si="33"/>
        <v>1096.74</v>
      </c>
      <c r="AE21" s="143"/>
      <c r="AF21" s="144">
        <f t="shared" si="34"/>
        <v>1091.2563</v>
      </c>
      <c r="AG21" s="144">
        <f t="shared" si="35"/>
        <v>1096.74</v>
      </c>
      <c r="AH21" s="144">
        <v>0</v>
      </c>
      <c r="AI21" s="144">
        <v>0</v>
      </c>
      <c r="AJ21" s="144">
        <v>0</v>
      </c>
      <c r="AK21" s="144">
        <v>0</v>
      </c>
      <c r="AL21" s="143"/>
      <c r="AM21" s="144">
        <f t="shared" si="36"/>
        <v>0</v>
      </c>
      <c r="AN21" s="144">
        <f t="shared" si="37"/>
        <v>1096.74</v>
      </c>
      <c r="AO21" s="149">
        <f t="shared" si="38"/>
        <v>1</v>
      </c>
      <c r="AP21" s="153">
        <f t="shared" si="39"/>
        <v>-5.48370000000023</v>
      </c>
      <c r="AQ21" s="143"/>
      <c r="AR21" s="122">
        <f t="shared" si="24"/>
        <v>3460.2147</v>
      </c>
      <c r="AS21" s="122">
        <f t="shared" si="25"/>
        <v>0</v>
      </c>
      <c r="AT21" s="122">
        <f t="shared" si="26"/>
        <v>4392.4437</v>
      </c>
      <c r="AU21" s="122">
        <f t="shared" si="27"/>
        <v>0.17</v>
      </c>
      <c r="AW21" s="143"/>
      <c r="AX21" s="143"/>
      <c r="AY21" s="155">
        <v>1</v>
      </c>
      <c r="AZ21" s="155">
        <v>1</v>
      </c>
      <c r="BA21" s="143"/>
    </row>
    <row r="22" spans="1:53">
      <c r="A22" s="257" t="s">
        <v>215</v>
      </c>
      <c r="B22" s="222" t="s">
        <v>34</v>
      </c>
      <c r="C22" s="222" t="s">
        <v>213</v>
      </c>
      <c r="D22" s="222">
        <v>6</v>
      </c>
      <c r="E22" s="222"/>
      <c r="F22" s="119">
        <v>0.05</v>
      </c>
      <c r="G22" s="119">
        <v>0.5</v>
      </c>
      <c r="H22" s="222">
        <v>6</v>
      </c>
      <c r="I22" s="170">
        <v>2.94</v>
      </c>
      <c r="J22" s="119">
        <v>0.17</v>
      </c>
      <c r="K22" s="120">
        <v>0</v>
      </c>
      <c r="L22" s="121">
        <v>2.94</v>
      </c>
      <c r="M22" s="122"/>
      <c r="N22" s="227" t="str">
        <f t="shared" si="22"/>
        <v>荣耀Honor</v>
      </c>
      <c r="O22" s="123">
        <f t="shared" si="40"/>
        <v>0.5</v>
      </c>
      <c r="P22" s="124">
        <f t="shared" si="2"/>
        <v>6</v>
      </c>
      <c r="Q22" s="124">
        <v>0</v>
      </c>
      <c r="R22" s="128">
        <f t="shared" si="20"/>
        <v>6</v>
      </c>
      <c r="S22" s="131">
        <f t="shared" si="21"/>
        <v>0.05</v>
      </c>
      <c r="T22" s="132"/>
      <c r="U22" s="133">
        <f t="shared" si="28"/>
        <v>0</v>
      </c>
      <c r="V22" s="132">
        <f t="shared" si="29"/>
        <v>0.5</v>
      </c>
      <c r="W22" s="133">
        <f t="shared" si="23"/>
        <v>0</v>
      </c>
      <c r="Y22" s="135">
        <f t="shared" si="30"/>
        <v>6</v>
      </c>
      <c r="Z22" s="135">
        <f t="shared" si="31"/>
        <v>0</v>
      </c>
      <c r="AA22" s="135">
        <f t="shared" si="32"/>
        <v>0</v>
      </c>
      <c r="AB22" s="142">
        <v>0</v>
      </c>
      <c r="AC22" s="142">
        <v>0.2</v>
      </c>
      <c r="AD22" s="135">
        <f t="shared" si="33"/>
        <v>0</v>
      </c>
      <c r="AE22" s="143"/>
      <c r="AF22" s="144">
        <f t="shared" si="34"/>
        <v>0</v>
      </c>
      <c r="AG22" s="144">
        <f t="shared" si="35"/>
        <v>0</v>
      </c>
      <c r="AH22" s="144">
        <v>0</v>
      </c>
      <c r="AI22" s="144">
        <v>0</v>
      </c>
      <c r="AJ22" s="144">
        <v>0</v>
      </c>
      <c r="AK22" s="144">
        <v>0</v>
      </c>
      <c r="AL22" s="143"/>
      <c r="AM22" s="144">
        <f t="shared" si="36"/>
        <v>0</v>
      </c>
      <c r="AN22" s="144">
        <f t="shared" si="37"/>
        <v>0</v>
      </c>
      <c r="AO22" s="149" t="str">
        <f t="shared" si="38"/>
        <v/>
      </c>
      <c r="AP22" s="153">
        <f t="shared" si="39"/>
        <v>0</v>
      </c>
      <c r="AQ22" s="143"/>
      <c r="AR22" s="122">
        <f t="shared" si="24"/>
        <v>2.94</v>
      </c>
      <c r="AS22" s="122">
        <f t="shared" si="25"/>
        <v>0</v>
      </c>
      <c r="AT22" s="122">
        <f t="shared" si="26"/>
        <v>2.89</v>
      </c>
      <c r="AU22" s="122">
        <f t="shared" si="27"/>
        <v>0.17</v>
      </c>
      <c r="AW22" s="143"/>
      <c r="AX22" s="143"/>
      <c r="AY22" s="155">
        <v>1</v>
      </c>
      <c r="AZ22" s="155">
        <v>1</v>
      </c>
      <c r="BA22" s="143"/>
    </row>
    <row r="23" spans="1:53">
      <c r="A23" s="257" t="s">
        <v>215</v>
      </c>
      <c r="B23" s="222" t="s">
        <v>35</v>
      </c>
      <c r="C23" s="222" t="s">
        <v>192</v>
      </c>
      <c r="D23" s="222">
        <v>918</v>
      </c>
      <c r="E23" s="222"/>
      <c r="F23" s="119">
        <v>0</v>
      </c>
      <c r="G23" s="119">
        <v>0.8</v>
      </c>
      <c r="H23" s="267"/>
      <c r="I23" s="170">
        <v>734.4</v>
      </c>
      <c r="J23" s="119">
        <v>0.17</v>
      </c>
      <c r="K23" s="120">
        <v>156.06</v>
      </c>
      <c r="L23" s="121">
        <v>578.34</v>
      </c>
      <c r="M23" s="122"/>
      <c r="N23" s="227" t="str">
        <f t="shared" si="22"/>
        <v>大熊游戏</v>
      </c>
      <c r="O23" s="123">
        <f t="shared" si="40"/>
        <v>0.8</v>
      </c>
      <c r="P23" s="124">
        <f t="shared" si="2"/>
        <v>918</v>
      </c>
      <c r="Q23" s="124">
        <v>0</v>
      </c>
      <c r="R23" s="128">
        <f t="shared" si="20"/>
        <v>0</v>
      </c>
      <c r="S23" s="131">
        <f t="shared" si="21"/>
        <v>0</v>
      </c>
      <c r="T23" s="132"/>
      <c r="U23" s="133">
        <f t="shared" si="28"/>
        <v>918</v>
      </c>
      <c r="V23" s="132">
        <f t="shared" si="29"/>
        <v>0.2</v>
      </c>
      <c r="W23" s="133">
        <f t="shared" si="23"/>
        <v>183.6</v>
      </c>
      <c r="Y23" s="135">
        <f t="shared" si="30"/>
        <v>0</v>
      </c>
      <c r="Z23" s="135">
        <f t="shared" si="31"/>
        <v>0</v>
      </c>
      <c r="AA23" s="135">
        <f t="shared" si="32"/>
        <v>918</v>
      </c>
      <c r="AB23" s="142">
        <v>0</v>
      </c>
      <c r="AC23" s="142">
        <v>0.2</v>
      </c>
      <c r="AD23" s="135">
        <f t="shared" si="33"/>
        <v>183.6</v>
      </c>
      <c r="AE23" s="143"/>
      <c r="AF23" s="144">
        <f t="shared" si="34"/>
        <v>183.6</v>
      </c>
      <c r="AG23" s="144">
        <f t="shared" si="35"/>
        <v>183.6</v>
      </c>
      <c r="AH23" s="144">
        <v>0</v>
      </c>
      <c r="AI23" s="144">
        <v>0</v>
      </c>
      <c r="AJ23" s="144">
        <v>0</v>
      </c>
      <c r="AK23" s="144">
        <v>0</v>
      </c>
      <c r="AL23" s="143"/>
      <c r="AM23" s="144">
        <f t="shared" si="36"/>
        <v>0</v>
      </c>
      <c r="AN23" s="144">
        <f t="shared" si="37"/>
        <v>183.6</v>
      </c>
      <c r="AO23" s="149">
        <f t="shared" si="38"/>
        <v>1</v>
      </c>
      <c r="AP23" s="153">
        <f t="shared" si="39"/>
        <v>0</v>
      </c>
      <c r="AQ23" s="143"/>
      <c r="AR23" s="122">
        <f t="shared" si="24"/>
        <v>578.34</v>
      </c>
      <c r="AS23" s="122">
        <f t="shared" si="25"/>
        <v>0</v>
      </c>
      <c r="AT23" s="122">
        <f t="shared" si="26"/>
        <v>734.4</v>
      </c>
      <c r="AU23" s="122">
        <f t="shared" si="27"/>
        <v>0.17</v>
      </c>
      <c r="AW23" s="143"/>
      <c r="AX23" s="143"/>
      <c r="AY23" s="155">
        <v>1</v>
      </c>
      <c r="AZ23" s="155">
        <v>1</v>
      </c>
      <c r="BA23" s="143"/>
    </row>
    <row r="24" ht="19.5" customHeight="1" spans="1:53">
      <c r="A24" s="257" t="s">
        <v>215</v>
      </c>
      <c r="B24" s="268" t="s">
        <v>34</v>
      </c>
      <c r="C24" s="222" t="s">
        <v>214</v>
      </c>
      <c r="D24" s="222">
        <v>5336</v>
      </c>
      <c r="E24" s="222"/>
      <c r="F24" s="119">
        <v>0.05</v>
      </c>
      <c r="G24" s="119">
        <v>0.4</v>
      </c>
      <c r="H24" s="222"/>
      <c r="I24" s="170">
        <v>2027.68</v>
      </c>
      <c r="J24" s="119">
        <v>0.17</v>
      </c>
      <c r="K24" s="120">
        <v>907.12</v>
      </c>
      <c r="L24" s="121">
        <v>1120.56</v>
      </c>
      <c r="M24" s="122"/>
      <c r="N24" s="227" t="str">
        <f t="shared" si="22"/>
        <v>小7</v>
      </c>
      <c r="O24" s="123">
        <f t="shared" si="40"/>
        <v>0.4</v>
      </c>
      <c r="P24" s="124">
        <f t="shared" si="2"/>
        <v>5336</v>
      </c>
      <c r="Q24" s="124">
        <v>0</v>
      </c>
      <c r="R24" s="128">
        <f t="shared" si="20"/>
        <v>0</v>
      </c>
      <c r="S24" s="131">
        <f t="shared" si="21"/>
        <v>0.05</v>
      </c>
      <c r="T24" s="132"/>
      <c r="U24" s="133">
        <f t="shared" si="28"/>
        <v>5069.2</v>
      </c>
      <c r="V24" s="132">
        <f t="shared" si="29"/>
        <v>0.6</v>
      </c>
      <c r="W24" s="133">
        <f t="shared" si="23"/>
        <v>3041.52</v>
      </c>
      <c r="Y24" s="135">
        <f t="shared" si="30"/>
        <v>0</v>
      </c>
      <c r="Z24" s="135">
        <f t="shared" si="31"/>
        <v>0</v>
      </c>
      <c r="AA24" s="135">
        <f t="shared" si="32"/>
        <v>5336</v>
      </c>
      <c r="AB24" s="142">
        <v>0</v>
      </c>
      <c r="AC24" s="142">
        <v>0.2</v>
      </c>
      <c r="AD24" s="135">
        <f t="shared" si="33"/>
        <v>1067.2</v>
      </c>
      <c r="AE24" s="143"/>
      <c r="AF24" s="144">
        <f t="shared" si="34"/>
        <v>3041.52</v>
      </c>
      <c r="AG24" s="144">
        <f t="shared" si="35"/>
        <v>1067.2</v>
      </c>
      <c r="AH24" s="144">
        <v>0</v>
      </c>
      <c r="AI24" s="144">
        <v>0</v>
      </c>
      <c r="AJ24" s="144">
        <v>0</v>
      </c>
      <c r="AK24" s="144">
        <v>0</v>
      </c>
      <c r="AL24" s="143"/>
      <c r="AM24" s="144">
        <f t="shared" si="36"/>
        <v>0</v>
      </c>
      <c r="AN24" s="144">
        <f t="shared" si="37"/>
        <v>1067.2</v>
      </c>
      <c r="AO24" s="149">
        <f t="shared" si="38"/>
        <v>1</v>
      </c>
      <c r="AP24" s="153">
        <f t="shared" si="39"/>
        <v>1974.32</v>
      </c>
      <c r="AQ24" s="143"/>
      <c r="AR24" s="122">
        <f t="shared" si="24"/>
        <v>1120.56</v>
      </c>
      <c r="AS24" s="122">
        <f t="shared" si="25"/>
        <v>0</v>
      </c>
      <c r="AT24" s="122">
        <f t="shared" si="26"/>
        <v>2027.63</v>
      </c>
      <c r="AU24" s="122">
        <f t="shared" si="27"/>
        <v>0.17</v>
      </c>
      <c r="AW24" s="143"/>
      <c r="AX24" s="143"/>
      <c r="AY24" s="155">
        <v>1</v>
      </c>
      <c r="AZ24" s="155">
        <v>1</v>
      </c>
      <c r="BA24" s="143"/>
    </row>
    <row r="25" spans="1:53">
      <c r="A25" s="257"/>
      <c r="B25" s="262"/>
      <c r="C25" s="262"/>
      <c r="D25" s="263"/>
      <c r="E25" s="263"/>
      <c r="F25" s="263"/>
      <c r="G25" s="263"/>
      <c r="H25" s="263"/>
      <c r="I25" s="263"/>
      <c r="J25" s="263"/>
      <c r="K25" s="263"/>
      <c r="L25" s="263"/>
      <c r="M25" s="122"/>
      <c r="N25" s="270"/>
      <c r="O25" s="123"/>
      <c r="P25" s="124">
        <f t="shared" si="2"/>
        <v>0</v>
      </c>
      <c r="Q25" s="124">
        <v>0</v>
      </c>
      <c r="R25" s="128">
        <f t="shared" si="20"/>
        <v>0</v>
      </c>
      <c r="S25" s="131">
        <f t="shared" si="21"/>
        <v>0</v>
      </c>
      <c r="T25" s="132"/>
      <c r="U25" s="133"/>
      <c r="V25" s="132"/>
      <c r="W25" s="133"/>
      <c r="Y25" s="135"/>
      <c r="Z25" s="135"/>
      <c r="AA25" s="135"/>
      <c r="AB25" s="142"/>
      <c r="AC25" s="142"/>
      <c r="AD25" s="135"/>
      <c r="AE25" s="143"/>
      <c r="AF25" s="144"/>
      <c r="AG25" s="281">
        <v>8745.25</v>
      </c>
      <c r="AH25" s="144"/>
      <c r="AI25" s="144">
        <v>0</v>
      </c>
      <c r="AJ25" s="144"/>
      <c r="AK25" s="144"/>
      <c r="AL25" s="143"/>
      <c r="AM25" s="144"/>
      <c r="AN25" s="144"/>
      <c r="AO25" s="149"/>
      <c r="AP25" s="153"/>
      <c r="AQ25" s="143"/>
      <c r="AR25" s="122"/>
      <c r="AS25" s="122"/>
      <c r="AT25" s="122"/>
      <c r="AU25" s="122"/>
      <c r="AW25" s="143"/>
      <c r="AX25" s="143"/>
      <c r="AY25" s="155">
        <v>1</v>
      </c>
      <c r="AZ25" s="155"/>
      <c r="BA25" s="143"/>
    </row>
    <row r="26" ht="18" customHeight="1" spans="1:53">
      <c r="A26" s="257"/>
      <c r="B26" s="222"/>
      <c r="C26" s="222"/>
      <c r="D26" s="222"/>
      <c r="E26" s="222"/>
      <c r="F26" s="264"/>
      <c r="G26" s="264"/>
      <c r="H26" s="265"/>
      <c r="I26" s="271"/>
      <c r="J26" s="264"/>
      <c r="K26" s="272"/>
      <c r="L26" s="273"/>
      <c r="M26" s="122"/>
      <c r="N26" s="270"/>
      <c r="O26" s="123"/>
      <c r="P26" s="124">
        <f t="shared" si="2"/>
        <v>0</v>
      </c>
      <c r="Q26" s="124">
        <v>0</v>
      </c>
      <c r="R26" s="128">
        <f t="shared" si="20"/>
        <v>0</v>
      </c>
      <c r="S26" s="131">
        <f t="shared" si="21"/>
        <v>0</v>
      </c>
      <c r="T26" s="132"/>
      <c r="U26" s="133"/>
      <c r="V26" s="132"/>
      <c r="W26" s="133"/>
      <c r="Y26" s="135"/>
      <c r="Z26" s="135"/>
      <c r="AA26" s="135"/>
      <c r="AB26" s="142"/>
      <c r="AC26" s="142"/>
      <c r="AD26" s="135"/>
      <c r="AE26" s="143"/>
      <c r="AF26" s="144"/>
      <c r="AG26" s="144"/>
      <c r="AH26" s="144"/>
      <c r="AI26" s="144">
        <v>0</v>
      </c>
      <c r="AJ26" s="144"/>
      <c r="AK26" s="144"/>
      <c r="AL26" s="143"/>
      <c r="AM26" s="144"/>
      <c r="AN26" s="144"/>
      <c r="AO26" s="149"/>
      <c r="AP26" s="153"/>
      <c r="AQ26" s="143"/>
      <c r="AR26" s="122"/>
      <c r="AS26" s="122"/>
      <c r="AT26" s="122"/>
      <c r="AU26" s="122"/>
      <c r="AW26" s="143"/>
      <c r="AX26" s="143"/>
      <c r="AY26" s="155">
        <v>1</v>
      </c>
      <c r="AZ26" s="155"/>
      <c r="BA26" s="143"/>
    </row>
    <row r="27" ht="19.5" customHeight="1" spans="1:53">
      <c r="A27" s="257" t="s">
        <v>216</v>
      </c>
      <c r="B27" s="269" t="s">
        <v>34</v>
      </c>
      <c r="C27" s="269" t="s">
        <v>102</v>
      </c>
      <c r="D27" s="222">
        <v>4920</v>
      </c>
      <c r="E27" s="222"/>
      <c r="F27" s="119">
        <v>0.05</v>
      </c>
      <c r="G27" s="119">
        <v>0.5</v>
      </c>
      <c r="H27" s="222"/>
      <c r="I27" s="170">
        <v>2337</v>
      </c>
      <c r="J27" s="119">
        <v>0.17</v>
      </c>
      <c r="K27" s="120">
        <v>836.4</v>
      </c>
      <c r="L27" s="121">
        <v>1500.6</v>
      </c>
      <c r="M27" s="122"/>
      <c r="N27" s="270" t="str">
        <f t="shared" ref="N27:N37" si="41">C27</f>
        <v>小米</v>
      </c>
      <c r="O27" s="123">
        <f t="shared" ref="O27:O32" si="42">G27</f>
        <v>0.5</v>
      </c>
      <c r="P27" s="124">
        <f t="shared" si="2"/>
        <v>4920</v>
      </c>
      <c r="Q27" s="124">
        <v>0</v>
      </c>
      <c r="R27" s="128">
        <f t="shared" si="20"/>
        <v>0</v>
      </c>
      <c r="S27" s="131">
        <f t="shared" si="21"/>
        <v>0.05</v>
      </c>
      <c r="T27" s="132"/>
      <c r="U27" s="133"/>
      <c r="V27" s="132"/>
      <c r="W27" s="133">
        <f t="shared" ref="W27:W33" si="43">(P27-Q27-R27)*(1-S27)*V27*(1-T27)</f>
        <v>0</v>
      </c>
      <c r="Y27" s="135"/>
      <c r="Z27" s="135"/>
      <c r="AA27" s="135"/>
      <c r="AB27" s="142"/>
      <c r="AC27" s="142"/>
      <c r="AD27" s="135"/>
      <c r="AE27" s="143"/>
      <c r="AF27" s="144"/>
      <c r="AG27" s="144"/>
      <c r="AH27" s="144"/>
      <c r="AI27" s="144">
        <v>0</v>
      </c>
      <c r="AJ27" s="144"/>
      <c r="AK27" s="144"/>
      <c r="AL27" s="143"/>
      <c r="AM27" s="144"/>
      <c r="AN27" s="144"/>
      <c r="AO27" s="149"/>
      <c r="AP27" s="153"/>
      <c r="AQ27" s="143"/>
      <c r="AR27" s="122">
        <f t="shared" ref="AR27:AR37" si="44">L27-AE27</f>
        <v>1500.6</v>
      </c>
      <c r="AS27" s="122">
        <f t="shared" ref="AS27:AS37" si="45">E27-Q27</f>
        <v>0</v>
      </c>
      <c r="AT27" s="122">
        <f t="shared" ref="AT27:AT37" si="46">I27-S27</f>
        <v>2336.95</v>
      </c>
      <c r="AU27" s="122">
        <f t="shared" ref="AU27:AU37" si="47">J27-X27</f>
        <v>0.17</v>
      </c>
      <c r="AW27" s="143"/>
      <c r="AX27" s="143"/>
      <c r="AY27" s="155">
        <v>1</v>
      </c>
      <c r="AZ27" s="155"/>
      <c r="BA27" s="143"/>
    </row>
    <row r="28" spans="1:53">
      <c r="A28" s="257" t="s">
        <v>216</v>
      </c>
      <c r="B28" s="269" t="s">
        <v>34</v>
      </c>
      <c r="C28" s="269" t="s">
        <v>213</v>
      </c>
      <c r="D28" s="222">
        <v>428</v>
      </c>
      <c r="E28" s="222"/>
      <c r="F28" s="119">
        <v>0.05</v>
      </c>
      <c r="G28" s="119">
        <v>0.5</v>
      </c>
      <c r="H28" s="222"/>
      <c r="I28" s="170">
        <v>209.6892</v>
      </c>
      <c r="J28" s="119">
        <v>0.17</v>
      </c>
      <c r="K28" s="120">
        <v>72.76</v>
      </c>
      <c r="L28" s="121">
        <v>136.9292</v>
      </c>
      <c r="M28" s="122"/>
      <c r="N28" s="270" t="str">
        <f t="shared" si="41"/>
        <v>荣耀Honor</v>
      </c>
      <c r="O28" s="123">
        <f t="shared" si="42"/>
        <v>0.5</v>
      </c>
      <c r="P28" s="124">
        <f t="shared" si="2"/>
        <v>428</v>
      </c>
      <c r="Q28" s="124">
        <v>0</v>
      </c>
      <c r="R28" s="128">
        <f t="shared" si="20"/>
        <v>0</v>
      </c>
      <c r="S28" s="131">
        <f t="shared" si="21"/>
        <v>0.05</v>
      </c>
      <c r="T28" s="132"/>
      <c r="U28" s="133">
        <f t="shared" ref="U28:U37" si="48">(P28-Q28-R28)*(1-S28)*(1-T28)</f>
        <v>406.6</v>
      </c>
      <c r="V28" s="132">
        <f t="shared" ref="V28:V37" si="49">AY28-O28</f>
        <v>0.5</v>
      </c>
      <c r="W28" s="133">
        <f t="shared" si="43"/>
        <v>203.3</v>
      </c>
      <c r="Y28" s="135">
        <f t="shared" ref="Y28:Y37" si="50">R28</f>
        <v>0</v>
      </c>
      <c r="Z28" s="135">
        <f t="shared" ref="Z28:Z37" si="51">Q28</f>
        <v>0</v>
      </c>
      <c r="AA28" s="135">
        <f t="shared" ref="AA28:AA37" si="52">P28-Y28-Z28</f>
        <v>428</v>
      </c>
      <c r="AB28" s="142">
        <v>0</v>
      </c>
      <c r="AC28" s="142">
        <v>0.2</v>
      </c>
      <c r="AD28" s="135">
        <f t="shared" ref="AD28:AD37" si="53">ROUND(AA28*(1-AB28)*AC28,2)</f>
        <v>85.6</v>
      </c>
      <c r="AE28" s="143"/>
      <c r="AF28" s="144">
        <f t="shared" ref="AF28:AF37" si="54">W28</f>
        <v>203.3</v>
      </c>
      <c r="AG28" s="144">
        <f t="shared" ref="AG28:AG37" si="55">AD28</f>
        <v>85.6</v>
      </c>
      <c r="AH28" s="144">
        <v>0</v>
      </c>
      <c r="AI28" s="144">
        <v>0</v>
      </c>
      <c r="AJ28" s="144">
        <v>0</v>
      </c>
      <c r="AK28" s="144">
        <v>0</v>
      </c>
      <c r="AL28" s="143"/>
      <c r="AM28" s="144">
        <f t="shared" ref="AM28:AM37" si="56">SUM(AH28:AL28)</f>
        <v>0</v>
      </c>
      <c r="AN28" s="144">
        <f t="shared" ref="AN28:AN37" si="57">AG28-AM28</f>
        <v>85.6</v>
      </c>
      <c r="AO28" s="149">
        <f t="shared" ref="AO28:AO37" si="58">IFERROR(AN28/AG28,"")</f>
        <v>1</v>
      </c>
      <c r="AP28" s="153">
        <f t="shared" ref="AP28:AP37" si="59">W28-AD28-T28</f>
        <v>117.7</v>
      </c>
      <c r="AQ28" s="143"/>
      <c r="AR28" s="122">
        <f t="shared" si="44"/>
        <v>136.9292</v>
      </c>
      <c r="AS28" s="122">
        <f t="shared" si="45"/>
        <v>0</v>
      </c>
      <c r="AT28" s="122">
        <f t="shared" si="46"/>
        <v>209.6392</v>
      </c>
      <c r="AU28" s="122">
        <f t="shared" si="47"/>
        <v>0.17</v>
      </c>
      <c r="AW28" s="143"/>
      <c r="AX28" s="143"/>
      <c r="AY28" s="155">
        <v>1</v>
      </c>
      <c r="AZ28" s="155">
        <v>1</v>
      </c>
      <c r="BA28" s="143"/>
    </row>
    <row r="29" spans="1:53">
      <c r="A29" s="257" t="s">
        <v>216</v>
      </c>
      <c r="B29" s="269" t="s">
        <v>34</v>
      </c>
      <c r="C29" s="269" t="s">
        <v>123</v>
      </c>
      <c r="D29" s="222">
        <v>172</v>
      </c>
      <c r="E29" s="222"/>
      <c r="F29" s="119">
        <v>0</v>
      </c>
      <c r="G29" s="119">
        <v>0.5</v>
      </c>
      <c r="H29" s="222"/>
      <c r="I29" s="170">
        <v>81.7</v>
      </c>
      <c r="J29" s="119">
        <v>0.17</v>
      </c>
      <c r="K29" s="120">
        <v>29.24</v>
      </c>
      <c r="L29" s="121">
        <v>52.46</v>
      </c>
      <c r="M29" s="122"/>
      <c r="N29" s="270" t="str">
        <f t="shared" si="41"/>
        <v>魅族</v>
      </c>
      <c r="O29" s="123">
        <f t="shared" si="42"/>
        <v>0.5</v>
      </c>
      <c r="P29" s="124">
        <f t="shared" si="2"/>
        <v>172</v>
      </c>
      <c r="Q29" s="124">
        <v>0</v>
      </c>
      <c r="R29" s="128">
        <f t="shared" si="20"/>
        <v>0</v>
      </c>
      <c r="S29" s="131">
        <f t="shared" si="21"/>
        <v>0</v>
      </c>
      <c r="T29" s="132"/>
      <c r="U29" s="133">
        <f t="shared" si="48"/>
        <v>172</v>
      </c>
      <c r="V29" s="132">
        <f t="shared" si="49"/>
        <v>0.5</v>
      </c>
      <c r="W29" s="133">
        <f t="shared" si="43"/>
        <v>86</v>
      </c>
      <c r="Y29" s="135">
        <f t="shared" si="50"/>
        <v>0</v>
      </c>
      <c r="Z29" s="135">
        <f t="shared" si="51"/>
        <v>0</v>
      </c>
      <c r="AA29" s="135">
        <f t="shared" si="52"/>
        <v>172</v>
      </c>
      <c r="AB29" s="142">
        <v>0</v>
      </c>
      <c r="AC29" s="142">
        <v>0.2</v>
      </c>
      <c r="AD29" s="135">
        <f t="shared" si="53"/>
        <v>34.4</v>
      </c>
      <c r="AE29" s="143"/>
      <c r="AF29" s="144">
        <f t="shared" si="54"/>
        <v>86</v>
      </c>
      <c r="AG29" s="144">
        <f t="shared" si="55"/>
        <v>34.4</v>
      </c>
      <c r="AH29" s="144">
        <v>0</v>
      </c>
      <c r="AI29" s="144">
        <v>0</v>
      </c>
      <c r="AJ29" s="144">
        <v>0</v>
      </c>
      <c r="AK29" s="144">
        <v>0</v>
      </c>
      <c r="AL29" s="143"/>
      <c r="AM29" s="144">
        <f t="shared" si="56"/>
        <v>0</v>
      </c>
      <c r="AN29" s="144">
        <f t="shared" si="57"/>
        <v>34.4</v>
      </c>
      <c r="AO29" s="149">
        <f t="shared" si="58"/>
        <v>1</v>
      </c>
      <c r="AP29" s="153">
        <f t="shared" si="59"/>
        <v>51.6</v>
      </c>
      <c r="AQ29" s="143"/>
      <c r="AR29" s="122">
        <f t="shared" si="44"/>
        <v>52.46</v>
      </c>
      <c r="AS29" s="122">
        <f t="shared" si="45"/>
        <v>0</v>
      </c>
      <c r="AT29" s="122">
        <f t="shared" si="46"/>
        <v>81.7</v>
      </c>
      <c r="AU29" s="122">
        <f t="shared" si="47"/>
        <v>0.17</v>
      </c>
      <c r="AW29" s="143"/>
      <c r="AX29" s="143"/>
      <c r="AY29" s="155">
        <v>1</v>
      </c>
      <c r="AZ29" s="155">
        <v>1</v>
      </c>
      <c r="BA29" s="143"/>
    </row>
    <row r="30" spans="1:53">
      <c r="A30" s="257" t="s">
        <v>216</v>
      </c>
      <c r="B30" s="269" t="s">
        <v>34</v>
      </c>
      <c r="C30" s="269" t="s">
        <v>106</v>
      </c>
      <c r="D30" s="222">
        <v>6336</v>
      </c>
      <c r="E30" s="222"/>
      <c r="F30" s="119">
        <v>0.05</v>
      </c>
      <c r="G30" s="119">
        <v>0.5</v>
      </c>
      <c r="H30" s="222"/>
      <c r="I30" s="170">
        <v>3095.82</v>
      </c>
      <c r="J30" s="119">
        <v>0.17</v>
      </c>
      <c r="K30" s="120">
        <v>1077.12</v>
      </c>
      <c r="L30" s="121">
        <v>2018.7</v>
      </c>
      <c r="M30" s="122"/>
      <c r="N30" s="270" t="str">
        <f t="shared" si="41"/>
        <v>华为</v>
      </c>
      <c r="O30" s="123">
        <f t="shared" si="42"/>
        <v>0.5</v>
      </c>
      <c r="P30" s="124">
        <f t="shared" si="2"/>
        <v>6336</v>
      </c>
      <c r="Q30" s="124">
        <v>0</v>
      </c>
      <c r="R30" s="128">
        <f t="shared" si="20"/>
        <v>0</v>
      </c>
      <c r="S30" s="131">
        <f t="shared" si="21"/>
        <v>0.05</v>
      </c>
      <c r="T30" s="132"/>
      <c r="U30" s="133">
        <f t="shared" si="48"/>
        <v>6019.2</v>
      </c>
      <c r="V30" s="132">
        <f t="shared" si="49"/>
        <v>0.5</v>
      </c>
      <c r="W30" s="133">
        <f t="shared" si="43"/>
        <v>3009.6</v>
      </c>
      <c r="Y30" s="135">
        <f t="shared" si="50"/>
        <v>0</v>
      </c>
      <c r="Z30" s="135">
        <f t="shared" si="51"/>
        <v>0</v>
      </c>
      <c r="AA30" s="135">
        <f t="shared" si="52"/>
        <v>6336</v>
      </c>
      <c r="AB30" s="142">
        <v>0</v>
      </c>
      <c r="AC30" s="142">
        <v>0.2</v>
      </c>
      <c r="AD30" s="135">
        <f t="shared" si="53"/>
        <v>1267.2</v>
      </c>
      <c r="AE30" s="143"/>
      <c r="AF30" s="144">
        <f t="shared" si="54"/>
        <v>3009.6</v>
      </c>
      <c r="AG30" s="144">
        <f t="shared" si="55"/>
        <v>1267.2</v>
      </c>
      <c r="AH30" s="144">
        <v>0</v>
      </c>
      <c r="AI30" s="144">
        <v>0</v>
      </c>
      <c r="AJ30" s="144">
        <v>0</v>
      </c>
      <c r="AK30" s="144">
        <v>0</v>
      </c>
      <c r="AL30" s="143"/>
      <c r="AM30" s="144">
        <f t="shared" si="56"/>
        <v>0</v>
      </c>
      <c r="AN30" s="144">
        <f t="shared" si="57"/>
        <v>1267.2</v>
      </c>
      <c r="AO30" s="149">
        <f t="shared" si="58"/>
        <v>1</v>
      </c>
      <c r="AP30" s="153">
        <f t="shared" si="59"/>
        <v>1742.4</v>
      </c>
      <c r="AQ30" s="143"/>
      <c r="AR30" s="122">
        <f t="shared" si="44"/>
        <v>2018.7</v>
      </c>
      <c r="AS30" s="122">
        <f t="shared" si="45"/>
        <v>0</v>
      </c>
      <c r="AT30" s="122">
        <f t="shared" si="46"/>
        <v>3095.77</v>
      </c>
      <c r="AU30" s="122">
        <f t="shared" si="47"/>
        <v>0.17</v>
      </c>
      <c r="AW30" s="143"/>
      <c r="AX30" s="143"/>
      <c r="AY30" s="155">
        <v>1</v>
      </c>
      <c r="AZ30" s="155">
        <v>1</v>
      </c>
      <c r="BA30" s="143"/>
    </row>
    <row r="31" spans="1:53">
      <c r="A31" s="257" t="s">
        <v>216</v>
      </c>
      <c r="B31" s="269" t="s">
        <v>35</v>
      </c>
      <c r="C31" s="269" t="s">
        <v>192</v>
      </c>
      <c r="D31" s="222">
        <v>606</v>
      </c>
      <c r="E31" s="222"/>
      <c r="F31" s="119">
        <v>0</v>
      </c>
      <c r="G31" s="119">
        <v>0.8</v>
      </c>
      <c r="H31" s="222">
        <v>115.14</v>
      </c>
      <c r="I31" s="170">
        <v>392.688</v>
      </c>
      <c r="J31" s="119">
        <v>0.17</v>
      </c>
      <c r="K31" s="120">
        <v>83.4462</v>
      </c>
      <c r="L31" s="121">
        <v>309.2418</v>
      </c>
      <c r="M31" s="122"/>
      <c r="N31" s="270" t="str">
        <f t="shared" si="41"/>
        <v>大熊游戏</v>
      </c>
      <c r="O31" s="123">
        <f t="shared" si="42"/>
        <v>0.8</v>
      </c>
      <c r="P31" s="124">
        <f t="shared" si="2"/>
        <v>606</v>
      </c>
      <c r="Q31" s="124">
        <v>0</v>
      </c>
      <c r="R31" s="128">
        <f t="shared" si="20"/>
        <v>115.14</v>
      </c>
      <c r="S31" s="131">
        <f t="shared" si="21"/>
        <v>0</v>
      </c>
      <c r="T31" s="132"/>
      <c r="U31" s="133">
        <f t="shared" si="48"/>
        <v>490.86</v>
      </c>
      <c r="V31" s="132">
        <f t="shared" si="49"/>
        <v>0.2</v>
      </c>
      <c r="W31" s="133">
        <f t="shared" si="43"/>
        <v>98.172</v>
      </c>
      <c r="Y31" s="135">
        <f t="shared" si="50"/>
        <v>115.14</v>
      </c>
      <c r="Z31" s="135">
        <f t="shared" si="51"/>
        <v>0</v>
      </c>
      <c r="AA31" s="135">
        <f t="shared" si="52"/>
        <v>490.86</v>
      </c>
      <c r="AB31" s="142">
        <v>0</v>
      </c>
      <c r="AC31" s="142">
        <v>0.2</v>
      </c>
      <c r="AD31" s="135">
        <f t="shared" si="53"/>
        <v>98.17</v>
      </c>
      <c r="AE31" s="143"/>
      <c r="AF31" s="144">
        <f t="shared" si="54"/>
        <v>98.172</v>
      </c>
      <c r="AG31" s="144">
        <f t="shared" si="55"/>
        <v>98.17</v>
      </c>
      <c r="AH31" s="144">
        <v>0</v>
      </c>
      <c r="AI31" s="144">
        <v>0</v>
      </c>
      <c r="AJ31" s="144">
        <v>0</v>
      </c>
      <c r="AK31" s="144">
        <v>0</v>
      </c>
      <c r="AL31" s="143"/>
      <c r="AM31" s="144">
        <f t="shared" si="56"/>
        <v>0</v>
      </c>
      <c r="AN31" s="144">
        <f t="shared" si="57"/>
        <v>98.17</v>
      </c>
      <c r="AO31" s="149">
        <f t="shared" si="58"/>
        <v>1</v>
      </c>
      <c r="AP31" s="153">
        <f t="shared" si="59"/>
        <v>0.00199999999998113</v>
      </c>
      <c r="AQ31" s="143"/>
      <c r="AR31" s="122">
        <f t="shared" si="44"/>
        <v>309.2418</v>
      </c>
      <c r="AS31" s="122">
        <f t="shared" si="45"/>
        <v>0</v>
      </c>
      <c r="AT31" s="122">
        <f t="shared" si="46"/>
        <v>392.688</v>
      </c>
      <c r="AU31" s="122">
        <f t="shared" si="47"/>
        <v>0.17</v>
      </c>
      <c r="AW31" s="143"/>
      <c r="AX31" s="143"/>
      <c r="AY31" s="155">
        <v>1</v>
      </c>
      <c r="AZ31" s="155">
        <v>1</v>
      </c>
      <c r="BA31" s="143"/>
    </row>
    <row r="32" spans="1:53">
      <c r="A32" s="257" t="s">
        <v>216</v>
      </c>
      <c r="B32" s="269" t="s">
        <v>34</v>
      </c>
      <c r="C32" s="269" t="s">
        <v>192</v>
      </c>
      <c r="D32" s="222">
        <v>11008</v>
      </c>
      <c r="E32" s="222"/>
      <c r="F32" s="119">
        <v>0</v>
      </c>
      <c r="G32" s="119">
        <v>0.801</v>
      </c>
      <c r="H32" s="222">
        <v>2783.26</v>
      </c>
      <c r="I32" s="170">
        <v>6588.01674</v>
      </c>
      <c r="J32" s="119">
        <v>0.17</v>
      </c>
      <c r="K32" s="120">
        <v>1398.2058</v>
      </c>
      <c r="L32" s="121">
        <v>5189.81094</v>
      </c>
      <c r="M32" s="122"/>
      <c r="N32" s="270" t="str">
        <f t="shared" si="41"/>
        <v>大熊游戏</v>
      </c>
      <c r="O32" s="123">
        <f t="shared" si="42"/>
        <v>0.801</v>
      </c>
      <c r="P32" s="124">
        <f t="shared" si="2"/>
        <v>11008</v>
      </c>
      <c r="Q32" s="124">
        <v>0</v>
      </c>
      <c r="R32" s="128">
        <f t="shared" si="20"/>
        <v>2783.26</v>
      </c>
      <c r="S32" s="131">
        <f t="shared" si="21"/>
        <v>0</v>
      </c>
      <c r="T32" s="132"/>
      <c r="U32" s="133">
        <f t="shared" si="48"/>
        <v>8224.74</v>
      </c>
      <c r="V32" s="132">
        <f t="shared" si="49"/>
        <v>0.199</v>
      </c>
      <c r="W32" s="133">
        <f t="shared" si="43"/>
        <v>1636.72326</v>
      </c>
      <c r="Y32" s="135">
        <f t="shared" si="50"/>
        <v>2783.26</v>
      </c>
      <c r="Z32" s="135">
        <f t="shared" si="51"/>
        <v>0</v>
      </c>
      <c r="AA32" s="135">
        <f t="shared" si="52"/>
        <v>8224.74</v>
      </c>
      <c r="AB32" s="142">
        <v>0</v>
      </c>
      <c r="AC32" s="142">
        <v>0.2</v>
      </c>
      <c r="AD32" s="135">
        <f t="shared" si="53"/>
        <v>1644.95</v>
      </c>
      <c r="AE32" s="143"/>
      <c r="AF32" s="144">
        <f t="shared" si="54"/>
        <v>1636.72326</v>
      </c>
      <c r="AG32" s="144">
        <f t="shared" si="55"/>
        <v>1644.95</v>
      </c>
      <c r="AH32" s="144">
        <v>0</v>
      </c>
      <c r="AI32" s="144">
        <v>0</v>
      </c>
      <c r="AJ32" s="144">
        <v>0</v>
      </c>
      <c r="AK32" s="144">
        <v>0</v>
      </c>
      <c r="AL32" s="143"/>
      <c r="AM32" s="144">
        <f t="shared" si="56"/>
        <v>0</v>
      </c>
      <c r="AN32" s="144">
        <f t="shared" si="57"/>
        <v>1644.95</v>
      </c>
      <c r="AO32" s="149">
        <f t="shared" si="58"/>
        <v>1</v>
      </c>
      <c r="AP32" s="153">
        <f t="shared" si="59"/>
        <v>-8.22674000000052</v>
      </c>
      <c r="AQ32" s="143"/>
      <c r="AR32" s="122">
        <f t="shared" si="44"/>
        <v>5189.81094</v>
      </c>
      <c r="AS32" s="122">
        <f t="shared" si="45"/>
        <v>0</v>
      </c>
      <c r="AT32" s="122">
        <f t="shared" si="46"/>
        <v>6588.01674</v>
      </c>
      <c r="AU32" s="122">
        <f t="shared" si="47"/>
        <v>0.17</v>
      </c>
      <c r="AW32" s="143"/>
      <c r="AX32" s="143"/>
      <c r="AY32" s="155">
        <v>1</v>
      </c>
      <c r="AZ32" s="155">
        <v>1</v>
      </c>
      <c r="BA32" s="143"/>
    </row>
    <row r="33" spans="1:53">
      <c r="A33" s="257" t="s">
        <v>216</v>
      </c>
      <c r="B33" s="269" t="s">
        <v>34</v>
      </c>
      <c r="C33" s="269" t="s">
        <v>114</v>
      </c>
      <c r="D33" s="222">
        <v>6</v>
      </c>
      <c r="E33" s="222"/>
      <c r="F33" s="119">
        <v>0.05</v>
      </c>
      <c r="G33" s="119">
        <v>0.5</v>
      </c>
      <c r="H33" s="222"/>
      <c r="I33" s="170">
        <v>2.85</v>
      </c>
      <c r="J33" s="119">
        <v>0.17</v>
      </c>
      <c r="K33" s="120">
        <v>1.02</v>
      </c>
      <c r="L33" s="121">
        <v>1.83</v>
      </c>
      <c r="M33" s="122"/>
      <c r="N33" s="270" t="str">
        <f t="shared" si="41"/>
        <v>百度</v>
      </c>
      <c r="O33" s="123">
        <v>0.6</v>
      </c>
      <c r="P33" s="124">
        <f t="shared" si="2"/>
        <v>6</v>
      </c>
      <c r="Q33" s="124">
        <v>0</v>
      </c>
      <c r="R33" s="128">
        <f t="shared" si="20"/>
        <v>0</v>
      </c>
      <c r="S33" s="131">
        <f t="shared" si="21"/>
        <v>0.05</v>
      </c>
      <c r="T33" s="132"/>
      <c r="U33" s="133">
        <f t="shared" si="48"/>
        <v>5.7</v>
      </c>
      <c r="V33" s="132">
        <f t="shared" si="49"/>
        <v>0.4</v>
      </c>
      <c r="W33" s="133">
        <f t="shared" si="43"/>
        <v>2.28</v>
      </c>
      <c r="Y33" s="135">
        <f t="shared" si="50"/>
        <v>0</v>
      </c>
      <c r="Z33" s="135">
        <f t="shared" si="51"/>
        <v>0</v>
      </c>
      <c r="AA33" s="135">
        <f t="shared" si="52"/>
        <v>6</v>
      </c>
      <c r="AB33" s="142">
        <v>0</v>
      </c>
      <c r="AC33" s="142">
        <v>0.2</v>
      </c>
      <c r="AD33" s="135">
        <f t="shared" si="53"/>
        <v>1.2</v>
      </c>
      <c r="AE33" s="143"/>
      <c r="AF33" s="144">
        <f t="shared" si="54"/>
        <v>2.28</v>
      </c>
      <c r="AG33" s="144">
        <f t="shared" si="55"/>
        <v>1.2</v>
      </c>
      <c r="AH33" s="144">
        <v>0</v>
      </c>
      <c r="AI33" s="144">
        <v>0</v>
      </c>
      <c r="AJ33" s="144">
        <v>0</v>
      </c>
      <c r="AK33" s="144">
        <v>0</v>
      </c>
      <c r="AL33" s="143"/>
      <c r="AM33" s="144">
        <f t="shared" si="56"/>
        <v>0</v>
      </c>
      <c r="AN33" s="144">
        <f t="shared" si="57"/>
        <v>1.2</v>
      </c>
      <c r="AO33" s="149">
        <f t="shared" si="58"/>
        <v>1</v>
      </c>
      <c r="AP33" s="153">
        <f t="shared" si="59"/>
        <v>1.08</v>
      </c>
      <c r="AQ33" s="143"/>
      <c r="AR33" s="122">
        <f t="shared" si="44"/>
        <v>1.83</v>
      </c>
      <c r="AS33" s="122">
        <f t="shared" si="45"/>
        <v>0</v>
      </c>
      <c r="AT33" s="122">
        <f t="shared" si="46"/>
        <v>2.8</v>
      </c>
      <c r="AU33" s="122">
        <f t="shared" si="47"/>
        <v>0.17</v>
      </c>
      <c r="AW33" s="143"/>
      <c r="AX33" s="143"/>
      <c r="AY33" s="155">
        <v>1</v>
      </c>
      <c r="AZ33" s="155">
        <v>1</v>
      </c>
      <c r="BA33" s="143"/>
    </row>
    <row r="34" spans="1:53">
      <c r="A34" s="257" t="s">
        <v>216</v>
      </c>
      <c r="B34" s="269" t="s">
        <v>34</v>
      </c>
      <c r="C34" s="269" t="s">
        <v>105</v>
      </c>
      <c r="D34" s="222">
        <v>1220</v>
      </c>
      <c r="E34" s="222"/>
      <c r="F34" s="119">
        <v>0.05</v>
      </c>
      <c r="G34" s="119">
        <v>0.5</v>
      </c>
      <c r="H34" s="222">
        <v>72.1</v>
      </c>
      <c r="I34" s="170">
        <v>545.25</v>
      </c>
      <c r="J34" s="119">
        <v>0.17</v>
      </c>
      <c r="K34" s="120">
        <v>195.143</v>
      </c>
      <c r="L34" s="121">
        <v>350.107</v>
      </c>
      <c r="M34" s="122"/>
      <c r="N34" s="270" t="str">
        <f t="shared" si="41"/>
        <v>vivo</v>
      </c>
      <c r="O34" s="123">
        <v>0.2</v>
      </c>
      <c r="P34" s="124">
        <f t="shared" si="2"/>
        <v>1220</v>
      </c>
      <c r="Q34" s="124">
        <v>0</v>
      </c>
      <c r="R34" s="128">
        <f t="shared" si="20"/>
        <v>72.1</v>
      </c>
      <c r="S34" s="131">
        <f t="shared" si="21"/>
        <v>0.05</v>
      </c>
      <c r="T34" s="132"/>
      <c r="U34" s="133">
        <f t="shared" si="48"/>
        <v>1090.505</v>
      </c>
      <c r="V34" s="132">
        <f t="shared" si="49"/>
        <v>0.8</v>
      </c>
      <c r="W34" s="133">
        <v>124859.19</v>
      </c>
      <c r="Y34" s="135">
        <f t="shared" si="50"/>
        <v>72.1</v>
      </c>
      <c r="Z34" s="135">
        <f t="shared" si="51"/>
        <v>0</v>
      </c>
      <c r="AA34" s="135">
        <f t="shared" si="52"/>
        <v>1147.9</v>
      </c>
      <c r="AB34" s="142">
        <v>0</v>
      </c>
      <c r="AC34" s="142">
        <v>0.2</v>
      </c>
      <c r="AD34" s="135">
        <f t="shared" si="53"/>
        <v>229.58</v>
      </c>
      <c r="AE34" s="143"/>
      <c r="AF34" s="144">
        <f t="shared" si="54"/>
        <v>124859.19</v>
      </c>
      <c r="AG34" s="144">
        <f t="shared" si="55"/>
        <v>229.58</v>
      </c>
      <c r="AH34" s="144">
        <v>0</v>
      </c>
      <c r="AI34" s="144">
        <v>0</v>
      </c>
      <c r="AJ34" s="144">
        <v>0</v>
      </c>
      <c r="AK34" s="144">
        <v>0</v>
      </c>
      <c r="AL34" s="143"/>
      <c r="AM34" s="144">
        <f t="shared" si="56"/>
        <v>0</v>
      </c>
      <c r="AN34" s="144">
        <f t="shared" si="57"/>
        <v>229.58</v>
      </c>
      <c r="AO34" s="149">
        <f t="shared" si="58"/>
        <v>1</v>
      </c>
      <c r="AP34" s="153">
        <f t="shared" si="59"/>
        <v>124629.61</v>
      </c>
      <c r="AQ34" s="143"/>
      <c r="AR34" s="122">
        <f t="shared" si="44"/>
        <v>350.107</v>
      </c>
      <c r="AS34" s="122">
        <f t="shared" si="45"/>
        <v>0</v>
      </c>
      <c r="AT34" s="122">
        <f t="shared" si="46"/>
        <v>545.2</v>
      </c>
      <c r="AU34" s="122">
        <f t="shared" si="47"/>
        <v>0.17</v>
      </c>
      <c r="AW34" s="143"/>
      <c r="AX34" s="143"/>
      <c r="AY34" s="155">
        <v>1</v>
      </c>
      <c r="AZ34" s="155">
        <v>1</v>
      </c>
      <c r="BA34" s="143"/>
    </row>
    <row r="35" spans="1:53">
      <c r="A35" s="257" t="s">
        <v>216</v>
      </c>
      <c r="B35" s="269" t="s">
        <v>34</v>
      </c>
      <c r="C35" s="269" t="s">
        <v>110</v>
      </c>
      <c r="D35" s="222">
        <v>14154</v>
      </c>
      <c r="E35" s="222"/>
      <c r="F35" s="119">
        <v>0.05</v>
      </c>
      <c r="G35" s="119">
        <v>0.5</v>
      </c>
      <c r="H35" s="222">
        <v>1425.2</v>
      </c>
      <c r="I35" s="170">
        <v>6092.73</v>
      </c>
      <c r="J35" s="119">
        <v>0.17</v>
      </c>
      <c r="K35" s="120">
        <v>2163.896</v>
      </c>
      <c r="L35" s="121">
        <v>3928.834</v>
      </c>
      <c r="M35" s="122"/>
      <c r="N35" s="270" t="str">
        <f t="shared" si="41"/>
        <v>UC九游（阿里游戏）</v>
      </c>
      <c r="O35" s="123">
        <f t="shared" ref="O35:O37" si="60">G35</f>
        <v>0.5</v>
      </c>
      <c r="P35" s="124">
        <f t="shared" si="2"/>
        <v>14154</v>
      </c>
      <c r="Q35" s="124">
        <v>0</v>
      </c>
      <c r="R35" s="128">
        <f t="shared" si="20"/>
        <v>1425.2</v>
      </c>
      <c r="S35" s="131">
        <f t="shared" si="21"/>
        <v>0.05</v>
      </c>
      <c r="T35" s="132"/>
      <c r="U35" s="133">
        <f t="shared" si="48"/>
        <v>12092.36</v>
      </c>
      <c r="V35" s="132">
        <f t="shared" si="49"/>
        <v>0.5</v>
      </c>
      <c r="W35" s="133">
        <f t="shared" ref="W35:W37" si="61">(P35-Q35-R35)*(1-S35)*V35*(1-T35)</f>
        <v>6046.18</v>
      </c>
      <c r="Y35" s="135">
        <f t="shared" si="50"/>
        <v>1425.2</v>
      </c>
      <c r="Z35" s="135">
        <f t="shared" si="51"/>
        <v>0</v>
      </c>
      <c r="AA35" s="135">
        <f t="shared" si="52"/>
        <v>12728.8</v>
      </c>
      <c r="AB35" s="142">
        <v>0</v>
      </c>
      <c r="AC35" s="142">
        <v>0.2</v>
      </c>
      <c r="AD35" s="135">
        <f t="shared" si="53"/>
        <v>2545.76</v>
      </c>
      <c r="AE35" s="143"/>
      <c r="AF35" s="144">
        <f t="shared" si="54"/>
        <v>6046.18</v>
      </c>
      <c r="AG35" s="144">
        <f t="shared" si="55"/>
        <v>2545.76</v>
      </c>
      <c r="AH35" s="144">
        <v>0</v>
      </c>
      <c r="AI35" s="144">
        <v>0</v>
      </c>
      <c r="AJ35" s="144">
        <v>0</v>
      </c>
      <c r="AK35" s="144">
        <v>0</v>
      </c>
      <c r="AL35" s="143"/>
      <c r="AM35" s="144">
        <f t="shared" si="56"/>
        <v>0</v>
      </c>
      <c r="AN35" s="144">
        <f t="shared" si="57"/>
        <v>2545.76</v>
      </c>
      <c r="AO35" s="149">
        <f t="shared" si="58"/>
        <v>1</v>
      </c>
      <c r="AP35" s="153">
        <f t="shared" si="59"/>
        <v>3500.42</v>
      </c>
      <c r="AQ35" s="143"/>
      <c r="AR35" s="122">
        <f t="shared" si="44"/>
        <v>3928.834</v>
      </c>
      <c r="AS35" s="122">
        <f t="shared" si="45"/>
        <v>0</v>
      </c>
      <c r="AT35" s="122">
        <f t="shared" si="46"/>
        <v>6092.68</v>
      </c>
      <c r="AU35" s="122">
        <f t="shared" si="47"/>
        <v>0.17</v>
      </c>
      <c r="AW35" s="143"/>
      <c r="AX35" s="143"/>
      <c r="AY35" s="155">
        <v>1</v>
      </c>
      <c r="AZ35" s="155">
        <v>1</v>
      </c>
      <c r="BA35" s="143"/>
    </row>
    <row r="36" spans="1:53">
      <c r="A36" s="257" t="s">
        <v>216</v>
      </c>
      <c r="B36" s="269" t="s">
        <v>34</v>
      </c>
      <c r="C36" s="269" t="s">
        <v>109</v>
      </c>
      <c r="D36" s="222">
        <v>3902</v>
      </c>
      <c r="E36" s="222"/>
      <c r="F36" s="119">
        <v>0.05</v>
      </c>
      <c r="G36" s="119">
        <v>0.5</v>
      </c>
      <c r="H36" s="222">
        <v>390.2</v>
      </c>
      <c r="I36" s="170">
        <v>1668.11</v>
      </c>
      <c r="J36" s="119">
        <v>0.17</v>
      </c>
      <c r="K36" s="120">
        <v>597.006</v>
      </c>
      <c r="L36" s="121">
        <v>1071.104</v>
      </c>
      <c r="M36" s="274"/>
      <c r="N36" s="270" t="str">
        <f t="shared" si="41"/>
        <v>OPPO</v>
      </c>
      <c r="O36" s="123">
        <f t="shared" si="60"/>
        <v>0.5</v>
      </c>
      <c r="P36" s="124">
        <f t="shared" si="2"/>
        <v>3902</v>
      </c>
      <c r="Q36" s="124">
        <v>0</v>
      </c>
      <c r="R36" s="128">
        <f t="shared" si="20"/>
        <v>390.2</v>
      </c>
      <c r="S36" s="131">
        <f t="shared" si="21"/>
        <v>0.05</v>
      </c>
      <c r="T36" s="132"/>
      <c r="U36" s="133">
        <f t="shared" si="48"/>
        <v>3336.21</v>
      </c>
      <c r="V36" s="132">
        <f t="shared" si="49"/>
        <v>0.5</v>
      </c>
      <c r="W36" s="133">
        <f t="shared" si="61"/>
        <v>1668.105</v>
      </c>
      <c r="Y36" s="135">
        <f t="shared" si="50"/>
        <v>390.2</v>
      </c>
      <c r="Z36" s="135">
        <f t="shared" si="51"/>
        <v>0</v>
      </c>
      <c r="AA36" s="135">
        <f t="shared" si="52"/>
        <v>3511.8</v>
      </c>
      <c r="AB36" s="142">
        <v>0</v>
      </c>
      <c r="AC36" s="142">
        <v>0.2</v>
      </c>
      <c r="AD36" s="135">
        <f t="shared" si="53"/>
        <v>702.36</v>
      </c>
      <c r="AE36" s="143"/>
      <c r="AF36" s="144">
        <f t="shared" si="54"/>
        <v>1668.105</v>
      </c>
      <c r="AG36" s="144">
        <f t="shared" si="55"/>
        <v>702.36</v>
      </c>
      <c r="AH36" s="144">
        <v>0</v>
      </c>
      <c r="AI36" s="144">
        <v>0</v>
      </c>
      <c r="AJ36" s="144">
        <v>0</v>
      </c>
      <c r="AK36" s="144">
        <v>0</v>
      </c>
      <c r="AL36" s="143"/>
      <c r="AM36" s="144">
        <f t="shared" si="56"/>
        <v>0</v>
      </c>
      <c r="AN36" s="144">
        <f t="shared" si="57"/>
        <v>702.36</v>
      </c>
      <c r="AO36" s="149">
        <f t="shared" si="58"/>
        <v>1</v>
      </c>
      <c r="AP36" s="153">
        <f t="shared" si="59"/>
        <v>965.745</v>
      </c>
      <c r="AQ36" s="143"/>
      <c r="AR36" s="122">
        <f t="shared" si="44"/>
        <v>1071.104</v>
      </c>
      <c r="AS36" s="122">
        <f t="shared" si="45"/>
        <v>0</v>
      </c>
      <c r="AT36" s="122">
        <f t="shared" si="46"/>
        <v>1668.06</v>
      </c>
      <c r="AU36" s="122">
        <f t="shared" si="47"/>
        <v>0.17</v>
      </c>
      <c r="AW36" s="143"/>
      <c r="AX36" s="143"/>
      <c r="AY36" s="155">
        <v>1</v>
      </c>
      <c r="AZ36" s="155">
        <v>1</v>
      </c>
      <c r="BA36" s="143"/>
    </row>
    <row r="37" ht="19.5" customHeight="1" spans="1:53">
      <c r="A37" s="257" t="s">
        <v>216</v>
      </c>
      <c r="B37" s="268" t="s">
        <v>34</v>
      </c>
      <c r="C37" s="222" t="s">
        <v>214</v>
      </c>
      <c r="D37" s="222">
        <v>1030</v>
      </c>
      <c r="E37" s="222"/>
      <c r="F37" s="119">
        <v>0.05</v>
      </c>
      <c r="G37" s="119">
        <v>0.4</v>
      </c>
      <c r="H37" s="222"/>
      <c r="I37" s="170">
        <v>391.4</v>
      </c>
      <c r="J37" s="119">
        <v>0.17</v>
      </c>
      <c r="K37" s="120">
        <v>175.1</v>
      </c>
      <c r="L37" s="121">
        <v>216.3</v>
      </c>
      <c r="M37" s="274"/>
      <c r="N37" s="270" t="str">
        <f t="shared" si="41"/>
        <v>小7</v>
      </c>
      <c r="O37" s="123">
        <f t="shared" si="60"/>
        <v>0.4</v>
      </c>
      <c r="P37" s="124">
        <f t="shared" si="2"/>
        <v>1030</v>
      </c>
      <c r="Q37" s="124">
        <v>0</v>
      </c>
      <c r="R37" s="128">
        <f t="shared" si="20"/>
        <v>0</v>
      </c>
      <c r="S37" s="131">
        <f t="shared" si="21"/>
        <v>0.05</v>
      </c>
      <c r="T37" s="132"/>
      <c r="U37" s="133">
        <f t="shared" si="48"/>
        <v>978.5</v>
      </c>
      <c r="V37" s="132">
        <f t="shared" si="49"/>
        <v>0.6</v>
      </c>
      <c r="W37" s="133">
        <f t="shared" si="61"/>
        <v>587.1</v>
      </c>
      <c r="Y37" s="135">
        <f t="shared" si="50"/>
        <v>0</v>
      </c>
      <c r="Z37" s="135">
        <f t="shared" si="51"/>
        <v>0</v>
      </c>
      <c r="AA37" s="135">
        <f t="shared" si="52"/>
        <v>1030</v>
      </c>
      <c r="AB37" s="142">
        <v>0</v>
      </c>
      <c r="AC37" s="142">
        <v>0.2</v>
      </c>
      <c r="AD37" s="135">
        <f t="shared" si="53"/>
        <v>206</v>
      </c>
      <c r="AE37" s="143"/>
      <c r="AF37" s="144">
        <f t="shared" si="54"/>
        <v>587.1</v>
      </c>
      <c r="AG37" s="144">
        <f t="shared" si="55"/>
        <v>206</v>
      </c>
      <c r="AH37" s="144">
        <v>0</v>
      </c>
      <c r="AI37" s="144">
        <v>0</v>
      </c>
      <c r="AJ37" s="144">
        <v>0</v>
      </c>
      <c r="AK37" s="144">
        <v>0</v>
      </c>
      <c r="AL37" s="143"/>
      <c r="AM37" s="144">
        <f t="shared" si="56"/>
        <v>0</v>
      </c>
      <c r="AN37" s="144">
        <f t="shared" si="57"/>
        <v>206</v>
      </c>
      <c r="AO37" s="149">
        <f t="shared" si="58"/>
        <v>1</v>
      </c>
      <c r="AP37" s="153">
        <f t="shared" si="59"/>
        <v>381.1</v>
      </c>
      <c r="AQ37" s="143"/>
      <c r="AR37" s="122">
        <f t="shared" si="44"/>
        <v>216.3</v>
      </c>
      <c r="AS37" s="122">
        <f t="shared" si="45"/>
        <v>0</v>
      </c>
      <c r="AT37" s="122">
        <f t="shared" si="46"/>
        <v>391.35</v>
      </c>
      <c r="AU37" s="122">
        <f t="shared" si="47"/>
        <v>0.17</v>
      </c>
      <c r="AW37" s="143"/>
      <c r="AX37" s="143"/>
      <c r="AY37" s="155">
        <v>1</v>
      </c>
      <c r="AZ37" s="155">
        <v>1</v>
      </c>
      <c r="BA37" s="143"/>
    </row>
    <row r="38" spans="1:53">
      <c r="A38" s="257"/>
      <c r="B38" s="262"/>
      <c r="C38" s="262"/>
      <c r="D38" s="263"/>
      <c r="E38" s="263"/>
      <c r="F38" s="263"/>
      <c r="G38" s="263"/>
      <c r="H38" s="263"/>
      <c r="I38" s="263"/>
      <c r="J38" s="263"/>
      <c r="K38" s="263"/>
      <c r="L38" s="263"/>
      <c r="M38" s="274"/>
      <c r="N38" s="275"/>
      <c r="O38" s="123"/>
      <c r="P38" s="124">
        <f t="shared" si="2"/>
        <v>0</v>
      </c>
      <c r="Q38" s="124">
        <v>0</v>
      </c>
      <c r="R38" s="128">
        <f t="shared" si="20"/>
        <v>0</v>
      </c>
      <c r="S38" s="131">
        <f t="shared" si="21"/>
        <v>0</v>
      </c>
      <c r="T38" s="132"/>
      <c r="U38" s="133"/>
      <c r="V38" s="132"/>
      <c r="W38" s="133"/>
      <c r="Y38" s="135"/>
      <c r="Z38" s="135"/>
      <c r="AA38" s="135"/>
      <c r="AB38" s="142"/>
      <c r="AC38" s="142"/>
      <c r="AD38" s="135"/>
      <c r="AE38" s="143"/>
      <c r="AF38" s="144"/>
      <c r="AG38" s="144"/>
      <c r="AH38" s="144"/>
      <c r="AI38" s="144">
        <v>0</v>
      </c>
      <c r="AJ38" s="144"/>
      <c r="AK38" s="144"/>
      <c r="AL38" s="143"/>
      <c r="AM38" s="144"/>
      <c r="AN38" s="144"/>
      <c r="AO38" s="149"/>
      <c r="AP38" s="153"/>
      <c r="AQ38" s="143"/>
      <c r="AR38" s="122"/>
      <c r="AS38" s="122"/>
      <c r="AT38" s="122"/>
      <c r="AU38" s="122"/>
      <c r="AW38" s="143"/>
      <c r="AX38" s="143"/>
      <c r="AY38" s="155">
        <v>1</v>
      </c>
      <c r="AZ38" s="155"/>
      <c r="BA38" s="143"/>
    </row>
    <row r="39" ht="18" customHeight="1" spans="1:53">
      <c r="A39" s="257"/>
      <c r="B39" s="222"/>
      <c r="C39" s="222"/>
      <c r="D39" s="222"/>
      <c r="E39" s="222"/>
      <c r="F39" s="264"/>
      <c r="G39" s="264"/>
      <c r="H39" s="222"/>
      <c r="I39" s="271"/>
      <c r="J39" s="264"/>
      <c r="K39" s="272"/>
      <c r="L39" s="273"/>
      <c r="M39" s="274"/>
      <c r="N39" s="275"/>
      <c r="O39" s="123"/>
      <c r="P39" s="124">
        <f t="shared" si="2"/>
        <v>0</v>
      </c>
      <c r="Q39" s="124">
        <v>0</v>
      </c>
      <c r="R39" s="128">
        <f t="shared" si="20"/>
        <v>0</v>
      </c>
      <c r="S39" s="131">
        <f t="shared" si="21"/>
        <v>0</v>
      </c>
      <c r="T39" s="132"/>
      <c r="U39" s="133"/>
      <c r="V39" s="132"/>
      <c r="W39" s="133"/>
      <c r="Y39" s="135"/>
      <c r="Z39" s="135"/>
      <c r="AA39" s="135"/>
      <c r="AB39" s="142"/>
      <c r="AC39" s="142"/>
      <c r="AD39" s="135"/>
      <c r="AE39" s="143"/>
      <c r="AF39" s="144"/>
      <c r="AG39" s="144"/>
      <c r="AH39" s="144"/>
      <c r="AI39" s="144">
        <v>0</v>
      </c>
      <c r="AJ39" s="144"/>
      <c r="AK39" s="144"/>
      <c r="AL39" s="143"/>
      <c r="AM39" s="144"/>
      <c r="AN39" s="144"/>
      <c r="AO39" s="149"/>
      <c r="AP39" s="153"/>
      <c r="AQ39" s="143"/>
      <c r="AR39" s="122"/>
      <c r="AS39" s="122"/>
      <c r="AT39" s="122"/>
      <c r="AU39" s="122"/>
      <c r="AW39" s="143"/>
      <c r="AX39" s="143"/>
      <c r="AY39" s="155">
        <v>1</v>
      </c>
      <c r="AZ39" s="155"/>
      <c r="BA39" s="143"/>
    </row>
    <row r="40" spans="1:53">
      <c r="A40" s="257" t="s">
        <v>217</v>
      </c>
      <c r="B40" s="269" t="s">
        <v>34</v>
      </c>
      <c r="C40" s="269" t="s">
        <v>110</v>
      </c>
      <c r="D40" s="222">
        <v>7282</v>
      </c>
      <c r="E40" s="222"/>
      <c r="F40" s="119">
        <v>0.05</v>
      </c>
      <c r="G40" s="119">
        <v>0.5</v>
      </c>
      <c r="H40" s="222">
        <v>1113.4</v>
      </c>
      <c r="I40" s="170">
        <v>2930.09</v>
      </c>
      <c r="J40" s="119">
        <v>0.17</v>
      </c>
      <c r="K40" s="120">
        <v>1048.662</v>
      </c>
      <c r="L40" s="121">
        <v>1881.428</v>
      </c>
      <c r="M40" s="274"/>
      <c r="N40" s="275" t="str">
        <f t="shared" ref="N40:N48" si="62">C40</f>
        <v>UC九游（阿里游戏）</v>
      </c>
      <c r="O40" s="123">
        <f t="shared" ref="O40:O48" si="63">G40</f>
        <v>0.5</v>
      </c>
      <c r="P40" s="124">
        <f t="shared" si="2"/>
        <v>7282</v>
      </c>
      <c r="Q40" s="124">
        <v>0</v>
      </c>
      <c r="R40" s="128">
        <f t="shared" si="20"/>
        <v>1113.4</v>
      </c>
      <c r="S40" s="131">
        <f t="shared" si="21"/>
        <v>0.05</v>
      </c>
      <c r="T40" s="132"/>
      <c r="U40" s="133"/>
      <c r="V40" s="132"/>
      <c r="W40" s="133"/>
      <c r="Y40" s="135"/>
      <c r="Z40" s="135"/>
      <c r="AA40" s="135"/>
      <c r="AB40" s="142"/>
      <c r="AC40" s="142"/>
      <c r="AD40" s="135"/>
      <c r="AE40" s="143"/>
      <c r="AF40" s="144"/>
      <c r="AG40" s="144"/>
      <c r="AH40" s="144"/>
      <c r="AI40" s="144">
        <v>0</v>
      </c>
      <c r="AJ40" s="144"/>
      <c r="AK40" s="144"/>
      <c r="AL40" s="143"/>
      <c r="AM40" s="144"/>
      <c r="AN40" s="144"/>
      <c r="AO40" s="149"/>
      <c r="AP40" s="153"/>
      <c r="AQ40" s="143"/>
      <c r="AR40" s="122">
        <f t="shared" ref="AR40:AR48" si="64">L40-AE40</f>
        <v>1881.428</v>
      </c>
      <c r="AS40" s="122">
        <f t="shared" ref="AS40:AS48" si="65">E40-Q40</f>
        <v>0</v>
      </c>
      <c r="AT40" s="122">
        <f t="shared" ref="AT40:AT48" si="66">I40-S40</f>
        <v>2930.04</v>
      </c>
      <c r="AU40" s="122">
        <f t="shared" ref="AU40:AU48" si="67">J40-X40</f>
        <v>0.17</v>
      </c>
      <c r="AW40" s="143"/>
      <c r="AX40" s="143"/>
      <c r="AY40" s="155">
        <v>1</v>
      </c>
      <c r="AZ40" s="155"/>
      <c r="BA40" s="143"/>
    </row>
    <row r="41" ht="19.5" customHeight="1" spans="1:53">
      <c r="A41" s="257" t="s">
        <v>217</v>
      </c>
      <c r="B41" s="269" t="s">
        <v>34</v>
      </c>
      <c r="C41" s="269" t="s">
        <v>102</v>
      </c>
      <c r="D41" s="222">
        <v>6048</v>
      </c>
      <c r="E41" s="222"/>
      <c r="F41" s="119">
        <v>0.05</v>
      </c>
      <c r="G41" s="119">
        <v>0.5</v>
      </c>
      <c r="H41" s="222"/>
      <c r="I41" s="170">
        <v>2872.8</v>
      </c>
      <c r="J41" s="119">
        <v>0.17</v>
      </c>
      <c r="K41" s="120">
        <v>1028.16</v>
      </c>
      <c r="L41" s="121">
        <v>1844.64</v>
      </c>
      <c r="M41" s="274"/>
      <c r="N41" s="275" t="str">
        <f t="shared" si="62"/>
        <v>小米</v>
      </c>
      <c r="O41" s="123">
        <v>0.6</v>
      </c>
      <c r="P41" s="124">
        <f t="shared" si="2"/>
        <v>6048</v>
      </c>
      <c r="Q41" s="124">
        <v>0</v>
      </c>
      <c r="R41" s="128">
        <f t="shared" si="20"/>
        <v>0</v>
      </c>
      <c r="S41" s="131">
        <f t="shared" si="21"/>
        <v>0.05</v>
      </c>
      <c r="T41" s="132"/>
      <c r="U41" s="133">
        <f t="shared" ref="U41:U48" si="68">(P41-Q41-R41)*(1-S41)*(1-T41)</f>
        <v>5745.6</v>
      </c>
      <c r="V41" s="132">
        <f t="shared" ref="V41:V48" si="69">AY41-O41</f>
        <v>0.4</v>
      </c>
      <c r="W41" s="133">
        <f t="shared" ref="W41:W48" si="70">(P41-Q41-R41)*(1-S41)*V41*(1-T41)</f>
        <v>2298.24</v>
      </c>
      <c r="Y41" s="135">
        <f t="shared" ref="Y41:Y48" si="71">R41</f>
        <v>0</v>
      </c>
      <c r="Z41" s="135">
        <f t="shared" ref="Z41:Z48" si="72">Q41</f>
        <v>0</v>
      </c>
      <c r="AA41" s="135">
        <f t="shared" ref="AA41:AA48" si="73">P41-Y41-Z41</f>
        <v>6048</v>
      </c>
      <c r="AB41" s="142">
        <v>0</v>
      </c>
      <c r="AC41" s="142">
        <v>0.2</v>
      </c>
      <c r="AD41" s="135">
        <f t="shared" ref="AD41:AD48" si="74">ROUND(AA41*(1-AB41)*AC41,2)</f>
        <v>1209.6</v>
      </c>
      <c r="AE41" s="143"/>
      <c r="AF41" s="144">
        <f t="shared" ref="AF41:AF48" si="75">W41</f>
        <v>2298.24</v>
      </c>
      <c r="AG41" s="144">
        <f t="shared" ref="AG41:AG48" si="76">AD41</f>
        <v>1209.6</v>
      </c>
      <c r="AH41" s="144">
        <v>0</v>
      </c>
      <c r="AI41" s="144">
        <v>0</v>
      </c>
      <c r="AJ41" s="144">
        <v>0</v>
      </c>
      <c r="AK41" s="144">
        <v>0</v>
      </c>
      <c r="AL41" s="143"/>
      <c r="AM41" s="144">
        <f t="shared" ref="AM41:AM48" si="77">SUM(AH41:AL41)</f>
        <v>0</v>
      </c>
      <c r="AN41" s="144">
        <f t="shared" ref="AN41:AN48" si="78">AG41-AM41</f>
        <v>1209.6</v>
      </c>
      <c r="AO41" s="149">
        <f t="shared" ref="AO41:AO48" si="79">IFERROR(AN41/AG41,"")</f>
        <v>1</v>
      </c>
      <c r="AP41" s="153">
        <f t="shared" ref="AP41:AP48" si="80">W41-AD41-T41</f>
        <v>1088.64</v>
      </c>
      <c r="AQ41" s="143"/>
      <c r="AR41" s="122">
        <f t="shared" si="64"/>
        <v>1844.64</v>
      </c>
      <c r="AS41" s="122">
        <f t="shared" si="65"/>
        <v>0</v>
      </c>
      <c r="AT41" s="122">
        <f t="shared" si="66"/>
        <v>2872.75</v>
      </c>
      <c r="AU41" s="122">
        <f t="shared" si="67"/>
        <v>0.17</v>
      </c>
      <c r="AW41" s="143"/>
      <c r="AX41" s="143"/>
      <c r="AY41" s="155">
        <v>1</v>
      </c>
      <c r="AZ41" s="155">
        <v>1</v>
      </c>
      <c r="BA41" s="143"/>
    </row>
    <row r="42" spans="1:53">
      <c r="A42" s="257" t="s">
        <v>217</v>
      </c>
      <c r="B42" s="269" t="s">
        <v>34</v>
      </c>
      <c r="C42" s="269" t="s">
        <v>105</v>
      </c>
      <c r="D42" s="222">
        <v>1378</v>
      </c>
      <c r="E42" s="222"/>
      <c r="F42" s="119">
        <v>0.05</v>
      </c>
      <c r="G42" s="119">
        <v>0.5</v>
      </c>
      <c r="H42" s="222">
        <v>73.6</v>
      </c>
      <c r="I42" s="170">
        <v>619.59</v>
      </c>
      <c r="J42" s="119">
        <v>0.17</v>
      </c>
      <c r="K42" s="120">
        <v>221.748</v>
      </c>
      <c r="L42" s="121">
        <v>397.842</v>
      </c>
      <c r="M42" s="274"/>
      <c r="N42" s="275" t="str">
        <f t="shared" si="62"/>
        <v>vivo</v>
      </c>
      <c r="O42" s="123">
        <f t="shared" si="63"/>
        <v>0.5</v>
      </c>
      <c r="P42" s="124">
        <f t="shared" si="2"/>
        <v>1378</v>
      </c>
      <c r="Q42" s="124">
        <v>0</v>
      </c>
      <c r="R42" s="128">
        <f t="shared" si="20"/>
        <v>73.6</v>
      </c>
      <c r="S42" s="131">
        <f t="shared" si="21"/>
        <v>0.05</v>
      </c>
      <c r="T42" s="132"/>
      <c r="U42" s="133">
        <f t="shared" si="68"/>
        <v>1239.18</v>
      </c>
      <c r="V42" s="132">
        <f t="shared" si="69"/>
        <v>0.5</v>
      </c>
      <c r="W42" s="133">
        <f t="shared" si="70"/>
        <v>619.59</v>
      </c>
      <c r="Y42" s="135">
        <f t="shared" si="71"/>
        <v>73.6</v>
      </c>
      <c r="Z42" s="135">
        <f t="shared" si="72"/>
        <v>0</v>
      </c>
      <c r="AA42" s="135">
        <f t="shared" si="73"/>
        <v>1304.4</v>
      </c>
      <c r="AB42" s="142">
        <v>0</v>
      </c>
      <c r="AC42" s="142">
        <v>0.2</v>
      </c>
      <c r="AD42" s="135">
        <f t="shared" si="74"/>
        <v>260.88</v>
      </c>
      <c r="AE42" s="143"/>
      <c r="AF42" s="144">
        <f t="shared" si="75"/>
        <v>619.59</v>
      </c>
      <c r="AG42" s="144">
        <f t="shared" si="76"/>
        <v>260.88</v>
      </c>
      <c r="AH42" s="144">
        <v>0</v>
      </c>
      <c r="AI42" s="144">
        <v>0</v>
      </c>
      <c r="AJ42" s="144">
        <v>0</v>
      </c>
      <c r="AK42" s="144">
        <v>0</v>
      </c>
      <c r="AL42" s="143"/>
      <c r="AM42" s="144">
        <f t="shared" si="77"/>
        <v>0</v>
      </c>
      <c r="AN42" s="144">
        <f t="shared" si="78"/>
        <v>260.88</v>
      </c>
      <c r="AO42" s="149">
        <f t="shared" si="79"/>
        <v>1</v>
      </c>
      <c r="AP42" s="153">
        <f t="shared" si="80"/>
        <v>358.71</v>
      </c>
      <c r="AQ42" s="143"/>
      <c r="AR42" s="122">
        <f t="shared" si="64"/>
        <v>397.842</v>
      </c>
      <c r="AS42" s="122">
        <f t="shared" si="65"/>
        <v>0</v>
      </c>
      <c r="AT42" s="122">
        <f t="shared" si="66"/>
        <v>619.54</v>
      </c>
      <c r="AU42" s="122">
        <f t="shared" si="67"/>
        <v>0.17</v>
      </c>
      <c r="AW42" s="143"/>
      <c r="AX42" s="143"/>
      <c r="AY42" s="155">
        <v>1</v>
      </c>
      <c r="AZ42" s="155">
        <v>1</v>
      </c>
      <c r="BA42" s="143"/>
    </row>
    <row r="43" spans="1:53">
      <c r="A43" s="257" t="s">
        <v>217</v>
      </c>
      <c r="B43" s="269" t="s">
        <v>34</v>
      </c>
      <c r="C43" s="269" t="s">
        <v>109</v>
      </c>
      <c r="D43" s="222">
        <v>5294</v>
      </c>
      <c r="E43" s="222"/>
      <c r="F43" s="119">
        <v>0.05</v>
      </c>
      <c r="G43" s="119">
        <v>0.5</v>
      </c>
      <c r="H43" s="222">
        <v>464</v>
      </c>
      <c r="I43" s="170">
        <v>2294.25</v>
      </c>
      <c r="J43" s="119">
        <v>0.17</v>
      </c>
      <c r="K43" s="120">
        <v>821.1</v>
      </c>
      <c r="L43" s="121">
        <v>1473.15</v>
      </c>
      <c r="M43" s="274"/>
      <c r="N43" s="275" t="str">
        <f t="shared" si="62"/>
        <v>OPPO</v>
      </c>
      <c r="O43" s="123">
        <f t="shared" si="63"/>
        <v>0.5</v>
      </c>
      <c r="P43" s="124">
        <f t="shared" si="2"/>
        <v>5294</v>
      </c>
      <c r="Q43" s="124">
        <v>0</v>
      </c>
      <c r="R43" s="128">
        <f t="shared" si="20"/>
        <v>464</v>
      </c>
      <c r="S43" s="131">
        <f t="shared" si="21"/>
        <v>0.05</v>
      </c>
      <c r="T43" s="132"/>
      <c r="U43" s="133">
        <f t="shared" si="68"/>
        <v>4588.5</v>
      </c>
      <c r="V43" s="132">
        <f t="shared" si="69"/>
        <v>0.5</v>
      </c>
      <c r="W43" s="133">
        <f t="shared" si="70"/>
        <v>2294.25</v>
      </c>
      <c r="Y43" s="135">
        <f t="shared" si="71"/>
        <v>464</v>
      </c>
      <c r="Z43" s="135">
        <f t="shared" si="72"/>
        <v>0</v>
      </c>
      <c r="AA43" s="135">
        <f t="shared" si="73"/>
        <v>4830</v>
      </c>
      <c r="AB43" s="142">
        <v>0</v>
      </c>
      <c r="AC43" s="142">
        <v>0.2</v>
      </c>
      <c r="AD43" s="135">
        <f t="shared" si="74"/>
        <v>966</v>
      </c>
      <c r="AE43" s="143"/>
      <c r="AF43" s="144">
        <f t="shared" si="75"/>
        <v>2294.25</v>
      </c>
      <c r="AG43" s="144">
        <f t="shared" si="76"/>
        <v>966</v>
      </c>
      <c r="AH43" s="144">
        <v>0</v>
      </c>
      <c r="AI43" s="144">
        <v>0</v>
      </c>
      <c r="AJ43" s="144">
        <v>0</v>
      </c>
      <c r="AK43" s="144">
        <v>0</v>
      </c>
      <c r="AL43" s="143"/>
      <c r="AM43" s="144">
        <f t="shared" si="77"/>
        <v>0</v>
      </c>
      <c r="AN43" s="144">
        <f t="shared" si="78"/>
        <v>966</v>
      </c>
      <c r="AO43" s="149">
        <f t="shared" si="79"/>
        <v>1</v>
      </c>
      <c r="AP43" s="153">
        <f t="shared" si="80"/>
        <v>1328.25</v>
      </c>
      <c r="AQ43" s="143"/>
      <c r="AR43" s="122">
        <f t="shared" si="64"/>
        <v>1473.15</v>
      </c>
      <c r="AS43" s="122">
        <f t="shared" si="65"/>
        <v>0</v>
      </c>
      <c r="AT43" s="122">
        <f t="shared" si="66"/>
        <v>2294.2</v>
      </c>
      <c r="AU43" s="122">
        <f t="shared" si="67"/>
        <v>0.17</v>
      </c>
      <c r="AW43" s="143"/>
      <c r="AX43" s="143"/>
      <c r="AY43" s="155">
        <v>1</v>
      </c>
      <c r="AZ43" s="155">
        <v>1</v>
      </c>
      <c r="BA43" s="143"/>
    </row>
    <row r="44" spans="1:53">
      <c r="A44" s="257" t="s">
        <v>217</v>
      </c>
      <c r="B44" s="269" t="s">
        <v>34</v>
      </c>
      <c r="C44" s="269" t="s">
        <v>106</v>
      </c>
      <c r="D44" s="222">
        <v>2602</v>
      </c>
      <c r="E44" s="222"/>
      <c r="F44" s="119">
        <v>0.05</v>
      </c>
      <c r="G44" s="119">
        <v>0.5</v>
      </c>
      <c r="H44" s="222">
        <v>133</v>
      </c>
      <c r="I44" s="170">
        <v>1274.98</v>
      </c>
      <c r="J44" s="119">
        <v>0.17</v>
      </c>
      <c r="K44" s="120">
        <v>419.73</v>
      </c>
      <c r="L44" s="121">
        <v>855.25</v>
      </c>
      <c r="M44" s="274"/>
      <c r="N44" s="275" t="str">
        <f t="shared" si="62"/>
        <v>华为</v>
      </c>
      <c r="O44" s="123">
        <f t="shared" si="63"/>
        <v>0.5</v>
      </c>
      <c r="P44" s="124">
        <f t="shared" si="2"/>
        <v>2602</v>
      </c>
      <c r="Q44" s="124">
        <v>0</v>
      </c>
      <c r="R44" s="128">
        <f t="shared" si="20"/>
        <v>133</v>
      </c>
      <c r="S44" s="131">
        <f t="shared" si="21"/>
        <v>0.05</v>
      </c>
      <c r="T44" s="132"/>
      <c r="U44" s="133">
        <f t="shared" si="68"/>
        <v>2345.55</v>
      </c>
      <c r="V44" s="132">
        <f t="shared" si="69"/>
        <v>0.5</v>
      </c>
      <c r="W44" s="133">
        <f t="shared" si="70"/>
        <v>1172.775</v>
      </c>
      <c r="Y44" s="135">
        <f t="shared" si="71"/>
        <v>133</v>
      </c>
      <c r="Z44" s="135">
        <f t="shared" si="72"/>
        <v>0</v>
      </c>
      <c r="AA44" s="135">
        <f t="shared" si="73"/>
        <v>2469</v>
      </c>
      <c r="AB44" s="142">
        <v>0</v>
      </c>
      <c r="AC44" s="142">
        <v>0.2</v>
      </c>
      <c r="AD44" s="135">
        <f t="shared" si="74"/>
        <v>493.8</v>
      </c>
      <c r="AE44" s="143"/>
      <c r="AF44" s="144">
        <f t="shared" si="75"/>
        <v>1172.775</v>
      </c>
      <c r="AG44" s="144">
        <f t="shared" si="76"/>
        <v>493.8</v>
      </c>
      <c r="AH44" s="144">
        <v>0</v>
      </c>
      <c r="AI44" s="144">
        <v>0</v>
      </c>
      <c r="AJ44" s="144">
        <v>0</v>
      </c>
      <c r="AK44" s="144">
        <v>0</v>
      </c>
      <c r="AL44" s="143"/>
      <c r="AM44" s="144">
        <f t="shared" si="77"/>
        <v>0</v>
      </c>
      <c r="AN44" s="144">
        <f t="shared" si="78"/>
        <v>493.8</v>
      </c>
      <c r="AO44" s="149">
        <f t="shared" si="79"/>
        <v>1</v>
      </c>
      <c r="AP44" s="153">
        <f t="shared" si="80"/>
        <v>678.975</v>
      </c>
      <c r="AQ44" s="143"/>
      <c r="AR44" s="122">
        <f t="shared" si="64"/>
        <v>855.25</v>
      </c>
      <c r="AS44" s="122">
        <f t="shared" si="65"/>
        <v>0</v>
      </c>
      <c r="AT44" s="122">
        <f t="shared" si="66"/>
        <v>1274.93</v>
      </c>
      <c r="AU44" s="122">
        <f t="shared" si="67"/>
        <v>0.17</v>
      </c>
      <c r="AW44" s="143"/>
      <c r="AX44" s="143"/>
      <c r="AY44" s="155">
        <v>1</v>
      </c>
      <c r="AZ44" s="155">
        <v>1</v>
      </c>
      <c r="BA44" s="143"/>
    </row>
    <row r="45" spans="1:53">
      <c r="A45" s="257" t="s">
        <v>217</v>
      </c>
      <c r="B45" s="269" t="s">
        <v>34</v>
      </c>
      <c r="C45" s="269" t="s">
        <v>192</v>
      </c>
      <c r="D45" s="222">
        <v>62204</v>
      </c>
      <c r="E45" s="222"/>
      <c r="F45" s="119">
        <v>0</v>
      </c>
      <c r="G45" s="119">
        <v>0.801</v>
      </c>
      <c r="H45" s="222">
        <v>4522.84</v>
      </c>
      <c r="I45" s="170">
        <v>46202.60916</v>
      </c>
      <c r="J45" s="119">
        <v>0.17</v>
      </c>
      <c r="K45" s="120">
        <v>9805.7972</v>
      </c>
      <c r="L45" s="121">
        <v>36396.81196</v>
      </c>
      <c r="M45" s="274"/>
      <c r="N45" s="275" t="str">
        <f t="shared" si="62"/>
        <v>大熊游戏</v>
      </c>
      <c r="O45" s="123">
        <f t="shared" si="63"/>
        <v>0.801</v>
      </c>
      <c r="P45" s="124">
        <f t="shared" si="2"/>
        <v>62204</v>
      </c>
      <c r="Q45" s="124">
        <v>0</v>
      </c>
      <c r="R45" s="128">
        <f t="shared" si="20"/>
        <v>4522.84</v>
      </c>
      <c r="S45" s="131">
        <f t="shared" si="21"/>
        <v>0</v>
      </c>
      <c r="T45" s="132"/>
      <c r="U45" s="133">
        <f t="shared" si="68"/>
        <v>57681.16</v>
      </c>
      <c r="V45" s="132">
        <f t="shared" si="69"/>
        <v>0.199</v>
      </c>
      <c r="W45" s="133">
        <f t="shared" si="70"/>
        <v>11478.55084</v>
      </c>
      <c r="Y45" s="135">
        <f t="shared" si="71"/>
        <v>4522.84</v>
      </c>
      <c r="Z45" s="135">
        <f t="shared" si="72"/>
        <v>0</v>
      </c>
      <c r="AA45" s="135">
        <f t="shared" si="73"/>
        <v>57681.16</v>
      </c>
      <c r="AB45" s="142">
        <v>0</v>
      </c>
      <c r="AC45" s="142">
        <v>0.2</v>
      </c>
      <c r="AD45" s="135">
        <f t="shared" si="74"/>
        <v>11536.23</v>
      </c>
      <c r="AE45" s="143"/>
      <c r="AF45" s="144">
        <f t="shared" si="75"/>
        <v>11478.55084</v>
      </c>
      <c r="AG45" s="144">
        <f t="shared" si="76"/>
        <v>11536.23</v>
      </c>
      <c r="AH45" s="144">
        <v>0</v>
      </c>
      <c r="AI45" s="144">
        <v>0</v>
      </c>
      <c r="AJ45" s="144">
        <v>0</v>
      </c>
      <c r="AK45" s="144">
        <v>0</v>
      </c>
      <c r="AL45" s="143"/>
      <c r="AM45" s="144">
        <f t="shared" si="77"/>
        <v>0</v>
      </c>
      <c r="AN45" s="144">
        <f t="shared" si="78"/>
        <v>11536.23</v>
      </c>
      <c r="AO45" s="149">
        <f t="shared" si="79"/>
        <v>1</v>
      </c>
      <c r="AP45" s="153">
        <f t="shared" si="80"/>
        <v>-57.6791600000015</v>
      </c>
      <c r="AQ45" s="143"/>
      <c r="AR45" s="122">
        <f t="shared" si="64"/>
        <v>36396.81196</v>
      </c>
      <c r="AS45" s="122">
        <f t="shared" si="65"/>
        <v>0</v>
      </c>
      <c r="AT45" s="122">
        <f t="shared" si="66"/>
        <v>46202.60916</v>
      </c>
      <c r="AU45" s="122">
        <f t="shared" si="67"/>
        <v>0.17</v>
      </c>
      <c r="AW45" s="143"/>
      <c r="AX45" s="143"/>
      <c r="AY45" s="155">
        <v>1</v>
      </c>
      <c r="AZ45" s="155">
        <v>1</v>
      </c>
      <c r="BA45" s="143"/>
    </row>
    <row r="46" spans="1:53">
      <c r="A46" s="257" t="s">
        <v>217</v>
      </c>
      <c r="B46" s="269" t="s">
        <v>34</v>
      </c>
      <c r="C46" s="269" t="s">
        <v>213</v>
      </c>
      <c r="D46" s="222">
        <v>738</v>
      </c>
      <c r="E46" s="222"/>
      <c r="F46" s="119">
        <v>0.05</v>
      </c>
      <c r="G46" s="119">
        <v>0.5</v>
      </c>
      <c r="H46" s="222"/>
      <c r="I46" s="170">
        <v>361.57</v>
      </c>
      <c r="J46" s="119">
        <v>0.17</v>
      </c>
      <c r="K46" s="120">
        <v>125.46</v>
      </c>
      <c r="L46" s="121">
        <v>236.11</v>
      </c>
      <c r="M46" s="274"/>
      <c r="N46" s="275" t="str">
        <f t="shared" si="62"/>
        <v>荣耀Honor</v>
      </c>
      <c r="O46" s="123">
        <f t="shared" si="63"/>
        <v>0.5</v>
      </c>
      <c r="P46" s="124">
        <f t="shared" si="2"/>
        <v>738</v>
      </c>
      <c r="Q46" s="124">
        <v>0</v>
      </c>
      <c r="R46" s="128">
        <f t="shared" si="20"/>
        <v>0</v>
      </c>
      <c r="S46" s="131">
        <f t="shared" si="21"/>
        <v>0.05</v>
      </c>
      <c r="T46" s="132"/>
      <c r="U46" s="133">
        <f t="shared" si="68"/>
        <v>701.1</v>
      </c>
      <c r="V46" s="132">
        <f t="shared" si="69"/>
        <v>0.5</v>
      </c>
      <c r="W46" s="133">
        <f t="shared" si="70"/>
        <v>350.55</v>
      </c>
      <c r="Y46" s="135">
        <f t="shared" si="71"/>
        <v>0</v>
      </c>
      <c r="Z46" s="135">
        <f t="shared" si="72"/>
        <v>0</v>
      </c>
      <c r="AA46" s="135">
        <f t="shared" si="73"/>
        <v>738</v>
      </c>
      <c r="AB46" s="142">
        <v>0</v>
      </c>
      <c r="AC46" s="142">
        <v>0.2</v>
      </c>
      <c r="AD46" s="135">
        <f t="shared" si="74"/>
        <v>147.6</v>
      </c>
      <c r="AE46" s="143"/>
      <c r="AF46" s="144">
        <f t="shared" si="75"/>
        <v>350.55</v>
      </c>
      <c r="AG46" s="144">
        <f t="shared" si="76"/>
        <v>147.6</v>
      </c>
      <c r="AH46" s="144">
        <v>0</v>
      </c>
      <c r="AI46" s="144">
        <v>0</v>
      </c>
      <c r="AJ46" s="144">
        <v>0</v>
      </c>
      <c r="AK46" s="144">
        <v>0</v>
      </c>
      <c r="AL46" s="143"/>
      <c r="AM46" s="144">
        <f t="shared" si="77"/>
        <v>0</v>
      </c>
      <c r="AN46" s="144">
        <f t="shared" si="78"/>
        <v>147.6</v>
      </c>
      <c r="AO46" s="149">
        <f t="shared" si="79"/>
        <v>1</v>
      </c>
      <c r="AP46" s="153">
        <f t="shared" si="80"/>
        <v>202.95</v>
      </c>
      <c r="AQ46" s="143"/>
      <c r="AR46" s="122">
        <f t="shared" si="64"/>
        <v>236.11</v>
      </c>
      <c r="AS46" s="122">
        <f t="shared" si="65"/>
        <v>0</v>
      </c>
      <c r="AT46" s="122">
        <f t="shared" si="66"/>
        <v>361.52</v>
      </c>
      <c r="AU46" s="122">
        <f t="shared" si="67"/>
        <v>0.17</v>
      </c>
      <c r="AW46" s="143"/>
      <c r="AX46" s="143"/>
      <c r="AY46" s="155">
        <v>1</v>
      </c>
      <c r="AZ46" s="155">
        <v>1</v>
      </c>
      <c r="BA46" s="143"/>
    </row>
    <row r="47" spans="1:53">
      <c r="A47" s="257" t="s">
        <v>217</v>
      </c>
      <c r="B47" s="269" t="s">
        <v>35</v>
      </c>
      <c r="C47" s="269" t="s">
        <v>192</v>
      </c>
      <c r="D47" s="222">
        <v>168</v>
      </c>
      <c r="E47" s="222"/>
      <c r="F47" s="119">
        <v>0</v>
      </c>
      <c r="G47" s="119">
        <v>0.8</v>
      </c>
      <c r="H47" s="222">
        <v>31.92</v>
      </c>
      <c r="I47" s="170">
        <v>108.864</v>
      </c>
      <c r="J47" s="119">
        <v>0.17</v>
      </c>
      <c r="K47" s="120">
        <v>23.1336</v>
      </c>
      <c r="L47" s="121">
        <v>85.7304</v>
      </c>
      <c r="M47" s="274"/>
      <c r="N47" s="275" t="str">
        <f t="shared" si="62"/>
        <v>大熊游戏</v>
      </c>
      <c r="O47" s="123">
        <f t="shared" si="63"/>
        <v>0.8</v>
      </c>
      <c r="P47" s="124">
        <f t="shared" si="2"/>
        <v>168</v>
      </c>
      <c r="Q47" s="124">
        <v>0</v>
      </c>
      <c r="R47" s="128">
        <f t="shared" si="20"/>
        <v>31.92</v>
      </c>
      <c r="S47" s="131">
        <f t="shared" si="21"/>
        <v>0</v>
      </c>
      <c r="T47" s="132"/>
      <c r="U47" s="133">
        <f t="shared" si="68"/>
        <v>136.08</v>
      </c>
      <c r="V47" s="132">
        <f t="shared" si="69"/>
        <v>0.2</v>
      </c>
      <c r="W47" s="133">
        <f t="shared" si="70"/>
        <v>27.216</v>
      </c>
      <c r="Y47" s="135">
        <f t="shared" si="71"/>
        <v>31.92</v>
      </c>
      <c r="Z47" s="135">
        <f t="shared" si="72"/>
        <v>0</v>
      </c>
      <c r="AA47" s="135">
        <f t="shared" si="73"/>
        <v>136.08</v>
      </c>
      <c r="AB47" s="142">
        <v>0</v>
      </c>
      <c r="AC47" s="142">
        <v>0.2</v>
      </c>
      <c r="AD47" s="135">
        <f t="shared" si="74"/>
        <v>27.22</v>
      </c>
      <c r="AE47" s="143"/>
      <c r="AF47" s="144">
        <f t="shared" si="75"/>
        <v>27.216</v>
      </c>
      <c r="AG47" s="144">
        <f t="shared" si="76"/>
        <v>27.22</v>
      </c>
      <c r="AH47" s="144">
        <v>0</v>
      </c>
      <c r="AI47" s="144">
        <v>0</v>
      </c>
      <c r="AJ47" s="144">
        <v>0</v>
      </c>
      <c r="AK47" s="144">
        <v>0</v>
      </c>
      <c r="AL47" s="143"/>
      <c r="AM47" s="144">
        <f t="shared" si="77"/>
        <v>0</v>
      </c>
      <c r="AN47" s="144">
        <f t="shared" si="78"/>
        <v>27.22</v>
      </c>
      <c r="AO47" s="149">
        <f t="shared" si="79"/>
        <v>1</v>
      </c>
      <c r="AP47" s="153">
        <f t="shared" si="80"/>
        <v>-0.00400000000000844</v>
      </c>
      <c r="AQ47" s="143"/>
      <c r="AR47" s="122">
        <f t="shared" si="64"/>
        <v>85.7304</v>
      </c>
      <c r="AS47" s="122">
        <f t="shared" si="65"/>
        <v>0</v>
      </c>
      <c r="AT47" s="122">
        <f t="shared" si="66"/>
        <v>108.864</v>
      </c>
      <c r="AU47" s="122">
        <f t="shared" si="67"/>
        <v>0.17</v>
      </c>
      <c r="AW47" s="143"/>
      <c r="AX47" s="143"/>
      <c r="AY47" s="155">
        <v>1</v>
      </c>
      <c r="AZ47" s="155">
        <v>1</v>
      </c>
      <c r="BA47" s="143"/>
    </row>
    <row r="48" ht="19.5" customHeight="1" spans="1:53">
      <c r="A48" s="257" t="s">
        <v>217</v>
      </c>
      <c r="B48" s="268" t="s">
        <v>34</v>
      </c>
      <c r="C48" s="222" t="s">
        <v>214</v>
      </c>
      <c r="D48" s="222">
        <v>3816</v>
      </c>
      <c r="E48" s="222"/>
      <c r="F48" s="119">
        <v>0.05</v>
      </c>
      <c r="G48" s="119">
        <v>0.4</v>
      </c>
      <c r="H48" s="265"/>
      <c r="I48" s="170">
        <v>1450.08</v>
      </c>
      <c r="J48" s="119">
        <v>0.17</v>
      </c>
      <c r="K48" s="120">
        <v>648.72</v>
      </c>
      <c r="L48" s="121">
        <v>801.36</v>
      </c>
      <c r="M48" s="274"/>
      <c r="N48" s="275" t="str">
        <f t="shared" si="62"/>
        <v>小7</v>
      </c>
      <c r="O48" s="123">
        <f t="shared" si="63"/>
        <v>0.4</v>
      </c>
      <c r="P48" s="124">
        <f t="shared" si="2"/>
        <v>3816</v>
      </c>
      <c r="Q48" s="124">
        <v>0</v>
      </c>
      <c r="R48" s="128">
        <f t="shared" si="20"/>
        <v>0</v>
      </c>
      <c r="S48" s="131">
        <f t="shared" si="21"/>
        <v>0.05</v>
      </c>
      <c r="T48" s="132"/>
      <c r="U48" s="133">
        <f t="shared" si="68"/>
        <v>3625.2</v>
      </c>
      <c r="V48" s="132">
        <f t="shared" si="69"/>
        <v>0.6</v>
      </c>
      <c r="W48" s="133">
        <f t="shared" si="70"/>
        <v>2175.12</v>
      </c>
      <c r="Y48" s="135">
        <f t="shared" si="71"/>
        <v>0</v>
      </c>
      <c r="Z48" s="135">
        <f t="shared" si="72"/>
        <v>0</v>
      </c>
      <c r="AA48" s="135">
        <f t="shared" si="73"/>
        <v>3816</v>
      </c>
      <c r="AB48" s="142">
        <v>0</v>
      </c>
      <c r="AC48" s="142">
        <v>0.2</v>
      </c>
      <c r="AD48" s="135">
        <f t="shared" si="74"/>
        <v>763.2</v>
      </c>
      <c r="AE48" s="143"/>
      <c r="AF48" s="144">
        <f t="shared" si="75"/>
        <v>2175.12</v>
      </c>
      <c r="AG48" s="144">
        <f t="shared" si="76"/>
        <v>763.2</v>
      </c>
      <c r="AH48" s="144">
        <v>0</v>
      </c>
      <c r="AI48" s="144">
        <v>0</v>
      </c>
      <c r="AJ48" s="144">
        <v>0</v>
      </c>
      <c r="AK48" s="144">
        <v>0</v>
      </c>
      <c r="AL48" s="143"/>
      <c r="AM48" s="144">
        <f t="shared" si="77"/>
        <v>0</v>
      </c>
      <c r="AN48" s="144">
        <f t="shared" si="78"/>
        <v>763.2</v>
      </c>
      <c r="AO48" s="149">
        <f t="shared" si="79"/>
        <v>1</v>
      </c>
      <c r="AP48" s="153">
        <f t="shared" si="80"/>
        <v>1411.92</v>
      </c>
      <c r="AQ48" s="143"/>
      <c r="AR48" s="122">
        <f t="shared" si="64"/>
        <v>801.36</v>
      </c>
      <c r="AS48" s="122">
        <f t="shared" si="65"/>
        <v>0</v>
      </c>
      <c r="AT48" s="122">
        <f t="shared" si="66"/>
        <v>1450.03</v>
      </c>
      <c r="AU48" s="122">
        <f t="shared" si="67"/>
        <v>0.17</v>
      </c>
      <c r="AW48" s="143"/>
      <c r="AX48" s="143"/>
      <c r="AY48" s="155">
        <v>1</v>
      </c>
      <c r="AZ48" s="155">
        <v>1</v>
      </c>
      <c r="BA48" s="143"/>
    </row>
    <row r="49" spans="1:53">
      <c r="A49" s="257"/>
      <c r="B49" s="262"/>
      <c r="C49" s="262"/>
      <c r="D49" s="263"/>
      <c r="E49" s="263"/>
      <c r="F49" s="263"/>
      <c r="G49" s="263"/>
      <c r="H49" s="263"/>
      <c r="I49" s="263"/>
      <c r="J49" s="263"/>
      <c r="K49" s="263"/>
      <c r="L49" s="263"/>
      <c r="M49" s="274"/>
      <c r="N49" s="275"/>
      <c r="O49" s="123"/>
      <c r="P49" s="124">
        <f t="shared" si="2"/>
        <v>0</v>
      </c>
      <c r="Q49" s="124">
        <v>0</v>
      </c>
      <c r="R49" s="128">
        <f t="shared" si="20"/>
        <v>0</v>
      </c>
      <c r="S49" s="131">
        <f t="shared" si="21"/>
        <v>0</v>
      </c>
      <c r="T49" s="132"/>
      <c r="U49" s="133"/>
      <c r="V49" s="132"/>
      <c r="W49" s="133"/>
      <c r="Y49" s="135"/>
      <c r="Z49" s="135"/>
      <c r="AA49" s="135"/>
      <c r="AB49" s="142"/>
      <c r="AC49" s="142"/>
      <c r="AD49" s="135"/>
      <c r="AE49" s="143"/>
      <c r="AF49" s="144"/>
      <c r="AG49" s="144"/>
      <c r="AH49" s="144"/>
      <c r="AI49" s="144">
        <v>0</v>
      </c>
      <c r="AJ49" s="144"/>
      <c r="AK49" s="144"/>
      <c r="AL49" s="143"/>
      <c r="AM49" s="144"/>
      <c r="AN49" s="144"/>
      <c r="AO49" s="149"/>
      <c r="AP49" s="153"/>
      <c r="AQ49" s="143"/>
      <c r="AR49" s="122"/>
      <c r="AS49" s="122"/>
      <c r="AT49" s="122"/>
      <c r="AU49" s="122"/>
      <c r="AW49" s="143"/>
      <c r="AX49" s="143"/>
      <c r="AY49" s="155">
        <v>1</v>
      </c>
      <c r="AZ49" s="155"/>
      <c r="BA49" s="143"/>
    </row>
    <row r="50" spans="1:53">
      <c r="A50" s="257"/>
      <c r="B50" s="222"/>
      <c r="C50" s="222"/>
      <c r="D50" s="222"/>
      <c r="E50" s="222"/>
      <c r="F50" s="264"/>
      <c r="G50" s="264"/>
      <c r="H50" s="265"/>
      <c r="I50" s="271"/>
      <c r="J50" s="264"/>
      <c r="K50" s="272"/>
      <c r="L50" s="273"/>
      <c r="M50" s="274"/>
      <c r="N50" s="275"/>
      <c r="O50" s="123"/>
      <c r="P50" s="124">
        <f t="shared" si="2"/>
        <v>0</v>
      </c>
      <c r="Q50" s="124">
        <v>0</v>
      </c>
      <c r="R50" s="128">
        <f t="shared" si="20"/>
        <v>0</v>
      </c>
      <c r="S50" s="131">
        <f t="shared" si="21"/>
        <v>0</v>
      </c>
      <c r="T50" s="132"/>
      <c r="U50" s="133"/>
      <c r="V50" s="132"/>
      <c r="W50" s="133"/>
      <c r="Y50" s="135"/>
      <c r="Z50" s="135"/>
      <c r="AA50" s="135"/>
      <c r="AB50" s="142"/>
      <c r="AC50" s="142"/>
      <c r="AD50" s="135"/>
      <c r="AE50" s="143"/>
      <c r="AF50" s="144"/>
      <c r="AG50" s="144"/>
      <c r="AH50" s="144"/>
      <c r="AI50" s="144">
        <v>0</v>
      </c>
      <c r="AJ50" s="144"/>
      <c r="AK50" s="144"/>
      <c r="AL50" s="143"/>
      <c r="AM50" s="144"/>
      <c r="AN50" s="144"/>
      <c r="AO50" s="149"/>
      <c r="AP50" s="153"/>
      <c r="AQ50" s="143"/>
      <c r="AR50" s="122"/>
      <c r="AS50" s="122"/>
      <c r="AT50" s="122"/>
      <c r="AU50" s="122"/>
      <c r="AW50" s="143"/>
      <c r="AX50" s="143"/>
      <c r="AY50" s="155">
        <v>1</v>
      </c>
      <c r="AZ50" s="155"/>
      <c r="BA50" s="143"/>
    </row>
    <row r="51" ht="18" customHeight="1" spans="1:53">
      <c r="A51" s="257" t="s">
        <v>218</v>
      </c>
      <c r="B51" s="269" t="s">
        <v>34</v>
      </c>
      <c r="C51" s="269" t="s">
        <v>110</v>
      </c>
      <c r="D51" s="222">
        <v>5838</v>
      </c>
      <c r="E51" s="222"/>
      <c r="F51" s="119">
        <v>0.05</v>
      </c>
      <c r="G51" s="119">
        <v>0.5</v>
      </c>
      <c r="H51" s="222">
        <v>583.8</v>
      </c>
      <c r="I51" s="170">
        <v>2495.75</v>
      </c>
      <c r="J51" s="119">
        <v>0.17</v>
      </c>
      <c r="K51" s="120">
        <v>893.214</v>
      </c>
      <c r="L51" s="121">
        <v>1602.536</v>
      </c>
      <c r="M51" s="274"/>
      <c r="N51" s="275" t="str">
        <f t="shared" ref="N51:N59" si="81">C51</f>
        <v>UC九游（阿里游戏）</v>
      </c>
      <c r="O51" s="123">
        <v>0.2</v>
      </c>
      <c r="P51" s="124">
        <f t="shared" si="2"/>
        <v>5838</v>
      </c>
      <c r="Q51" s="124">
        <v>0</v>
      </c>
      <c r="R51" s="128">
        <f t="shared" si="20"/>
        <v>583.8</v>
      </c>
      <c r="S51" s="131">
        <f t="shared" si="21"/>
        <v>0.05</v>
      </c>
      <c r="T51" s="132"/>
      <c r="U51" s="133">
        <f t="shared" ref="U51:U59" si="82">(P51-Q51-R51)*(1-S51)*(1-T51)</f>
        <v>4991.49</v>
      </c>
      <c r="V51" s="132">
        <f t="shared" ref="V51:V59" si="83">AY51-O51</f>
        <v>0.8</v>
      </c>
      <c r="W51" s="133">
        <f t="shared" ref="W51:W59" si="84">(P51-Q51-R51)*(1-S51)*V51*(1-T51)</f>
        <v>3993.192</v>
      </c>
      <c r="Y51" s="135">
        <f t="shared" ref="Y51:Y59" si="85">R51</f>
        <v>583.8</v>
      </c>
      <c r="Z51" s="135">
        <f t="shared" ref="Z51:Z59" si="86">Q51</f>
        <v>0</v>
      </c>
      <c r="AA51" s="135">
        <f t="shared" ref="AA51:AA59" si="87">P51-Y51-Z51</f>
        <v>5254.2</v>
      </c>
      <c r="AB51" s="142">
        <v>0</v>
      </c>
      <c r="AC51" s="142">
        <v>0.2</v>
      </c>
      <c r="AD51" s="135">
        <f t="shared" ref="AD51:AD59" si="88">ROUND(AA51*(1-AB51)*AC51,2)</f>
        <v>1050.84</v>
      </c>
      <c r="AE51" s="143"/>
      <c r="AF51" s="144">
        <f t="shared" ref="AF51:AF59" si="89">W51</f>
        <v>3993.192</v>
      </c>
      <c r="AG51" s="144">
        <f t="shared" ref="AG51:AG59" si="90">AD51</f>
        <v>1050.84</v>
      </c>
      <c r="AH51" s="144">
        <v>0</v>
      </c>
      <c r="AI51" s="144">
        <v>0</v>
      </c>
      <c r="AJ51" s="144">
        <v>0</v>
      </c>
      <c r="AK51" s="144">
        <v>0</v>
      </c>
      <c r="AL51" s="143"/>
      <c r="AM51" s="144">
        <f t="shared" ref="AM51:AM59" si="91">SUM(AH51:AL51)</f>
        <v>0</v>
      </c>
      <c r="AN51" s="144">
        <f t="shared" ref="AN51:AN59" si="92">AG51-AM51</f>
        <v>1050.84</v>
      </c>
      <c r="AO51" s="149">
        <f t="shared" ref="AO51:AO59" si="93">IFERROR(AN51/AG51,"")</f>
        <v>1</v>
      </c>
      <c r="AP51" s="153">
        <f t="shared" ref="AP51:AP59" si="94">W51-AD51-T51</f>
        <v>2942.352</v>
      </c>
      <c r="AQ51" s="143"/>
      <c r="AR51" s="122">
        <f t="shared" ref="AR51:AR59" si="95">L51-AE51</f>
        <v>1602.536</v>
      </c>
      <c r="AS51" s="122">
        <f t="shared" ref="AS51:AS59" si="96">E51-Q51</f>
        <v>0</v>
      </c>
      <c r="AT51" s="122">
        <f t="shared" ref="AT51:AT59" si="97">I51-S51</f>
        <v>2495.7</v>
      </c>
      <c r="AU51" s="122">
        <f t="shared" ref="AU51:AU59" si="98">J51-X51</f>
        <v>0.17</v>
      </c>
      <c r="AW51" s="143"/>
      <c r="AX51" s="143"/>
      <c r="AY51" s="155">
        <v>1</v>
      </c>
      <c r="AZ51" s="155">
        <v>1</v>
      </c>
      <c r="BA51" s="143"/>
    </row>
    <row r="52" spans="1:53">
      <c r="A52" s="257" t="s">
        <v>218</v>
      </c>
      <c r="B52" s="269" t="s">
        <v>34</v>
      </c>
      <c r="C52" s="269" t="s">
        <v>102</v>
      </c>
      <c r="D52" s="222">
        <v>18</v>
      </c>
      <c r="E52" s="222"/>
      <c r="F52" s="119">
        <v>0.05</v>
      </c>
      <c r="G52" s="119">
        <v>0.5</v>
      </c>
      <c r="H52" s="222"/>
      <c r="I52" s="167">
        <v>8.55</v>
      </c>
      <c r="J52" s="119">
        <v>0.17</v>
      </c>
      <c r="K52" s="120">
        <v>3.06</v>
      </c>
      <c r="L52" s="121">
        <v>5.49</v>
      </c>
      <c r="M52" s="143"/>
      <c r="N52" s="275" t="str">
        <f t="shared" si="81"/>
        <v>小米</v>
      </c>
      <c r="O52" s="123">
        <f t="shared" ref="O52:O59" si="99">G52</f>
        <v>0.5</v>
      </c>
      <c r="P52" s="124">
        <f t="shared" si="2"/>
        <v>18</v>
      </c>
      <c r="Q52" s="124">
        <v>0</v>
      </c>
      <c r="R52" s="128">
        <f t="shared" si="20"/>
        <v>0</v>
      </c>
      <c r="S52" s="131">
        <f t="shared" si="21"/>
        <v>0.05</v>
      </c>
      <c r="T52" s="132"/>
      <c r="U52" s="133"/>
      <c r="V52" s="132"/>
      <c r="W52" s="133">
        <v>0</v>
      </c>
      <c r="Y52" s="135"/>
      <c r="Z52" s="135"/>
      <c r="AA52" s="135"/>
      <c r="AB52" s="142"/>
      <c r="AC52" s="142"/>
      <c r="AD52" s="135">
        <v>0</v>
      </c>
      <c r="AE52" s="143"/>
      <c r="AF52" s="144"/>
      <c r="AG52" s="144"/>
      <c r="AH52" s="144"/>
      <c r="AI52" s="144">
        <v>0</v>
      </c>
      <c r="AJ52" s="144"/>
      <c r="AK52" s="144"/>
      <c r="AL52" s="143"/>
      <c r="AM52" s="144"/>
      <c r="AN52" s="144"/>
      <c r="AO52" s="149"/>
      <c r="AP52" s="153"/>
      <c r="AQ52" s="143"/>
      <c r="AR52" s="122">
        <f t="shared" si="95"/>
        <v>5.49</v>
      </c>
      <c r="AS52" s="122">
        <f t="shared" si="96"/>
        <v>0</v>
      </c>
      <c r="AT52" s="122">
        <f t="shared" si="97"/>
        <v>8.5</v>
      </c>
      <c r="AU52" s="122">
        <f t="shared" si="98"/>
        <v>0.17</v>
      </c>
      <c r="AW52" s="143"/>
      <c r="AX52" s="143"/>
      <c r="AY52" s="155">
        <v>1</v>
      </c>
      <c r="AZ52" s="155"/>
      <c r="BA52" s="143"/>
    </row>
    <row r="53" spans="1:53">
      <c r="A53" s="257" t="s">
        <v>218</v>
      </c>
      <c r="B53" s="269" t="s">
        <v>34</v>
      </c>
      <c r="C53" s="269" t="s">
        <v>105</v>
      </c>
      <c r="D53" s="222">
        <v>1004</v>
      </c>
      <c r="E53" s="222"/>
      <c r="F53" s="119">
        <v>0.05</v>
      </c>
      <c r="G53" s="119">
        <v>0.5</v>
      </c>
      <c r="H53" s="222">
        <v>24</v>
      </c>
      <c r="I53" s="170">
        <v>465.5</v>
      </c>
      <c r="J53" s="119">
        <v>0.17</v>
      </c>
      <c r="K53" s="120">
        <v>166.6</v>
      </c>
      <c r="L53" s="121">
        <v>298.9</v>
      </c>
      <c r="M53" s="143"/>
      <c r="N53" s="275" t="str">
        <f t="shared" si="81"/>
        <v>vivo</v>
      </c>
      <c r="O53" s="123">
        <v>0.6</v>
      </c>
      <c r="P53" s="124">
        <f t="shared" si="2"/>
        <v>1004</v>
      </c>
      <c r="Q53" s="124">
        <v>0</v>
      </c>
      <c r="R53" s="128">
        <f t="shared" si="20"/>
        <v>24</v>
      </c>
      <c r="S53" s="131">
        <f t="shared" si="21"/>
        <v>0.05</v>
      </c>
      <c r="T53" s="132"/>
      <c r="U53" s="133">
        <f t="shared" si="82"/>
        <v>931</v>
      </c>
      <c r="V53" s="132">
        <f t="shared" si="83"/>
        <v>0.4</v>
      </c>
      <c r="W53" s="133">
        <f t="shared" si="84"/>
        <v>372.4</v>
      </c>
      <c r="Y53" s="135">
        <f t="shared" si="85"/>
        <v>24</v>
      </c>
      <c r="Z53" s="135">
        <f t="shared" si="86"/>
        <v>0</v>
      </c>
      <c r="AA53" s="135">
        <f t="shared" si="87"/>
        <v>980</v>
      </c>
      <c r="AB53" s="142">
        <v>0</v>
      </c>
      <c r="AC53" s="142">
        <v>0.2</v>
      </c>
      <c r="AD53" s="135">
        <f t="shared" si="88"/>
        <v>196</v>
      </c>
      <c r="AE53" s="143"/>
      <c r="AF53" s="144">
        <f t="shared" si="89"/>
        <v>372.4</v>
      </c>
      <c r="AG53" s="144">
        <f t="shared" si="90"/>
        <v>196</v>
      </c>
      <c r="AH53" s="144">
        <v>0</v>
      </c>
      <c r="AI53" s="144">
        <v>0</v>
      </c>
      <c r="AJ53" s="144">
        <v>0</v>
      </c>
      <c r="AK53" s="144">
        <v>0</v>
      </c>
      <c r="AL53" s="143"/>
      <c r="AM53" s="144">
        <f t="shared" si="91"/>
        <v>0</v>
      </c>
      <c r="AN53" s="144">
        <f t="shared" si="92"/>
        <v>196</v>
      </c>
      <c r="AO53" s="149">
        <f t="shared" si="93"/>
        <v>1</v>
      </c>
      <c r="AP53" s="153">
        <f t="shared" si="94"/>
        <v>176.4</v>
      </c>
      <c r="AQ53" s="143"/>
      <c r="AR53" s="122">
        <f t="shared" si="95"/>
        <v>298.9</v>
      </c>
      <c r="AS53" s="122">
        <f t="shared" si="96"/>
        <v>0</v>
      </c>
      <c r="AT53" s="122">
        <f t="shared" si="97"/>
        <v>465.45</v>
      </c>
      <c r="AU53" s="122">
        <f t="shared" si="98"/>
        <v>0.17</v>
      </c>
      <c r="AW53" s="143"/>
      <c r="AX53" s="143"/>
      <c r="AY53" s="155">
        <v>1</v>
      </c>
      <c r="AZ53" s="155">
        <v>1</v>
      </c>
      <c r="BA53" s="143"/>
    </row>
    <row r="54" ht="19.5" customHeight="1" spans="1:53">
      <c r="A54" s="257" t="s">
        <v>218</v>
      </c>
      <c r="B54" s="269" t="s">
        <v>34</v>
      </c>
      <c r="C54" s="269" t="s">
        <v>109</v>
      </c>
      <c r="D54" s="222">
        <v>980</v>
      </c>
      <c r="E54" s="222"/>
      <c r="F54" s="119">
        <v>0.05</v>
      </c>
      <c r="G54" s="119">
        <v>0.5</v>
      </c>
      <c r="H54" s="222">
        <v>204.2</v>
      </c>
      <c r="I54" s="170">
        <v>368.51</v>
      </c>
      <c r="J54" s="119">
        <v>0.17</v>
      </c>
      <c r="K54" s="120">
        <v>131.886</v>
      </c>
      <c r="L54" s="121">
        <v>236.624</v>
      </c>
      <c r="M54" s="143"/>
      <c r="N54" s="275" t="str">
        <f t="shared" si="81"/>
        <v>OPPO</v>
      </c>
      <c r="O54" s="123">
        <f t="shared" si="99"/>
        <v>0.5</v>
      </c>
      <c r="P54" s="124">
        <f t="shared" si="2"/>
        <v>980</v>
      </c>
      <c r="Q54" s="124">
        <v>0</v>
      </c>
      <c r="R54" s="128">
        <f t="shared" si="20"/>
        <v>204.2</v>
      </c>
      <c r="S54" s="131">
        <f t="shared" si="21"/>
        <v>0.05</v>
      </c>
      <c r="T54" s="132"/>
      <c r="U54" s="133">
        <f t="shared" si="82"/>
        <v>737.01</v>
      </c>
      <c r="V54" s="132">
        <f t="shared" si="83"/>
        <v>0.5</v>
      </c>
      <c r="W54" s="133">
        <f t="shared" si="84"/>
        <v>368.505</v>
      </c>
      <c r="Y54" s="135">
        <f t="shared" si="85"/>
        <v>204.2</v>
      </c>
      <c r="Z54" s="135">
        <f t="shared" si="86"/>
        <v>0</v>
      </c>
      <c r="AA54" s="135">
        <f t="shared" si="87"/>
        <v>775.8</v>
      </c>
      <c r="AB54" s="142">
        <v>0</v>
      </c>
      <c r="AC54" s="142">
        <v>0.2</v>
      </c>
      <c r="AD54" s="135">
        <f t="shared" si="88"/>
        <v>155.16</v>
      </c>
      <c r="AE54" s="143"/>
      <c r="AF54" s="144">
        <f t="shared" si="89"/>
        <v>368.505</v>
      </c>
      <c r="AG54" s="144">
        <f t="shared" si="90"/>
        <v>155.16</v>
      </c>
      <c r="AH54" s="144">
        <v>0</v>
      </c>
      <c r="AI54" s="144">
        <v>0</v>
      </c>
      <c r="AJ54" s="144">
        <v>0</v>
      </c>
      <c r="AK54" s="144">
        <v>0</v>
      </c>
      <c r="AL54" s="143"/>
      <c r="AM54" s="144">
        <f t="shared" si="91"/>
        <v>0</v>
      </c>
      <c r="AN54" s="144">
        <f t="shared" si="92"/>
        <v>155.16</v>
      </c>
      <c r="AO54" s="149">
        <f t="shared" si="93"/>
        <v>1</v>
      </c>
      <c r="AP54" s="153">
        <f t="shared" si="94"/>
        <v>213.345</v>
      </c>
      <c r="AQ54" s="143"/>
      <c r="AR54" s="122">
        <f t="shared" si="95"/>
        <v>236.624</v>
      </c>
      <c r="AS54" s="122">
        <f t="shared" si="96"/>
        <v>0</v>
      </c>
      <c r="AT54" s="122">
        <f t="shared" si="97"/>
        <v>368.46</v>
      </c>
      <c r="AU54" s="122">
        <f t="shared" si="98"/>
        <v>0.17</v>
      </c>
      <c r="AW54" s="143"/>
      <c r="AX54" s="143"/>
      <c r="AY54" s="155">
        <v>1</v>
      </c>
      <c r="AZ54" s="155">
        <v>1</v>
      </c>
      <c r="BA54" s="143"/>
    </row>
    <row r="55" spans="1:53">
      <c r="A55" s="257" t="s">
        <v>218</v>
      </c>
      <c r="B55" s="269" t="s">
        <v>34</v>
      </c>
      <c r="C55" s="269" t="s">
        <v>106</v>
      </c>
      <c r="D55" s="222">
        <v>60</v>
      </c>
      <c r="E55" s="222"/>
      <c r="F55" s="119">
        <v>0.05</v>
      </c>
      <c r="G55" s="119">
        <v>0.5</v>
      </c>
      <c r="H55" s="222">
        <v>10</v>
      </c>
      <c r="I55" s="170">
        <v>29.4</v>
      </c>
      <c r="J55" s="119">
        <v>0.17</v>
      </c>
      <c r="K55" s="120">
        <v>8.5</v>
      </c>
      <c r="L55" s="121">
        <v>20.9</v>
      </c>
      <c r="M55" s="143"/>
      <c r="N55" s="275" t="str">
        <f t="shared" si="81"/>
        <v>华为</v>
      </c>
      <c r="O55" s="123">
        <f t="shared" si="99"/>
        <v>0.5</v>
      </c>
      <c r="P55" s="124">
        <f t="shared" si="2"/>
        <v>60</v>
      </c>
      <c r="Q55" s="124">
        <v>0</v>
      </c>
      <c r="R55" s="128">
        <f t="shared" si="20"/>
        <v>10</v>
      </c>
      <c r="S55" s="131">
        <f t="shared" si="21"/>
        <v>0.05</v>
      </c>
      <c r="T55" s="132"/>
      <c r="U55" s="133">
        <f t="shared" si="82"/>
        <v>47.5</v>
      </c>
      <c r="V55" s="132">
        <f t="shared" si="83"/>
        <v>0.5</v>
      </c>
      <c r="W55" s="133">
        <f t="shared" si="84"/>
        <v>23.75</v>
      </c>
      <c r="Y55" s="135">
        <f t="shared" si="85"/>
        <v>10</v>
      </c>
      <c r="Z55" s="135">
        <f t="shared" si="86"/>
        <v>0</v>
      </c>
      <c r="AA55" s="135">
        <f t="shared" si="87"/>
        <v>50</v>
      </c>
      <c r="AB55" s="142">
        <v>0</v>
      </c>
      <c r="AC55" s="142">
        <v>0.2</v>
      </c>
      <c r="AD55" s="135">
        <f t="shared" si="88"/>
        <v>10</v>
      </c>
      <c r="AE55" s="143"/>
      <c r="AF55" s="144">
        <f t="shared" si="89"/>
        <v>23.75</v>
      </c>
      <c r="AG55" s="144">
        <f t="shared" si="90"/>
        <v>10</v>
      </c>
      <c r="AH55" s="144">
        <v>0</v>
      </c>
      <c r="AI55" s="144">
        <v>0</v>
      </c>
      <c r="AJ55" s="144">
        <v>0</v>
      </c>
      <c r="AK55" s="144">
        <v>0</v>
      </c>
      <c r="AL55" s="143"/>
      <c r="AM55" s="144">
        <f t="shared" si="91"/>
        <v>0</v>
      </c>
      <c r="AN55" s="144">
        <f t="shared" si="92"/>
        <v>10</v>
      </c>
      <c r="AO55" s="149">
        <f t="shared" si="93"/>
        <v>1</v>
      </c>
      <c r="AP55" s="153">
        <f t="shared" si="94"/>
        <v>13.75</v>
      </c>
      <c r="AQ55" s="143"/>
      <c r="AR55" s="122">
        <f t="shared" si="95"/>
        <v>20.9</v>
      </c>
      <c r="AS55" s="122">
        <f t="shared" si="96"/>
        <v>0</v>
      </c>
      <c r="AT55" s="122">
        <f t="shared" si="97"/>
        <v>29.35</v>
      </c>
      <c r="AU55" s="122">
        <f t="shared" si="98"/>
        <v>0.17</v>
      </c>
      <c r="AW55" s="143"/>
      <c r="AX55" s="143"/>
      <c r="AY55" s="155">
        <v>1</v>
      </c>
      <c r="AZ55" s="155">
        <v>1</v>
      </c>
      <c r="BA55" s="143"/>
    </row>
    <row r="56" spans="1:53">
      <c r="A56" s="257" t="s">
        <v>218</v>
      </c>
      <c r="B56" s="269" t="s">
        <v>34</v>
      </c>
      <c r="C56" s="269" t="s">
        <v>192</v>
      </c>
      <c r="D56" s="222">
        <v>35302</v>
      </c>
      <c r="E56" s="222"/>
      <c r="F56" s="119">
        <v>0</v>
      </c>
      <c r="G56" s="119">
        <v>0.801</v>
      </c>
      <c r="H56" s="222">
        <v>562</v>
      </c>
      <c r="I56" s="170">
        <v>27826.74</v>
      </c>
      <c r="J56" s="119">
        <v>0.17</v>
      </c>
      <c r="K56" s="120">
        <v>5905.8</v>
      </c>
      <c r="L56" s="121">
        <v>21920.94</v>
      </c>
      <c r="M56" s="143"/>
      <c r="N56" s="275" t="str">
        <f t="shared" si="81"/>
        <v>大熊游戏</v>
      </c>
      <c r="O56" s="123">
        <f t="shared" si="99"/>
        <v>0.801</v>
      </c>
      <c r="P56" s="124">
        <f t="shared" si="2"/>
        <v>35302</v>
      </c>
      <c r="Q56" s="124">
        <v>0</v>
      </c>
      <c r="R56" s="128">
        <f t="shared" si="20"/>
        <v>562</v>
      </c>
      <c r="S56" s="131">
        <f t="shared" si="21"/>
        <v>0</v>
      </c>
      <c r="T56" s="132"/>
      <c r="U56" s="133">
        <f t="shared" si="82"/>
        <v>34740</v>
      </c>
      <c r="V56" s="132">
        <f t="shared" si="83"/>
        <v>0.199</v>
      </c>
      <c r="W56" s="133">
        <f t="shared" si="84"/>
        <v>6913.26</v>
      </c>
      <c r="Y56" s="135">
        <f t="shared" si="85"/>
        <v>562</v>
      </c>
      <c r="Z56" s="135">
        <f t="shared" si="86"/>
        <v>0</v>
      </c>
      <c r="AA56" s="135">
        <f t="shared" si="87"/>
        <v>34740</v>
      </c>
      <c r="AB56" s="142">
        <v>0</v>
      </c>
      <c r="AC56" s="142">
        <v>0.2</v>
      </c>
      <c r="AD56" s="135">
        <f t="shared" si="88"/>
        <v>6948</v>
      </c>
      <c r="AE56" s="143"/>
      <c r="AF56" s="144">
        <f t="shared" si="89"/>
        <v>6913.26</v>
      </c>
      <c r="AG56" s="144">
        <f t="shared" si="90"/>
        <v>6948</v>
      </c>
      <c r="AH56" s="144">
        <v>0</v>
      </c>
      <c r="AI56" s="144">
        <v>0</v>
      </c>
      <c r="AJ56" s="144">
        <v>0</v>
      </c>
      <c r="AK56" s="144">
        <v>0</v>
      </c>
      <c r="AL56" s="143"/>
      <c r="AM56" s="144">
        <f t="shared" si="91"/>
        <v>0</v>
      </c>
      <c r="AN56" s="144">
        <f t="shared" si="92"/>
        <v>6948</v>
      </c>
      <c r="AO56" s="149">
        <f t="shared" si="93"/>
        <v>1</v>
      </c>
      <c r="AP56" s="153">
        <f t="shared" si="94"/>
        <v>-34.7400000000016</v>
      </c>
      <c r="AQ56" s="143"/>
      <c r="AR56" s="122">
        <f t="shared" si="95"/>
        <v>21920.94</v>
      </c>
      <c r="AS56" s="122">
        <f t="shared" si="96"/>
        <v>0</v>
      </c>
      <c r="AT56" s="122">
        <f t="shared" si="97"/>
        <v>27826.74</v>
      </c>
      <c r="AU56" s="122">
        <f t="shared" si="98"/>
        <v>0.17</v>
      </c>
      <c r="AW56" s="143"/>
      <c r="AX56" s="143"/>
      <c r="AY56" s="155">
        <v>1</v>
      </c>
      <c r="AZ56" s="155">
        <v>1</v>
      </c>
      <c r="BA56" s="143"/>
    </row>
    <row r="57" spans="1:53">
      <c r="A57" s="257" t="s">
        <v>218</v>
      </c>
      <c r="B57" s="269" t="s">
        <v>34</v>
      </c>
      <c r="C57" s="269" t="s">
        <v>213</v>
      </c>
      <c r="D57" s="222">
        <v>420</v>
      </c>
      <c r="E57" s="222"/>
      <c r="F57" s="119">
        <v>0.05</v>
      </c>
      <c r="G57" s="119">
        <v>0.5</v>
      </c>
      <c r="H57" s="222"/>
      <c r="I57" s="170">
        <v>205.77</v>
      </c>
      <c r="J57" s="119">
        <v>0.17</v>
      </c>
      <c r="K57" s="120">
        <v>71.4</v>
      </c>
      <c r="L57" s="121">
        <v>134.37</v>
      </c>
      <c r="M57" s="143"/>
      <c r="N57" s="275" t="str">
        <f t="shared" si="81"/>
        <v>荣耀Honor</v>
      </c>
      <c r="O57" s="123">
        <f t="shared" si="99"/>
        <v>0.5</v>
      </c>
      <c r="P57" s="124">
        <f t="shared" si="2"/>
        <v>420</v>
      </c>
      <c r="Q57" s="124">
        <v>0</v>
      </c>
      <c r="R57" s="128">
        <f t="shared" si="20"/>
        <v>0</v>
      </c>
      <c r="S57" s="131">
        <f t="shared" si="21"/>
        <v>0.05</v>
      </c>
      <c r="T57" s="132"/>
      <c r="U57" s="133">
        <f t="shared" si="82"/>
        <v>399</v>
      </c>
      <c r="V57" s="132">
        <f t="shared" si="83"/>
        <v>0.5</v>
      </c>
      <c r="W57" s="133">
        <f t="shared" si="84"/>
        <v>199.5</v>
      </c>
      <c r="Y57" s="135">
        <f t="shared" si="85"/>
        <v>0</v>
      </c>
      <c r="Z57" s="135">
        <f t="shared" si="86"/>
        <v>0</v>
      </c>
      <c r="AA57" s="135">
        <f t="shared" si="87"/>
        <v>420</v>
      </c>
      <c r="AB57" s="142">
        <v>0</v>
      </c>
      <c r="AC57" s="142">
        <v>0.2</v>
      </c>
      <c r="AD57" s="135">
        <f t="shared" si="88"/>
        <v>84</v>
      </c>
      <c r="AE57" s="143"/>
      <c r="AF57" s="144">
        <f t="shared" si="89"/>
        <v>199.5</v>
      </c>
      <c r="AG57" s="144">
        <f t="shared" si="90"/>
        <v>84</v>
      </c>
      <c r="AH57" s="144">
        <v>0</v>
      </c>
      <c r="AI57" s="144">
        <v>0</v>
      </c>
      <c r="AJ57" s="144">
        <v>0</v>
      </c>
      <c r="AK57" s="144">
        <v>0</v>
      </c>
      <c r="AL57" s="143"/>
      <c r="AM57" s="144">
        <f t="shared" si="91"/>
        <v>0</v>
      </c>
      <c r="AN57" s="144">
        <f t="shared" si="92"/>
        <v>84</v>
      </c>
      <c r="AO57" s="149">
        <f t="shared" si="93"/>
        <v>1</v>
      </c>
      <c r="AP57" s="153">
        <f t="shared" si="94"/>
        <v>115.5</v>
      </c>
      <c r="AQ57" s="143"/>
      <c r="AR57" s="122">
        <f t="shared" si="95"/>
        <v>134.37</v>
      </c>
      <c r="AS57" s="122">
        <f t="shared" si="96"/>
        <v>0</v>
      </c>
      <c r="AT57" s="122">
        <f t="shared" si="97"/>
        <v>205.72</v>
      </c>
      <c r="AU57" s="122">
        <f t="shared" si="98"/>
        <v>0.17</v>
      </c>
      <c r="AW57" s="143"/>
      <c r="AX57" s="143"/>
      <c r="AY57" s="155">
        <v>1</v>
      </c>
      <c r="AZ57" s="155">
        <v>1</v>
      </c>
      <c r="BA57" s="143"/>
    </row>
    <row r="58" spans="1:53">
      <c r="A58" s="257" t="s">
        <v>218</v>
      </c>
      <c r="B58" s="269" t="s">
        <v>35</v>
      </c>
      <c r="C58" s="269" t="s">
        <v>192</v>
      </c>
      <c r="D58" s="222">
        <v>640</v>
      </c>
      <c r="E58" s="222"/>
      <c r="F58" s="119">
        <v>0</v>
      </c>
      <c r="G58" s="119">
        <v>0.8</v>
      </c>
      <c r="H58" s="222"/>
      <c r="I58" s="170">
        <v>512</v>
      </c>
      <c r="J58" s="119">
        <v>0.17</v>
      </c>
      <c r="K58" s="120">
        <v>108.8</v>
      </c>
      <c r="L58" s="121">
        <v>403.2</v>
      </c>
      <c r="M58" s="143"/>
      <c r="N58" s="275" t="str">
        <f t="shared" si="81"/>
        <v>大熊游戏</v>
      </c>
      <c r="O58" s="123">
        <f t="shared" si="99"/>
        <v>0.8</v>
      </c>
      <c r="P58" s="124">
        <f t="shared" si="2"/>
        <v>640</v>
      </c>
      <c r="Q58" s="124">
        <v>0</v>
      </c>
      <c r="R58" s="128">
        <f t="shared" si="20"/>
        <v>0</v>
      </c>
      <c r="S58" s="131">
        <f t="shared" si="21"/>
        <v>0</v>
      </c>
      <c r="T58" s="132"/>
      <c r="U58" s="133">
        <f t="shared" si="82"/>
        <v>640</v>
      </c>
      <c r="V58" s="132">
        <f t="shared" si="83"/>
        <v>0.2</v>
      </c>
      <c r="W58" s="133">
        <f t="shared" si="84"/>
        <v>128</v>
      </c>
      <c r="Y58" s="135">
        <f t="shared" si="85"/>
        <v>0</v>
      </c>
      <c r="Z58" s="135">
        <f t="shared" si="86"/>
        <v>0</v>
      </c>
      <c r="AA58" s="135">
        <f t="shared" si="87"/>
        <v>640</v>
      </c>
      <c r="AB58" s="142">
        <v>0</v>
      </c>
      <c r="AC58" s="142">
        <v>0.2</v>
      </c>
      <c r="AD58" s="135">
        <f t="shared" si="88"/>
        <v>128</v>
      </c>
      <c r="AE58" s="143"/>
      <c r="AF58" s="144">
        <f t="shared" si="89"/>
        <v>128</v>
      </c>
      <c r="AG58" s="144">
        <f t="shared" si="90"/>
        <v>128</v>
      </c>
      <c r="AH58" s="144">
        <v>0</v>
      </c>
      <c r="AI58" s="144">
        <v>0</v>
      </c>
      <c r="AJ58" s="144">
        <v>0</v>
      </c>
      <c r="AK58" s="144">
        <v>0</v>
      </c>
      <c r="AL58" s="143"/>
      <c r="AM58" s="144">
        <f t="shared" si="91"/>
        <v>0</v>
      </c>
      <c r="AN58" s="144">
        <f t="shared" si="92"/>
        <v>128</v>
      </c>
      <c r="AO58" s="149">
        <f t="shared" si="93"/>
        <v>1</v>
      </c>
      <c r="AP58" s="153">
        <f t="shared" si="94"/>
        <v>0</v>
      </c>
      <c r="AQ58" s="143"/>
      <c r="AR58" s="122">
        <f t="shared" si="95"/>
        <v>403.2</v>
      </c>
      <c r="AS58" s="122">
        <f t="shared" si="96"/>
        <v>0</v>
      </c>
      <c r="AT58" s="122">
        <f t="shared" si="97"/>
        <v>512</v>
      </c>
      <c r="AU58" s="122">
        <f t="shared" si="98"/>
        <v>0.17</v>
      </c>
      <c r="AW58" s="143"/>
      <c r="AX58" s="143"/>
      <c r="AY58" s="155">
        <v>1</v>
      </c>
      <c r="AZ58" s="155">
        <v>1</v>
      </c>
      <c r="BA58" s="143"/>
    </row>
    <row r="59" ht="19.5" customHeight="1" spans="1:53">
      <c r="A59" s="257" t="s">
        <v>218</v>
      </c>
      <c r="B59" s="268" t="s">
        <v>34</v>
      </c>
      <c r="C59" s="222" t="s">
        <v>214</v>
      </c>
      <c r="D59" s="222">
        <v>766</v>
      </c>
      <c r="E59" s="222"/>
      <c r="F59" s="119">
        <v>0.05</v>
      </c>
      <c r="G59" s="119">
        <v>0.4</v>
      </c>
      <c r="H59" s="222"/>
      <c r="I59" s="170">
        <v>291.08</v>
      </c>
      <c r="J59" s="119">
        <v>0.17</v>
      </c>
      <c r="K59" s="120">
        <v>130.22</v>
      </c>
      <c r="L59" s="121">
        <v>160.86</v>
      </c>
      <c r="M59" s="143"/>
      <c r="N59" s="275" t="str">
        <f t="shared" si="81"/>
        <v>小7</v>
      </c>
      <c r="O59" s="123">
        <f t="shared" si="99"/>
        <v>0.4</v>
      </c>
      <c r="P59" s="124">
        <f t="shared" si="2"/>
        <v>766</v>
      </c>
      <c r="Q59" s="124">
        <v>0</v>
      </c>
      <c r="R59" s="128">
        <f t="shared" si="20"/>
        <v>0</v>
      </c>
      <c r="S59" s="131">
        <f t="shared" si="21"/>
        <v>0.05</v>
      </c>
      <c r="T59" s="132"/>
      <c r="U59" s="133">
        <f t="shared" si="82"/>
        <v>727.7</v>
      </c>
      <c r="V59" s="132">
        <f t="shared" si="83"/>
        <v>0.6</v>
      </c>
      <c r="W59" s="133">
        <f t="shared" si="84"/>
        <v>436.62</v>
      </c>
      <c r="Y59" s="135">
        <f t="shared" si="85"/>
        <v>0</v>
      </c>
      <c r="Z59" s="135">
        <f t="shared" si="86"/>
        <v>0</v>
      </c>
      <c r="AA59" s="135">
        <f t="shared" si="87"/>
        <v>766</v>
      </c>
      <c r="AB59" s="142">
        <v>0</v>
      </c>
      <c r="AC59" s="142">
        <v>0.2</v>
      </c>
      <c r="AD59" s="135">
        <f t="shared" si="88"/>
        <v>153.2</v>
      </c>
      <c r="AE59" s="143"/>
      <c r="AF59" s="144">
        <f t="shared" si="89"/>
        <v>436.62</v>
      </c>
      <c r="AG59" s="144">
        <f t="shared" si="90"/>
        <v>153.2</v>
      </c>
      <c r="AH59" s="144">
        <v>0</v>
      </c>
      <c r="AI59" s="144">
        <v>0</v>
      </c>
      <c r="AJ59" s="144">
        <v>0</v>
      </c>
      <c r="AK59" s="144">
        <v>0</v>
      </c>
      <c r="AL59" s="143"/>
      <c r="AM59" s="144">
        <f t="shared" si="91"/>
        <v>0</v>
      </c>
      <c r="AN59" s="144">
        <f t="shared" si="92"/>
        <v>153.2</v>
      </c>
      <c r="AO59" s="149">
        <f t="shared" si="93"/>
        <v>1</v>
      </c>
      <c r="AP59" s="153">
        <f t="shared" si="94"/>
        <v>283.42</v>
      </c>
      <c r="AQ59" s="143"/>
      <c r="AR59" s="122">
        <f t="shared" si="95"/>
        <v>160.86</v>
      </c>
      <c r="AS59" s="122">
        <f t="shared" si="96"/>
        <v>0</v>
      </c>
      <c r="AT59" s="122">
        <f t="shared" si="97"/>
        <v>291.03</v>
      </c>
      <c r="AU59" s="122">
        <f t="shared" si="98"/>
        <v>0.17</v>
      </c>
      <c r="AW59" s="143"/>
      <c r="AX59" s="143"/>
      <c r="AY59" s="155">
        <v>1</v>
      </c>
      <c r="AZ59" s="155">
        <v>1</v>
      </c>
      <c r="BA59" s="143"/>
    </row>
    <row r="60" spans="1:53">
      <c r="A60" s="257"/>
      <c r="B60" s="262"/>
      <c r="C60" s="262"/>
      <c r="D60" s="263"/>
      <c r="E60" s="263"/>
      <c r="F60" s="263"/>
      <c r="G60" s="263"/>
      <c r="H60" s="263"/>
      <c r="I60" s="263"/>
      <c r="J60" s="263"/>
      <c r="K60" s="263"/>
      <c r="L60" s="263"/>
      <c r="M60" s="143"/>
      <c r="N60" s="275"/>
      <c r="O60" s="123"/>
      <c r="P60" s="124">
        <f t="shared" si="2"/>
        <v>0</v>
      </c>
      <c r="Q60" s="124">
        <v>0</v>
      </c>
      <c r="R60" s="128">
        <f t="shared" si="20"/>
        <v>0</v>
      </c>
      <c r="S60" s="131">
        <f t="shared" si="21"/>
        <v>0</v>
      </c>
      <c r="T60" s="132"/>
      <c r="U60" s="133"/>
      <c r="V60" s="132"/>
      <c r="W60" s="133"/>
      <c r="Y60" s="135"/>
      <c r="Z60" s="135"/>
      <c r="AA60" s="135"/>
      <c r="AB60" s="142"/>
      <c r="AC60" s="142"/>
      <c r="AD60" s="135"/>
      <c r="AE60" s="143"/>
      <c r="AF60" s="144"/>
      <c r="AG60" s="144"/>
      <c r="AH60" s="144"/>
      <c r="AI60" s="144">
        <v>0</v>
      </c>
      <c r="AJ60" s="144"/>
      <c r="AK60" s="144"/>
      <c r="AL60" s="143"/>
      <c r="AM60" s="144"/>
      <c r="AN60" s="144"/>
      <c r="AO60" s="149"/>
      <c r="AP60" s="153"/>
      <c r="AQ60" s="143"/>
      <c r="AR60" s="122"/>
      <c r="AS60" s="122"/>
      <c r="AT60" s="122"/>
      <c r="AU60" s="122"/>
      <c r="AW60" s="143"/>
      <c r="AX60" s="143"/>
      <c r="AY60" s="155">
        <v>1</v>
      </c>
      <c r="AZ60" s="155"/>
      <c r="BA60" s="143"/>
    </row>
    <row r="61" spans="1:53">
      <c r="A61" s="257"/>
      <c r="B61" s="222"/>
      <c r="C61" s="222"/>
      <c r="D61" s="222"/>
      <c r="E61" s="222"/>
      <c r="F61" s="264"/>
      <c r="G61" s="264"/>
      <c r="H61" s="265"/>
      <c r="I61" s="271"/>
      <c r="J61" s="264"/>
      <c r="K61" s="272"/>
      <c r="L61" s="273"/>
      <c r="M61" s="143"/>
      <c r="N61" s="275"/>
      <c r="O61" s="123"/>
      <c r="P61" s="124">
        <f t="shared" si="2"/>
        <v>0</v>
      </c>
      <c r="Q61" s="124">
        <v>0</v>
      </c>
      <c r="R61" s="128">
        <f t="shared" si="20"/>
        <v>0</v>
      </c>
      <c r="S61" s="131">
        <f t="shared" si="21"/>
        <v>0</v>
      </c>
      <c r="T61" s="132"/>
      <c r="U61" s="133"/>
      <c r="V61" s="132"/>
      <c r="W61" s="133"/>
      <c r="Y61" s="135"/>
      <c r="Z61" s="135"/>
      <c r="AA61" s="135"/>
      <c r="AB61" s="142"/>
      <c r="AC61" s="142"/>
      <c r="AD61" s="135"/>
      <c r="AE61" s="143"/>
      <c r="AF61" s="144"/>
      <c r="AG61" s="144"/>
      <c r="AH61" s="144"/>
      <c r="AI61" s="144">
        <v>0</v>
      </c>
      <c r="AJ61" s="144"/>
      <c r="AK61" s="144"/>
      <c r="AL61" s="143"/>
      <c r="AM61" s="144"/>
      <c r="AN61" s="144"/>
      <c r="AO61" s="149"/>
      <c r="AP61" s="153"/>
      <c r="AQ61" s="143"/>
      <c r="AR61" s="122"/>
      <c r="AS61" s="122"/>
      <c r="AT61" s="122"/>
      <c r="AU61" s="122"/>
      <c r="AW61" s="143"/>
      <c r="AX61" s="143"/>
      <c r="AY61" s="155">
        <v>1</v>
      </c>
      <c r="AZ61" s="155"/>
      <c r="BA61" s="143"/>
    </row>
    <row r="62" spans="1:53">
      <c r="A62" s="257" t="s">
        <v>219</v>
      </c>
      <c r="B62" s="268" t="s">
        <v>34</v>
      </c>
      <c r="C62" s="222" t="s">
        <v>110</v>
      </c>
      <c r="D62" s="222">
        <v>5760</v>
      </c>
      <c r="E62" s="222"/>
      <c r="F62" s="119">
        <v>0.05</v>
      </c>
      <c r="G62" s="119">
        <v>0.5</v>
      </c>
      <c r="H62" s="222">
        <v>1123</v>
      </c>
      <c r="I62" s="276">
        <v>2202.58</v>
      </c>
      <c r="J62" s="119">
        <v>0.17</v>
      </c>
      <c r="K62" s="120">
        <v>788.29</v>
      </c>
      <c r="L62" s="121">
        <v>1414.29</v>
      </c>
      <c r="M62" s="143"/>
      <c r="N62" s="275" t="str">
        <f t="shared" ref="N62:N70" si="100">C62</f>
        <v>UC九游（阿里游戏）</v>
      </c>
      <c r="O62" s="123">
        <f t="shared" ref="O62:O70" si="101">G62</f>
        <v>0.5</v>
      </c>
      <c r="P62" s="124">
        <f t="shared" si="2"/>
        <v>5760</v>
      </c>
      <c r="Q62" s="124">
        <v>0</v>
      </c>
      <c r="R62" s="128">
        <f t="shared" si="20"/>
        <v>1123</v>
      </c>
      <c r="S62" s="131">
        <f t="shared" si="21"/>
        <v>0.05</v>
      </c>
      <c r="T62" s="132"/>
      <c r="U62" s="133">
        <f t="shared" ref="U62:U70" si="102">(P62-Q62-R62)*(1-S62)*(1-T62)</f>
        <v>4405.15</v>
      </c>
      <c r="V62" s="132">
        <f t="shared" ref="V62:V70" si="103">AY62-O62</f>
        <v>0.5</v>
      </c>
      <c r="W62" s="133">
        <f t="shared" ref="W62:W70" si="104">(P62-Q62-R62)*(1-S62)*V62*(1-T62)</f>
        <v>2202.575</v>
      </c>
      <c r="Y62" s="135">
        <f t="shared" ref="Y62:Y70" si="105">R62</f>
        <v>1123</v>
      </c>
      <c r="Z62" s="135">
        <f t="shared" ref="Z62:Z70" si="106">Q62</f>
        <v>0</v>
      </c>
      <c r="AA62" s="135">
        <f t="shared" ref="AA62:AA70" si="107">P62-Y62-Z62</f>
        <v>4637</v>
      </c>
      <c r="AB62" s="142">
        <v>0</v>
      </c>
      <c r="AC62" s="142">
        <v>0.2</v>
      </c>
      <c r="AD62" s="135">
        <f t="shared" ref="AD62:AD70" si="108">ROUND(AA62*(1-AB62)*AC62,2)</f>
        <v>927.4</v>
      </c>
      <c r="AE62" s="143"/>
      <c r="AF62" s="144">
        <f t="shared" ref="AF62:AF70" si="109">W62</f>
        <v>2202.575</v>
      </c>
      <c r="AG62" s="144">
        <f t="shared" ref="AG62:AG70" si="110">AD62</f>
        <v>927.4</v>
      </c>
      <c r="AH62" s="144">
        <v>0</v>
      </c>
      <c r="AI62" s="144">
        <v>0</v>
      </c>
      <c r="AJ62" s="144">
        <v>0</v>
      </c>
      <c r="AK62" s="144">
        <v>0</v>
      </c>
      <c r="AL62" s="143"/>
      <c r="AM62" s="144">
        <f t="shared" ref="AM62:AM70" si="111">SUM(AH62:AL62)</f>
        <v>0</v>
      </c>
      <c r="AN62" s="144">
        <f t="shared" ref="AN62:AN70" si="112">AG62-AM62</f>
        <v>927.4</v>
      </c>
      <c r="AO62" s="149">
        <f t="shared" ref="AO62:AO70" si="113">IFERROR(AN62/AG62,"")</f>
        <v>1</v>
      </c>
      <c r="AP62" s="153">
        <f t="shared" ref="AP62:AP70" si="114">W62-AD62-T62</f>
        <v>1275.175</v>
      </c>
      <c r="AQ62" s="143"/>
      <c r="AR62" s="122">
        <f t="shared" ref="AR62:AR70" si="115">L62-AE62</f>
        <v>1414.29</v>
      </c>
      <c r="AS62" s="122">
        <f t="shared" ref="AS62:AS70" si="116">E62-Q62</f>
        <v>0</v>
      </c>
      <c r="AT62" s="122">
        <f t="shared" ref="AT62:AT70" si="117">I62-S62</f>
        <v>2202.53</v>
      </c>
      <c r="AU62" s="122">
        <f t="shared" ref="AU62:AU70" si="118">J62-X62</f>
        <v>0.17</v>
      </c>
      <c r="AW62" s="143"/>
      <c r="AX62" s="143"/>
      <c r="AY62" s="155">
        <v>1</v>
      </c>
      <c r="AZ62" s="155">
        <v>1</v>
      </c>
      <c r="BA62" s="143"/>
    </row>
    <row r="63" ht="18" customHeight="1" spans="1:53">
      <c r="A63" s="257" t="s">
        <v>219</v>
      </c>
      <c r="B63" s="268" t="s">
        <v>34</v>
      </c>
      <c r="C63" s="222" t="s">
        <v>102</v>
      </c>
      <c r="D63" s="222">
        <v>60</v>
      </c>
      <c r="E63" s="222"/>
      <c r="F63" s="119">
        <v>0.05</v>
      </c>
      <c r="G63" s="119">
        <v>0.5</v>
      </c>
      <c r="H63" s="222"/>
      <c r="I63" s="170">
        <v>28.5</v>
      </c>
      <c r="J63" s="119">
        <v>0.17</v>
      </c>
      <c r="K63" s="120">
        <v>10.2</v>
      </c>
      <c r="L63" s="121">
        <v>18.3</v>
      </c>
      <c r="M63" s="143"/>
      <c r="N63" s="275" t="str">
        <f t="shared" si="100"/>
        <v>小米</v>
      </c>
      <c r="O63" s="123">
        <v>0.2</v>
      </c>
      <c r="P63" s="124">
        <f t="shared" si="2"/>
        <v>60</v>
      </c>
      <c r="Q63" s="124">
        <v>0</v>
      </c>
      <c r="R63" s="128">
        <f t="shared" si="20"/>
        <v>0</v>
      </c>
      <c r="S63" s="131">
        <f t="shared" si="21"/>
        <v>0.05</v>
      </c>
      <c r="T63" s="132"/>
      <c r="U63" s="133">
        <f t="shared" si="102"/>
        <v>57</v>
      </c>
      <c r="V63" s="132">
        <f t="shared" si="103"/>
        <v>0.8</v>
      </c>
      <c r="W63" s="133">
        <f t="shared" si="104"/>
        <v>45.6</v>
      </c>
      <c r="Y63" s="135">
        <f t="shared" si="105"/>
        <v>0</v>
      </c>
      <c r="Z63" s="135">
        <f t="shared" si="106"/>
        <v>0</v>
      </c>
      <c r="AA63" s="135">
        <f t="shared" si="107"/>
        <v>60</v>
      </c>
      <c r="AB63" s="142">
        <v>0</v>
      </c>
      <c r="AC63" s="142">
        <v>0.2</v>
      </c>
      <c r="AD63" s="135">
        <f t="shared" si="108"/>
        <v>12</v>
      </c>
      <c r="AE63" s="143"/>
      <c r="AF63" s="144">
        <f t="shared" si="109"/>
        <v>45.6</v>
      </c>
      <c r="AG63" s="144">
        <f t="shared" si="110"/>
        <v>12</v>
      </c>
      <c r="AH63" s="144">
        <v>0</v>
      </c>
      <c r="AI63" s="144">
        <v>0</v>
      </c>
      <c r="AJ63" s="144">
        <v>0</v>
      </c>
      <c r="AK63" s="144">
        <v>0</v>
      </c>
      <c r="AL63" s="143"/>
      <c r="AM63" s="144">
        <f t="shared" si="111"/>
        <v>0</v>
      </c>
      <c r="AN63" s="144">
        <f t="shared" si="112"/>
        <v>12</v>
      </c>
      <c r="AO63" s="149">
        <f t="shared" si="113"/>
        <v>1</v>
      </c>
      <c r="AP63" s="153">
        <f t="shared" si="114"/>
        <v>33.6</v>
      </c>
      <c r="AQ63" s="143"/>
      <c r="AR63" s="122">
        <f t="shared" si="115"/>
        <v>18.3</v>
      </c>
      <c r="AS63" s="122">
        <f t="shared" si="116"/>
        <v>0</v>
      </c>
      <c r="AT63" s="122">
        <f t="shared" si="117"/>
        <v>28.45</v>
      </c>
      <c r="AU63" s="122">
        <f t="shared" si="118"/>
        <v>0.17</v>
      </c>
      <c r="AW63" s="143"/>
      <c r="AX63" s="143"/>
      <c r="AY63" s="155">
        <v>1</v>
      </c>
      <c r="AZ63" s="155">
        <v>1</v>
      </c>
      <c r="BA63" s="143"/>
    </row>
    <row r="64" spans="1:53">
      <c r="A64" s="257" t="s">
        <v>219</v>
      </c>
      <c r="B64" s="268" t="s">
        <v>34</v>
      </c>
      <c r="C64" s="222" t="s">
        <v>105</v>
      </c>
      <c r="D64" s="222">
        <v>618</v>
      </c>
      <c r="E64" s="222"/>
      <c r="F64" s="119">
        <v>0.05</v>
      </c>
      <c r="G64" s="119">
        <v>0.5</v>
      </c>
      <c r="H64" s="222">
        <v>61.8</v>
      </c>
      <c r="I64" s="170">
        <v>264.2</v>
      </c>
      <c r="J64" s="119">
        <v>0.17</v>
      </c>
      <c r="K64" s="120">
        <v>94.554</v>
      </c>
      <c r="L64" s="121">
        <v>169.646</v>
      </c>
      <c r="M64" s="143"/>
      <c r="N64" s="275" t="str">
        <f t="shared" si="100"/>
        <v>vivo</v>
      </c>
      <c r="O64" s="123">
        <f t="shared" si="101"/>
        <v>0.5</v>
      </c>
      <c r="P64" s="124">
        <f t="shared" si="2"/>
        <v>618</v>
      </c>
      <c r="Q64" s="124">
        <v>0</v>
      </c>
      <c r="R64" s="128">
        <f t="shared" si="20"/>
        <v>61.8</v>
      </c>
      <c r="S64" s="131">
        <f t="shared" si="21"/>
        <v>0.05</v>
      </c>
      <c r="T64" s="132"/>
      <c r="U64" s="133"/>
      <c r="V64" s="132"/>
      <c r="W64" s="133"/>
      <c r="Y64" s="135"/>
      <c r="Z64" s="135"/>
      <c r="AA64" s="135"/>
      <c r="AB64" s="142"/>
      <c r="AC64" s="142"/>
      <c r="AD64" s="135"/>
      <c r="AE64" s="143"/>
      <c r="AF64" s="144"/>
      <c r="AG64" s="144"/>
      <c r="AH64" s="144"/>
      <c r="AI64" s="144">
        <v>0</v>
      </c>
      <c r="AJ64" s="144"/>
      <c r="AK64" s="144"/>
      <c r="AL64" s="143"/>
      <c r="AM64" s="144"/>
      <c r="AN64" s="144"/>
      <c r="AO64" s="149"/>
      <c r="AP64" s="153"/>
      <c r="AQ64" s="143"/>
      <c r="AR64" s="122">
        <f t="shared" si="115"/>
        <v>169.646</v>
      </c>
      <c r="AS64" s="122">
        <f t="shared" si="116"/>
        <v>0</v>
      </c>
      <c r="AT64" s="122">
        <f t="shared" si="117"/>
        <v>264.15</v>
      </c>
      <c r="AU64" s="122">
        <f t="shared" si="118"/>
        <v>0.17</v>
      </c>
      <c r="AW64" s="143"/>
      <c r="AX64" s="143"/>
      <c r="AY64" s="155">
        <v>1</v>
      </c>
      <c r="AZ64" s="155"/>
      <c r="BA64" s="143"/>
    </row>
    <row r="65" spans="1:53">
      <c r="A65" s="257" t="s">
        <v>219</v>
      </c>
      <c r="B65" s="268" t="s">
        <v>34</v>
      </c>
      <c r="C65" s="222" t="s">
        <v>109</v>
      </c>
      <c r="D65" s="222">
        <v>416</v>
      </c>
      <c r="E65" s="222"/>
      <c r="F65" s="119">
        <v>0.05</v>
      </c>
      <c r="G65" s="119">
        <v>0.5</v>
      </c>
      <c r="H65" s="222">
        <v>93.4</v>
      </c>
      <c r="I65" s="170">
        <v>153.24</v>
      </c>
      <c r="J65" s="119">
        <v>0.17</v>
      </c>
      <c r="K65" s="120">
        <v>54.842</v>
      </c>
      <c r="L65" s="121">
        <v>98.398</v>
      </c>
      <c r="M65" s="143"/>
      <c r="N65" s="275" t="str">
        <f t="shared" si="100"/>
        <v>OPPO</v>
      </c>
      <c r="O65" s="123">
        <f t="shared" si="101"/>
        <v>0.5</v>
      </c>
      <c r="P65" s="124">
        <f t="shared" si="2"/>
        <v>416</v>
      </c>
      <c r="Q65" s="124">
        <v>0</v>
      </c>
      <c r="R65" s="128">
        <f t="shared" si="20"/>
        <v>93.4</v>
      </c>
      <c r="S65" s="131">
        <f t="shared" si="21"/>
        <v>0.05</v>
      </c>
      <c r="T65" s="132"/>
      <c r="U65" s="133">
        <f t="shared" si="102"/>
        <v>306.47</v>
      </c>
      <c r="V65" s="132">
        <f t="shared" si="103"/>
        <v>0.5</v>
      </c>
      <c r="W65" s="133">
        <f t="shared" si="104"/>
        <v>153.235</v>
      </c>
      <c r="Y65" s="135">
        <f t="shared" si="105"/>
        <v>93.4</v>
      </c>
      <c r="Z65" s="135">
        <f t="shared" si="106"/>
        <v>0</v>
      </c>
      <c r="AA65" s="135">
        <f t="shared" si="107"/>
        <v>322.6</v>
      </c>
      <c r="AB65" s="142">
        <v>0</v>
      </c>
      <c r="AC65" s="142">
        <v>0.2</v>
      </c>
      <c r="AD65" s="135">
        <f t="shared" si="108"/>
        <v>64.52</v>
      </c>
      <c r="AE65" s="143"/>
      <c r="AF65" s="144">
        <f t="shared" si="109"/>
        <v>153.235</v>
      </c>
      <c r="AG65" s="144">
        <f t="shared" si="110"/>
        <v>64.52</v>
      </c>
      <c r="AH65" s="144">
        <v>0</v>
      </c>
      <c r="AI65" s="144">
        <v>0</v>
      </c>
      <c r="AJ65" s="144">
        <v>0</v>
      </c>
      <c r="AK65" s="144">
        <v>0</v>
      </c>
      <c r="AL65" s="143"/>
      <c r="AM65" s="144">
        <f t="shared" si="111"/>
        <v>0</v>
      </c>
      <c r="AN65" s="144">
        <f t="shared" si="112"/>
        <v>64.52</v>
      </c>
      <c r="AO65" s="149">
        <f t="shared" si="113"/>
        <v>1</v>
      </c>
      <c r="AP65" s="153">
        <f t="shared" si="114"/>
        <v>88.715</v>
      </c>
      <c r="AQ65" s="143"/>
      <c r="AR65" s="122">
        <f t="shared" si="115"/>
        <v>98.398</v>
      </c>
      <c r="AS65" s="122">
        <f t="shared" si="116"/>
        <v>0</v>
      </c>
      <c r="AT65" s="122">
        <f t="shared" si="117"/>
        <v>153.19</v>
      </c>
      <c r="AU65" s="122">
        <f t="shared" si="118"/>
        <v>0.17</v>
      </c>
      <c r="AW65" s="143"/>
      <c r="AX65" s="143"/>
      <c r="AY65" s="155">
        <v>1</v>
      </c>
      <c r="AZ65" s="155">
        <v>1</v>
      </c>
      <c r="BA65" s="143"/>
    </row>
    <row r="66" spans="1:53">
      <c r="A66" s="257" t="s">
        <v>219</v>
      </c>
      <c r="B66" s="268" t="s">
        <v>34</v>
      </c>
      <c r="C66" s="222" t="s">
        <v>106</v>
      </c>
      <c r="D66" s="222">
        <v>30</v>
      </c>
      <c r="E66" s="222"/>
      <c r="F66" s="119">
        <v>0.05</v>
      </c>
      <c r="G66" s="119">
        <v>0.5</v>
      </c>
      <c r="H66" s="222"/>
      <c r="I66" s="170">
        <v>14.7</v>
      </c>
      <c r="J66" s="119">
        <v>0.17</v>
      </c>
      <c r="K66" s="120">
        <v>5.1</v>
      </c>
      <c r="L66" s="121">
        <v>9.6</v>
      </c>
      <c r="M66" s="143"/>
      <c r="N66" s="275" t="str">
        <f t="shared" si="100"/>
        <v>华为</v>
      </c>
      <c r="O66" s="123">
        <f t="shared" si="101"/>
        <v>0.5</v>
      </c>
      <c r="P66" s="124">
        <f t="shared" si="2"/>
        <v>30</v>
      </c>
      <c r="Q66" s="124">
        <v>0</v>
      </c>
      <c r="R66" s="128">
        <f t="shared" si="20"/>
        <v>0</v>
      </c>
      <c r="S66" s="131">
        <f t="shared" si="21"/>
        <v>0.05</v>
      </c>
      <c r="T66" s="132"/>
      <c r="U66" s="133">
        <f t="shared" si="102"/>
        <v>28.5</v>
      </c>
      <c r="V66" s="132">
        <f t="shared" si="103"/>
        <v>0.5</v>
      </c>
      <c r="W66" s="133">
        <f t="shared" si="104"/>
        <v>14.25</v>
      </c>
      <c r="Y66" s="135">
        <f t="shared" si="105"/>
        <v>0</v>
      </c>
      <c r="Z66" s="135">
        <f t="shared" si="106"/>
        <v>0</v>
      </c>
      <c r="AA66" s="135">
        <f t="shared" si="107"/>
        <v>30</v>
      </c>
      <c r="AB66" s="142">
        <v>0</v>
      </c>
      <c r="AC66" s="142">
        <v>0.2</v>
      </c>
      <c r="AD66" s="135">
        <f t="shared" si="108"/>
        <v>6</v>
      </c>
      <c r="AE66" s="143"/>
      <c r="AF66" s="144">
        <f t="shared" si="109"/>
        <v>14.25</v>
      </c>
      <c r="AG66" s="144">
        <f t="shared" si="110"/>
        <v>6</v>
      </c>
      <c r="AH66" s="144">
        <v>0</v>
      </c>
      <c r="AI66" s="144">
        <v>0</v>
      </c>
      <c r="AJ66" s="144">
        <v>0</v>
      </c>
      <c r="AK66" s="144">
        <v>0</v>
      </c>
      <c r="AL66" s="143"/>
      <c r="AM66" s="144">
        <f t="shared" si="111"/>
        <v>0</v>
      </c>
      <c r="AN66" s="144">
        <f t="shared" si="112"/>
        <v>6</v>
      </c>
      <c r="AO66" s="149">
        <f t="shared" si="113"/>
        <v>1</v>
      </c>
      <c r="AP66" s="153">
        <f t="shared" si="114"/>
        <v>8.25</v>
      </c>
      <c r="AQ66" s="143"/>
      <c r="AR66" s="122">
        <f t="shared" si="115"/>
        <v>9.6</v>
      </c>
      <c r="AS66" s="122">
        <f t="shared" si="116"/>
        <v>0</v>
      </c>
      <c r="AT66" s="122">
        <f t="shared" si="117"/>
        <v>14.65</v>
      </c>
      <c r="AU66" s="122">
        <f t="shared" si="118"/>
        <v>0.17</v>
      </c>
      <c r="AW66" s="143"/>
      <c r="AX66" s="143"/>
      <c r="AY66" s="155">
        <v>1</v>
      </c>
      <c r="AZ66" s="155">
        <v>1</v>
      </c>
      <c r="BA66" s="143"/>
    </row>
    <row r="67" ht="19.5" customHeight="1" spans="1:53">
      <c r="A67" s="257" t="s">
        <v>219</v>
      </c>
      <c r="B67" s="268" t="s">
        <v>34</v>
      </c>
      <c r="C67" s="222" t="s">
        <v>192</v>
      </c>
      <c r="D67" s="222">
        <v>12140</v>
      </c>
      <c r="E67" s="222"/>
      <c r="F67" s="119">
        <v>0</v>
      </c>
      <c r="G67" s="119">
        <v>0.801</v>
      </c>
      <c r="H67" s="222">
        <v>3189.5</v>
      </c>
      <c r="I67" s="170">
        <v>7169.3505</v>
      </c>
      <c r="J67" s="119">
        <v>0.17</v>
      </c>
      <c r="K67" s="120">
        <v>1521.585</v>
      </c>
      <c r="L67" s="121">
        <v>5647.7655</v>
      </c>
      <c r="M67" s="143"/>
      <c r="N67" s="275" t="str">
        <f t="shared" si="100"/>
        <v>大熊游戏</v>
      </c>
      <c r="O67" s="123">
        <f t="shared" si="101"/>
        <v>0.801</v>
      </c>
      <c r="P67" s="124">
        <f t="shared" ref="P67:P98" si="119">D67</f>
        <v>12140</v>
      </c>
      <c r="Q67" s="124">
        <v>0</v>
      </c>
      <c r="R67" s="128">
        <f t="shared" si="20"/>
        <v>3189.5</v>
      </c>
      <c r="S67" s="131">
        <f t="shared" si="21"/>
        <v>0</v>
      </c>
      <c r="T67" s="132"/>
      <c r="U67" s="133">
        <f t="shared" si="102"/>
        <v>8950.5</v>
      </c>
      <c r="V67" s="132">
        <f t="shared" si="103"/>
        <v>0.199</v>
      </c>
      <c r="W67" s="133">
        <f t="shared" si="104"/>
        <v>1781.1495</v>
      </c>
      <c r="Y67" s="135">
        <f t="shared" si="105"/>
        <v>3189.5</v>
      </c>
      <c r="Z67" s="135">
        <f t="shared" si="106"/>
        <v>0</v>
      </c>
      <c r="AA67" s="135">
        <f t="shared" si="107"/>
        <v>8950.5</v>
      </c>
      <c r="AB67" s="142">
        <v>0</v>
      </c>
      <c r="AC67" s="142">
        <v>0.2</v>
      </c>
      <c r="AD67" s="135">
        <f t="shared" si="108"/>
        <v>1790.1</v>
      </c>
      <c r="AE67" s="143"/>
      <c r="AF67" s="144">
        <f t="shared" si="109"/>
        <v>1781.1495</v>
      </c>
      <c r="AG67" s="144">
        <f t="shared" si="110"/>
        <v>1790.1</v>
      </c>
      <c r="AH67" s="144">
        <v>0</v>
      </c>
      <c r="AI67" s="144">
        <v>0</v>
      </c>
      <c r="AJ67" s="144">
        <v>0</v>
      </c>
      <c r="AK67" s="144">
        <v>0</v>
      </c>
      <c r="AL67" s="143"/>
      <c r="AM67" s="144">
        <f t="shared" si="111"/>
        <v>0</v>
      </c>
      <c r="AN67" s="144">
        <f t="shared" si="112"/>
        <v>1790.1</v>
      </c>
      <c r="AO67" s="149">
        <f t="shared" si="113"/>
        <v>1</v>
      </c>
      <c r="AP67" s="153">
        <f t="shared" si="114"/>
        <v>-8.95050000000037</v>
      </c>
      <c r="AQ67" s="143"/>
      <c r="AR67" s="122">
        <f t="shared" si="115"/>
        <v>5647.7655</v>
      </c>
      <c r="AS67" s="122">
        <f t="shared" si="116"/>
        <v>0</v>
      </c>
      <c r="AT67" s="122">
        <f t="shared" si="117"/>
        <v>7169.3505</v>
      </c>
      <c r="AU67" s="122">
        <f t="shared" si="118"/>
        <v>0.17</v>
      </c>
      <c r="AW67" s="143"/>
      <c r="AX67" s="143"/>
      <c r="AY67" s="155">
        <v>1</v>
      </c>
      <c r="AZ67" s="155">
        <v>1</v>
      </c>
      <c r="BA67" s="143"/>
    </row>
    <row r="68" spans="1:53">
      <c r="A68" s="257" t="s">
        <v>219</v>
      </c>
      <c r="B68" s="268" t="s">
        <v>34</v>
      </c>
      <c r="C68" s="222" t="s">
        <v>213</v>
      </c>
      <c r="D68" s="222">
        <v>224</v>
      </c>
      <c r="E68" s="222"/>
      <c r="F68" s="119">
        <v>0.05</v>
      </c>
      <c r="G68" s="119">
        <v>0.5</v>
      </c>
      <c r="H68" s="222"/>
      <c r="I68" s="170">
        <v>109.75</v>
      </c>
      <c r="J68" s="119">
        <v>0.17</v>
      </c>
      <c r="K68" s="120">
        <v>38.08</v>
      </c>
      <c r="L68" s="121">
        <v>71.67</v>
      </c>
      <c r="M68" s="143"/>
      <c r="N68" s="275" t="str">
        <f t="shared" si="100"/>
        <v>荣耀Honor</v>
      </c>
      <c r="O68" s="123">
        <f t="shared" si="101"/>
        <v>0.5</v>
      </c>
      <c r="P68" s="124">
        <f t="shared" si="119"/>
        <v>224</v>
      </c>
      <c r="Q68" s="124">
        <v>0</v>
      </c>
      <c r="R68" s="128">
        <f t="shared" si="20"/>
        <v>0</v>
      </c>
      <c r="S68" s="131">
        <f t="shared" si="21"/>
        <v>0.05</v>
      </c>
      <c r="T68" s="132"/>
      <c r="U68" s="133">
        <f t="shared" si="102"/>
        <v>212.8</v>
      </c>
      <c r="V68" s="132">
        <f t="shared" si="103"/>
        <v>0.5</v>
      </c>
      <c r="W68" s="133">
        <f t="shared" si="104"/>
        <v>106.4</v>
      </c>
      <c r="Y68" s="135">
        <f t="shared" si="105"/>
        <v>0</v>
      </c>
      <c r="Z68" s="135">
        <f t="shared" si="106"/>
        <v>0</v>
      </c>
      <c r="AA68" s="135">
        <f t="shared" si="107"/>
        <v>224</v>
      </c>
      <c r="AB68" s="142">
        <v>0</v>
      </c>
      <c r="AC68" s="142">
        <v>0.2</v>
      </c>
      <c r="AD68" s="135">
        <f t="shared" si="108"/>
        <v>44.8</v>
      </c>
      <c r="AE68" s="143"/>
      <c r="AF68" s="144">
        <f t="shared" si="109"/>
        <v>106.4</v>
      </c>
      <c r="AG68" s="144">
        <f t="shared" si="110"/>
        <v>44.8</v>
      </c>
      <c r="AH68" s="144">
        <v>0</v>
      </c>
      <c r="AI68" s="144">
        <v>0</v>
      </c>
      <c r="AJ68" s="144">
        <v>0</v>
      </c>
      <c r="AK68" s="144">
        <v>0</v>
      </c>
      <c r="AL68" s="143"/>
      <c r="AM68" s="144">
        <f t="shared" si="111"/>
        <v>0</v>
      </c>
      <c r="AN68" s="144">
        <f t="shared" si="112"/>
        <v>44.8</v>
      </c>
      <c r="AO68" s="149">
        <f t="shared" si="113"/>
        <v>1</v>
      </c>
      <c r="AP68" s="153">
        <f t="shared" si="114"/>
        <v>61.6</v>
      </c>
      <c r="AQ68" s="143"/>
      <c r="AR68" s="122">
        <f t="shared" si="115"/>
        <v>71.67</v>
      </c>
      <c r="AS68" s="122">
        <f t="shared" si="116"/>
        <v>0</v>
      </c>
      <c r="AT68" s="122">
        <f t="shared" si="117"/>
        <v>109.7</v>
      </c>
      <c r="AU68" s="122">
        <f t="shared" si="118"/>
        <v>0.17</v>
      </c>
      <c r="AW68" s="143"/>
      <c r="AX68" s="143"/>
      <c r="AY68" s="155">
        <v>1</v>
      </c>
      <c r="AZ68" s="155">
        <v>1</v>
      </c>
      <c r="BA68" s="143"/>
    </row>
    <row r="69" spans="1:53">
      <c r="A69" s="257" t="s">
        <v>219</v>
      </c>
      <c r="B69" s="268" t="s">
        <v>35</v>
      </c>
      <c r="C69" s="222" t="s">
        <v>192</v>
      </c>
      <c r="D69" s="222">
        <v>1320</v>
      </c>
      <c r="E69" s="222"/>
      <c r="F69" s="119">
        <v>0</v>
      </c>
      <c r="G69" s="119">
        <v>0.8</v>
      </c>
      <c r="H69" s="222">
        <v>250.8</v>
      </c>
      <c r="I69" s="170">
        <v>855.36</v>
      </c>
      <c r="J69" s="119">
        <v>0.17</v>
      </c>
      <c r="K69" s="120">
        <v>181.764</v>
      </c>
      <c r="L69" s="121">
        <v>673.596</v>
      </c>
      <c r="M69" s="143"/>
      <c r="N69" s="275" t="str">
        <f t="shared" si="100"/>
        <v>大熊游戏</v>
      </c>
      <c r="O69" s="123">
        <f t="shared" si="101"/>
        <v>0.8</v>
      </c>
      <c r="P69" s="124">
        <f t="shared" si="119"/>
        <v>1320</v>
      </c>
      <c r="Q69" s="124">
        <v>0</v>
      </c>
      <c r="R69" s="128">
        <f t="shared" si="20"/>
        <v>250.8</v>
      </c>
      <c r="S69" s="131">
        <f t="shared" si="21"/>
        <v>0</v>
      </c>
      <c r="T69" s="132"/>
      <c r="U69" s="133">
        <f t="shared" si="102"/>
        <v>1069.2</v>
      </c>
      <c r="V69" s="132">
        <f t="shared" si="103"/>
        <v>0.2</v>
      </c>
      <c r="W69" s="133">
        <f t="shared" si="104"/>
        <v>213.84</v>
      </c>
      <c r="Y69" s="135">
        <f t="shared" si="105"/>
        <v>250.8</v>
      </c>
      <c r="Z69" s="135">
        <f t="shared" si="106"/>
        <v>0</v>
      </c>
      <c r="AA69" s="135">
        <f t="shared" si="107"/>
        <v>1069.2</v>
      </c>
      <c r="AB69" s="142">
        <v>0</v>
      </c>
      <c r="AC69" s="142">
        <v>0.2</v>
      </c>
      <c r="AD69" s="135">
        <f t="shared" si="108"/>
        <v>213.84</v>
      </c>
      <c r="AE69" s="143"/>
      <c r="AF69" s="144">
        <f t="shared" si="109"/>
        <v>213.84</v>
      </c>
      <c r="AG69" s="144">
        <f t="shared" si="110"/>
        <v>213.84</v>
      </c>
      <c r="AH69" s="144">
        <v>0</v>
      </c>
      <c r="AI69" s="144">
        <v>0</v>
      </c>
      <c r="AJ69" s="144">
        <v>0</v>
      </c>
      <c r="AK69" s="144">
        <v>0</v>
      </c>
      <c r="AL69" s="143"/>
      <c r="AM69" s="144">
        <f t="shared" si="111"/>
        <v>0</v>
      </c>
      <c r="AN69" s="144">
        <f t="shared" si="112"/>
        <v>213.84</v>
      </c>
      <c r="AO69" s="149">
        <f t="shared" si="113"/>
        <v>1</v>
      </c>
      <c r="AP69" s="153">
        <f t="shared" si="114"/>
        <v>0</v>
      </c>
      <c r="AQ69" s="143"/>
      <c r="AR69" s="122">
        <f t="shared" si="115"/>
        <v>673.596</v>
      </c>
      <c r="AS69" s="122">
        <f t="shared" si="116"/>
        <v>0</v>
      </c>
      <c r="AT69" s="122">
        <f t="shared" si="117"/>
        <v>855.36</v>
      </c>
      <c r="AU69" s="122">
        <f t="shared" si="118"/>
        <v>0.17</v>
      </c>
      <c r="AW69" s="143"/>
      <c r="AX69" s="143"/>
      <c r="AY69" s="155">
        <v>1</v>
      </c>
      <c r="AZ69" s="155">
        <v>1</v>
      </c>
      <c r="BA69" s="143"/>
    </row>
    <row r="70" ht="19.5" customHeight="1" spans="1:53">
      <c r="A70" s="257" t="s">
        <v>219</v>
      </c>
      <c r="B70" s="268" t="s">
        <v>34</v>
      </c>
      <c r="C70" s="222" t="s">
        <v>214</v>
      </c>
      <c r="D70" s="222">
        <v>2452</v>
      </c>
      <c r="E70" s="222"/>
      <c r="F70" s="119">
        <v>0.05</v>
      </c>
      <c r="G70" s="119">
        <v>0.4</v>
      </c>
      <c r="H70" s="222"/>
      <c r="I70" s="170">
        <v>931.76</v>
      </c>
      <c r="J70" s="119">
        <v>0.17</v>
      </c>
      <c r="K70" s="120">
        <v>416.84</v>
      </c>
      <c r="L70" s="121">
        <v>514.92</v>
      </c>
      <c r="M70" s="143"/>
      <c r="N70" s="275" t="str">
        <f t="shared" si="100"/>
        <v>小7</v>
      </c>
      <c r="O70" s="123">
        <f t="shared" si="101"/>
        <v>0.4</v>
      </c>
      <c r="P70" s="124">
        <f t="shared" si="119"/>
        <v>2452</v>
      </c>
      <c r="Q70" s="124">
        <v>0</v>
      </c>
      <c r="R70" s="128">
        <f t="shared" si="20"/>
        <v>0</v>
      </c>
      <c r="S70" s="131">
        <f t="shared" si="21"/>
        <v>0.05</v>
      </c>
      <c r="T70" s="132"/>
      <c r="U70" s="133">
        <f t="shared" si="102"/>
        <v>2329.4</v>
      </c>
      <c r="V70" s="132">
        <f t="shared" si="103"/>
        <v>0.6</v>
      </c>
      <c r="W70" s="133">
        <f t="shared" si="104"/>
        <v>1397.64</v>
      </c>
      <c r="Y70" s="135">
        <f t="shared" si="105"/>
        <v>0</v>
      </c>
      <c r="Z70" s="135">
        <f t="shared" si="106"/>
        <v>0</v>
      </c>
      <c r="AA70" s="135">
        <f t="shared" si="107"/>
        <v>2452</v>
      </c>
      <c r="AB70" s="142">
        <v>0</v>
      </c>
      <c r="AC70" s="142">
        <v>0.2</v>
      </c>
      <c r="AD70" s="135">
        <f t="shared" si="108"/>
        <v>490.4</v>
      </c>
      <c r="AE70" s="143"/>
      <c r="AF70" s="144">
        <f t="shared" si="109"/>
        <v>1397.64</v>
      </c>
      <c r="AG70" s="144">
        <f t="shared" si="110"/>
        <v>490.4</v>
      </c>
      <c r="AH70" s="144">
        <v>0</v>
      </c>
      <c r="AI70" s="144">
        <v>0</v>
      </c>
      <c r="AJ70" s="144">
        <v>0</v>
      </c>
      <c r="AK70" s="144">
        <v>0</v>
      </c>
      <c r="AL70" s="143"/>
      <c r="AM70" s="144">
        <f t="shared" si="111"/>
        <v>0</v>
      </c>
      <c r="AN70" s="144">
        <f t="shared" si="112"/>
        <v>490.4</v>
      </c>
      <c r="AO70" s="149">
        <f t="shared" si="113"/>
        <v>1</v>
      </c>
      <c r="AP70" s="153">
        <f t="shared" si="114"/>
        <v>907.24</v>
      </c>
      <c r="AQ70" s="143"/>
      <c r="AR70" s="122">
        <f t="shared" si="115"/>
        <v>514.92</v>
      </c>
      <c r="AS70" s="122">
        <f t="shared" si="116"/>
        <v>0</v>
      </c>
      <c r="AT70" s="122">
        <f t="shared" si="117"/>
        <v>931.71</v>
      </c>
      <c r="AU70" s="122">
        <f t="shared" si="118"/>
        <v>0.17</v>
      </c>
      <c r="AW70" s="143"/>
      <c r="AX70" s="143"/>
      <c r="AY70" s="155">
        <v>1</v>
      </c>
      <c r="AZ70" s="155">
        <v>1</v>
      </c>
      <c r="BA70" s="143"/>
    </row>
    <row r="71" spans="1:53">
      <c r="A71" s="257"/>
      <c r="B71" s="262"/>
      <c r="C71" s="262"/>
      <c r="D71" s="263"/>
      <c r="E71" s="263"/>
      <c r="F71" s="263"/>
      <c r="G71" s="263"/>
      <c r="H71" s="263"/>
      <c r="I71" s="263"/>
      <c r="J71" s="263"/>
      <c r="K71" s="263"/>
      <c r="L71" s="263"/>
      <c r="M71" s="143"/>
      <c r="N71" s="284"/>
      <c r="O71" s="123"/>
      <c r="P71" s="124">
        <f t="shared" si="119"/>
        <v>0</v>
      </c>
      <c r="Q71" s="124">
        <v>0</v>
      </c>
      <c r="R71" s="128">
        <f t="shared" si="20"/>
        <v>0</v>
      </c>
      <c r="S71" s="131">
        <f t="shared" si="21"/>
        <v>0</v>
      </c>
      <c r="T71" s="132"/>
      <c r="U71" s="133"/>
      <c r="V71" s="132"/>
      <c r="W71" s="133"/>
      <c r="Y71" s="135"/>
      <c r="Z71" s="135"/>
      <c r="AA71" s="135"/>
      <c r="AB71" s="142"/>
      <c r="AC71" s="142"/>
      <c r="AD71" s="135"/>
      <c r="AE71" s="143"/>
      <c r="AF71" s="144"/>
      <c r="AG71" s="144"/>
      <c r="AH71" s="144"/>
      <c r="AI71" s="144">
        <v>0</v>
      </c>
      <c r="AJ71" s="144"/>
      <c r="AK71" s="144"/>
      <c r="AL71" s="143"/>
      <c r="AM71" s="144"/>
      <c r="AN71" s="144"/>
      <c r="AO71" s="149"/>
      <c r="AP71" s="153"/>
      <c r="AQ71" s="143"/>
      <c r="AR71" s="122"/>
      <c r="AS71" s="122"/>
      <c r="AT71" s="122"/>
      <c r="AU71" s="122"/>
      <c r="AW71" s="143"/>
      <c r="AX71" s="143"/>
      <c r="AY71" s="155">
        <v>1</v>
      </c>
      <c r="AZ71" s="155"/>
      <c r="BA71" s="143"/>
    </row>
    <row r="72" spans="1:53">
      <c r="A72" s="257"/>
      <c r="B72" s="222"/>
      <c r="C72" s="222"/>
      <c r="D72" s="222"/>
      <c r="E72" s="222"/>
      <c r="F72" s="264"/>
      <c r="G72" s="264"/>
      <c r="H72" s="222"/>
      <c r="I72" s="271"/>
      <c r="J72" s="264"/>
      <c r="K72" s="272"/>
      <c r="L72" s="273"/>
      <c r="M72" s="143"/>
      <c r="N72" s="284"/>
      <c r="O72" s="123"/>
      <c r="P72" s="124">
        <f t="shared" si="119"/>
        <v>0</v>
      </c>
      <c r="Q72" s="124">
        <v>0</v>
      </c>
      <c r="R72" s="128">
        <f t="shared" si="20"/>
        <v>0</v>
      </c>
      <c r="S72" s="131">
        <f t="shared" si="21"/>
        <v>0</v>
      </c>
      <c r="T72" s="132"/>
      <c r="U72" s="133"/>
      <c r="V72" s="132"/>
      <c r="W72" s="133"/>
      <c r="Y72" s="135"/>
      <c r="Z72" s="135"/>
      <c r="AA72" s="135"/>
      <c r="AB72" s="142"/>
      <c r="AC72" s="142"/>
      <c r="AD72" s="135"/>
      <c r="AE72" s="143"/>
      <c r="AF72" s="144"/>
      <c r="AG72" s="144"/>
      <c r="AH72" s="144"/>
      <c r="AI72" s="144">
        <v>0</v>
      </c>
      <c r="AJ72" s="144"/>
      <c r="AK72" s="144"/>
      <c r="AL72" s="143"/>
      <c r="AM72" s="144"/>
      <c r="AN72" s="144"/>
      <c r="AO72" s="149"/>
      <c r="AP72" s="153"/>
      <c r="AQ72" s="143"/>
      <c r="AR72" s="122"/>
      <c r="AS72" s="122"/>
      <c r="AT72" s="122"/>
      <c r="AU72" s="122"/>
      <c r="AW72" s="143"/>
      <c r="AX72" s="143"/>
      <c r="AY72" s="155">
        <v>1</v>
      </c>
      <c r="AZ72" s="155"/>
      <c r="BA72" s="143"/>
    </row>
    <row r="73" ht="18" customHeight="1" spans="1:53">
      <c r="A73" s="257" t="s">
        <v>220</v>
      </c>
      <c r="B73" s="282" t="s">
        <v>34</v>
      </c>
      <c r="C73" s="283" t="s">
        <v>110</v>
      </c>
      <c r="D73" s="283">
        <v>1110</v>
      </c>
      <c r="E73" s="222"/>
      <c r="F73" s="119">
        <v>0.05</v>
      </c>
      <c r="G73" s="119">
        <v>0.5</v>
      </c>
      <c r="H73" s="222">
        <v>111</v>
      </c>
      <c r="I73" s="170">
        <v>474.53</v>
      </c>
      <c r="J73" s="119">
        <v>0.17</v>
      </c>
      <c r="K73" s="120">
        <v>169.83</v>
      </c>
      <c r="L73" s="121">
        <v>304.7</v>
      </c>
      <c r="M73" s="143"/>
      <c r="N73" s="284" t="str">
        <f t="shared" ref="N73:N80" si="120">C73</f>
        <v>UC九游（阿里游戏）</v>
      </c>
      <c r="O73" s="123">
        <v>0.2</v>
      </c>
      <c r="P73" s="124">
        <f t="shared" si="119"/>
        <v>1110</v>
      </c>
      <c r="Q73" s="124">
        <v>0</v>
      </c>
      <c r="R73" s="128">
        <f t="shared" si="20"/>
        <v>111</v>
      </c>
      <c r="S73" s="131">
        <f t="shared" si="21"/>
        <v>0.05</v>
      </c>
      <c r="T73" s="132"/>
      <c r="U73" s="133">
        <f t="shared" ref="U73:U80" si="121">(P73-Q73-R73)*(1-S73)*(1-T73)</f>
        <v>949.05</v>
      </c>
      <c r="V73" s="132">
        <f t="shared" ref="V73:V80" si="122">AY73-O73</f>
        <v>0.8</v>
      </c>
      <c r="W73" s="133">
        <f t="shared" ref="W73:W80" si="123">(P73-Q73-R73)*(1-S73)*V73*(1-T73)</f>
        <v>759.24</v>
      </c>
      <c r="Y73" s="135">
        <f t="shared" ref="Y73:Y80" si="124">R73</f>
        <v>111</v>
      </c>
      <c r="Z73" s="135">
        <f t="shared" ref="Z73:Z80" si="125">Q73</f>
        <v>0</v>
      </c>
      <c r="AA73" s="135">
        <f t="shared" ref="AA73:AA80" si="126">P73-Y73-Z73</f>
        <v>999</v>
      </c>
      <c r="AB73" s="142">
        <v>0</v>
      </c>
      <c r="AC73" s="142">
        <v>0.2</v>
      </c>
      <c r="AD73" s="135">
        <f t="shared" ref="AD73:AD80" si="127">ROUND(AA73*(1-AB73)*AC73,2)</f>
        <v>199.8</v>
      </c>
      <c r="AE73" s="143"/>
      <c r="AF73" s="144">
        <f t="shared" ref="AF73:AF80" si="128">W73</f>
        <v>759.24</v>
      </c>
      <c r="AG73" s="144">
        <f t="shared" ref="AG73:AG80" si="129">AD73</f>
        <v>199.8</v>
      </c>
      <c r="AH73" s="144">
        <v>0</v>
      </c>
      <c r="AI73" s="144">
        <v>0</v>
      </c>
      <c r="AJ73" s="144">
        <v>0</v>
      </c>
      <c r="AK73" s="144">
        <v>0</v>
      </c>
      <c r="AL73" s="143"/>
      <c r="AM73" s="144">
        <f t="shared" ref="AM73:AM80" si="130">SUM(AH73:AL73)</f>
        <v>0</v>
      </c>
      <c r="AN73" s="144">
        <f t="shared" ref="AN73:AN80" si="131">AG73-AM73</f>
        <v>199.8</v>
      </c>
      <c r="AO73" s="149">
        <f t="shared" ref="AO73:AO80" si="132">IFERROR(AN73/AG73,"")</f>
        <v>1</v>
      </c>
      <c r="AP73" s="153">
        <f t="shared" ref="AP73:AP80" si="133">W73-AD73-T73</f>
        <v>559.44</v>
      </c>
      <c r="AQ73" s="143"/>
      <c r="AR73" s="122">
        <f t="shared" ref="AR73:AR80" si="134">L73-AE73</f>
        <v>304.7</v>
      </c>
      <c r="AS73" s="122">
        <f t="shared" ref="AS73:AS80" si="135">E73-Q73</f>
        <v>0</v>
      </c>
      <c r="AT73" s="122">
        <f t="shared" ref="AT73:AT80" si="136">I73-S73</f>
        <v>474.48</v>
      </c>
      <c r="AU73" s="122">
        <f t="shared" ref="AU73:AU80" si="137">J73-X73</f>
        <v>0.17</v>
      </c>
      <c r="AW73" s="143"/>
      <c r="AX73" s="143"/>
      <c r="AY73" s="155">
        <v>1</v>
      </c>
      <c r="AZ73" s="155">
        <v>1</v>
      </c>
      <c r="BA73" s="143"/>
    </row>
    <row r="74" spans="1:53">
      <c r="A74" s="257" t="s">
        <v>220</v>
      </c>
      <c r="B74" s="282" t="s">
        <v>34</v>
      </c>
      <c r="C74" s="283" t="s">
        <v>102</v>
      </c>
      <c r="D74" s="283">
        <v>754</v>
      </c>
      <c r="E74" s="222"/>
      <c r="F74" s="119">
        <v>0.05</v>
      </c>
      <c r="G74" s="119">
        <v>0.5</v>
      </c>
      <c r="H74" s="222"/>
      <c r="I74" s="170">
        <v>358.15</v>
      </c>
      <c r="J74" s="119">
        <v>0.17</v>
      </c>
      <c r="K74" s="120">
        <v>128.18</v>
      </c>
      <c r="L74" s="121">
        <v>229.97</v>
      </c>
      <c r="M74" s="143"/>
      <c r="N74" s="284" t="str">
        <f t="shared" si="120"/>
        <v>小米</v>
      </c>
      <c r="O74" s="123">
        <f t="shared" ref="O74:O80" si="138">G74</f>
        <v>0.5</v>
      </c>
      <c r="P74" s="124">
        <f t="shared" si="119"/>
        <v>754</v>
      </c>
      <c r="Q74" s="124">
        <v>0</v>
      </c>
      <c r="R74" s="128">
        <f t="shared" si="20"/>
        <v>0</v>
      </c>
      <c r="S74" s="131">
        <f t="shared" si="21"/>
        <v>0.05</v>
      </c>
      <c r="T74" s="132"/>
      <c r="U74" s="133"/>
      <c r="V74" s="132"/>
      <c r="W74" s="133"/>
      <c r="Y74" s="135"/>
      <c r="Z74" s="135"/>
      <c r="AA74" s="135"/>
      <c r="AB74" s="142"/>
      <c r="AC74" s="142"/>
      <c r="AD74" s="135"/>
      <c r="AE74" s="143"/>
      <c r="AF74" s="144"/>
      <c r="AG74" s="144"/>
      <c r="AH74" s="144"/>
      <c r="AI74" s="144">
        <v>0</v>
      </c>
      <c r="AJ74" s="144"/>
      <c r="AK74" s="144"/>
      <c r="AL74" s="143"/>
      <c r="AM74" s="144"/>
      <c r="AN74" s="144"/>
      <c r="AO74" s="149"/>
      <c r="AP74" s="153"/>
      <c r="AQ74" s="143"/>
      <c r="AR74" s="122">
        <f t="shared" si="134"/>
        <v>229.97</v>
      </c>
      <c r="AS74" s="122">
        <f t="shared" si="135"/>
        <v>0</v>
      </c>
      <c r="AT74" s="122">
        <f t="shared" si="136"/>
        <v>358.1</v>
      </c>
      <c r="AU74" s="122">
        <f t="shared" si="137"/>
        <v>0.17</v>
      </c>
      <c r="AW74" s="143"/>
      <c r="AX74" s="143"/>
      <c r="AY74" s="155">
        <v>1</v>
      </c>
      <c r="AZ74" s="155"/>
      <c r="BA74" s="143"/>
    </row>
    <row r="75" spans="1:53">
      <c r="A75" s="257" t="s">
        <v>220</v>
      </c>
      <c r="B75" s="282" t="s">
        <v>34</v>
      </c>
      <c r="C75" s="283" t="s">
        <v>105</v>
      </c>
      <c r="D75" s="283">
        <v>42</v>
      </c>
      <c r="E75" s="222"/>
      <c r="F75" s="119">
        <v>0.05</v>
      </c>
      <c r="G75" s="119">
        <v>0.5</v>
      </c>
      <c r="H75" s="222">
        <v>4.2</v>
      </c>
      <c r="I75" s="170">
        <v>17.96</v>
      </c>
      <c r="J75" s="119">
        <v>0.17</v>
      </c>
      <c r="K75" s="120">
        <v>6.426</v>
      </c>
      <c r="L75" s="121">
        <v>11.534</v>
      </c>
      <c r="M75" s="143"/>
      <c r="N75" s="284" t="str">
        <f t="shared" si="120"/>
        <v>vivo</v>
      </c>
      <c r="O75" s="123">
        <v>0.6</v>
      </c>
      <c r="P75" s="124">
        <f t="shared" si="119"/>
        <v>42</v>
      </c>
      <c r="Q75" s="124">
        <v>0</v>
      </c>
      <c r="R75" s="128">
        <f t="shared" ref="R75:R98" si="139">H75</f>
        <v>4.2</v>
      </c>
      <c r="S75" s="131">
        <f t="shared" si="21"/>
        <v>0.05</v>
      </c>
      <c r="T75" s="132"/>
      <c r="U75" s="133">
        <f t="shared" si="121"/>
        <v>35.91</v>
      </c>
      <c r="V75" s="132">
        <f t="shared" si="122"/>
        <v>0.4</v>
      </c>
      <c r="W75" s="133">
        <f t="shared" si="123"/>
        <v>14.364</v>
      </c>
      <c r="Y75" s="135">
        <f t="shared" si="124"/>
        <v>4.2</v>
      </c>
      <c r="Z75" s="135">
        <f t="shared" si="125"/>
        <v>0</v>
      </c>
      <c r="AA75" s="135">
        <f t="shared" si="126"/>
        <v>37.8</v>
      </c>
      <c r="AB75" s="142">
        <v>0</v>
      </c>
      <c r="AC75" s="142">
        <v>0.2</v>
      </c>
      <c r="AD75" s="135">
        <f t="shared" si="127"/>
        <v>7.56</v>
      </c>
      <c r="AE75" s="143"/>
      <c r="AF75" s="144">
        <f t="shared" si="128"/>
        <v>14.364</v>
      </c>
      <c r="AG75" s="144">
        <f t="shared" si="129"/>
        <v>7.56</v>
      </c>
      <c r="AH75" s="144">
        <v>0</v>
      </c>
      <c r="AI75" s="144">
        <v>0</v>
      </c>
      <c r="AJ75" s="144">
        <v>0</v>
      </c>
      <c r="AK75" s="144">
        <v>0</v>
      </c>
      <c r="AL75" s="143"/>
      <c r="AM75" s="144">
        <f t="shared" si="130"/>
        <v>0</v>
      </c>
      <c r="AN75" s="144">
        <f t="shared" si="131"/>
        <v>7.56</v>
      </c>
      <c r="AO75" s="149">
        <f t="shared" si="132"/>
        <v>1</v>
      </c>
      <c r="AP75" s="153">
        <f t="shared" si="133"/>
        <v>6.804</v>
      </c>
      <c r="AQ75" s="143"/>
      <c r="AR75" s="122">
        <f t="shared" si="134"/>
        <v>11.534</v>
      </c>
      <c r="AS75" s="122">
        <f t="shared" si="135"/>
        <v>0</v>
      </c>
      <c r="AT75" s="122">
        <f t="shared" si="136"/>
        <v>17.91</v>
      </c>
      <c r="AU75" s="122">
        <f t="shared" si="137"/>
        <v>0.17</v>
      </c>
      <c r="AW75" s="143"/>
      <c r="AX75" s="143"/>
      <c r="AY75" s="155">
        <v>1</v>
      </c>
      <c r="AZ75" s="155">
        <v>1</v>
      </c>
      <c r="BA75" s="143"/>
    </row>
    <row r="76" spans="1:53">
      <c r="A76" s="257" t="s">
        <v>220</v>
      </c>
      <c r="B76" s="282" t="s">
        <v>34</v>
      </c>
      <c r="C76" s="283" t="s">
        <v>109</v>
      </c>
      <c r="D76" s="283">
        <v>574</v>
      </c>
      <c r="E76" s="222"/>
      <c r="F76" s="119">
        <v>0.05</v>
      </c>
      <c r="G76" s="119">
        <v>0.5</v>
      </c>
      <c r="H76" s="222"/>
      <c r="I76" s="170">
        <v>272.65</v>
      </c>
      <c r="J76" s="119">
        <v>0.17</v>
      </c>
      <c r="K76" s="120">
        <v>97.58</v>
      </c>
      <c r="L76" s="121">
        <v>175.07</v>
      </c>
      <c r="M76" s="143"/>
      <c r="N76" s="284" t="str">
        <f t="shared" si="120"/>
        <v>OPPO</v>
      </c>
      <c r="O76" s="123">
        <f t="shared" si="138"/>
        <v>0.5</v>
      </c>
      <c r="P76" s="124">
        <f t="shared" si="119"/>
        <v>574</v>
      </c>
      <c r="Q76" s="124">
        <v>0</v>
      </c>
      <c r="R76" s="128">
        <f t="shared" si="139"/>
        <v>0</v>
      </c>
      <c r="S76" s="131">
        <f t="shared" ref="S76:S98" si="140">F76</f>
        <v>0.05</v>
      </c>
      <c r="T76" s="132"/>
      <c r="U76" s="133">
        <f t="shared" si="121"/>
        <v>545.3</v>
      </c>
      <c r="V76" s="132">
        <f t="shared" si="122"/>
        <v>0.5</v>
      </c>
      <c r="W76" s="133">
        <f t="shared" si="123"/>
        <v>272.65</v>
      </c>
      <c r="Y76" s="135">
        <f t="shared" si="124"/>
        <v>0</v>
      </c>
      <c r="Z76" s="135">
        <f t="shared" si="125"/>
        <v>0</v>
      </c>
      <c r="AA76" s="135">
        <f t="shared" si="126"/>
        <v>574</v>
      </c>
      <c r="AB76" s="142">
        <v>0</v>
      </c>
      <c r="AC76" s="142">
        <v>0.2</v>
      </c>
      <c r="AD76" s="135">
        <f t="shared" si="127"/>
        <v>114.8</v>
      </c>
      <c r="AE76" s="143"/>
      <c r="AF76" s="144">
        <f t="shared" si="128"/>
        <v>272.65</v>
      </c>
      <c r="AG76" s="144">
        <f t="shared" si="129"/>
        <v>114.8</v>
      </c>
      <c r="AH76" s="144">
        <v>0</v>
      </c>
      <c r="AI76" s="144">
        <v>0</v>
      </c>
      <c r="AJ76" s="144">
        <v>0</v>
      </c>
      <c r="AK76" s="144">
        <v>0</v>
      </c>
      <c r="AL76" s="143"/>
      <c r="AM76" s="144">
        <f t="shared" si="130"/>
        <v>0</v>
      </c>
      <c r="AN76" s="144">
        <f t="shared" si="131"/>
        <v>114.8</v>
      </c>
      <c r="AO76" s="149">
        <f t="shared" si="132"/>
        <v>1</v>
      </c>
      <c r="AP76" s="153">
        <f t="shared" si="133"/>
        <v>157.85</v>
      </c>
      <c r="AQ76" s="143"/>
      <c r="AR76" s="122">
        <f t="shared" si="134"/>
        <v>175.07</v>
      </c>
      <c r="AS76" s="122">
        <f t="shared" si="135"/>
        <v>0</v>
      </c>
      <c r="AT76" s="122">
        <f t="shared" si="136"/>
        <v>272.6</v>
      </c>
      <c r="AU76" s="122">
        <f t="shared" si="137"/>
        <v>0.17</v>
      </c>
      <c r="AW76" s="143"/>
      <c r="AX76" s="143"/>
      <c r="AY76" s="155">
        <v>1</v>
      </c>
      <c r="AZ76" s="155">
        <v>1</v>
      </c>
      <c r="BA76" s="143"/>
    </row>
    <row r="77" spans="1:53">
      <c r="A77" s="257" t="s">
        <v>220</v>
      </c>
      <c r="B77" s="282" t="s">
        <v>34</v>
      </c>
      <c r="C77" s="283" t="s">
        <v>106</v>
      </c>
      <c r="D77" s="283">
        <v>36</v>
      </c>
      <c r="E77" s="222"/>
      <c r="F77" s="119">
        <v>0.05</v>
      </c>
      <c r="G77" s="119">
        <v>0.5</v>
      </c>
      <c r="H77" s="222"/>
      <c r="I77" s="170">
        <v>17.64</v>
      </c>
      <c r="J77" s="119">
        <v>0.17</v>
      </c>
      <c r="K77" s="120">
        <v>6.12</v>
      </c>
      <c r="L77" s="121">
        <v>11.52</v>
      </c>
      <c r="M77" s="143"/>
      <c r="N77" s="284" t="str">
        <f t="shared" si="120"/>
        <v>华为</v>
      </c>
      <c r="O77" s="123">
        <f t="shared" si="138"/>
        <v>0.5</v>
      </c>
      <c r="P77" s="124">
        <f t="shared" si="119"/>
        <v>36</v>
      </c>
      <c r="Q77" s="124">
        <v>0</v>
      </c>
      <c r="R77" s="128">
        <f t="shared" si="139"/>
        <v>0</v>
      </c>
      <c r="S77" s="131">
        <f t="shared" si="140"/>
        <v>0.05</v>
      </c>
      <c r="T77" s="132"/>
      <c r="U77" s="133">
        <f t="shared" si="121"/>
        <v>34.2</v>
      </c>
      <c r="V77" s="132">
        <f t="shared" si="122"/>
        <v>0.5</v>
      </c>
      <c r="W77" s="133">
        <f t="shared" si="123"/>
        <v>17.1</v>
      </c>
      <c r="Y77" s="135">
        <f t="shared" si="124"/>
        <v>0</v>
      </c>
      <c r="Z77" s="135">
        <f t="shared" si="125"/>
        <v>0</v>
      </c>
      <c r="AA77" s="135">
        <f t="shared" si="126"/>
        <v>36</v>
      </c>
      <c r="AB77" s="142">
        <v>0</v>
      </c>
      <c r="AC77" s="142">
        <v>0.2</v>
      </c>
      <c r="AD77" s="135">
        <f t="shared" si="127"/>
        <v>7.2</v>
      </c>
      <c r="AE77" s="143"/>
      <c r="AF77" s="144">
        <f t="shared" si="128"/>
        <v>17.1</v>
      </c>
      <c r="AG77" s="144">
        <f t="shared" si="129"/>
        <v>7.2</v>
      </c>
      <c r="AH77" s="144">
        <v>0</v>
      </c>
      <c r="AI77" s="144">
        <v>0</v>
      </c>
      <c r="AJ77" s="144">
        <v>0</v>
      </c>
      <c r="AK77" s="144">
        <v>0</v>
      </c>
      <c r="AL77" s="143"/>
      <c r="AM77" s="144">
        <f t="shared" si="130"/>
        <v>0</v>
      </c>
      <c r="AN77" s="144">
        <f t="shared" si="131"/>
        <v>7.2</v>
      </c>
      <c r="AO77" s="149">
        <f t="shared" si="132"/>
        <v>1</v>
      </c>
      <c r="AP77" s="153">
        <f t="shared" si="133"/>
        <v>9.9</v>
      </c>
      <c r="AQ77" s="143"/>
      <c r="AR77" s="122">
        <f t="shared" si="134"/>
        <v>11.52</v>
      </c>
      <c r="AS77" s="122">
        <f t="shared" si="135"/>
        <v>0</v>
      </c>
      <c r="AT77" s="122">
        <f t="shared" si="136"/>
        <v>17.59</v>
      </c>
      <c r="AU77" s="122">
        <f t="shared" si="137"/>
        <v>0.17</v>
      </c>
      <c r="AW77" s="143"/>
      <c r="AX77" s="143"/>
      <c r="AY77" s="155">
        <v>1</v>
      </c>
      <c r="AZ77" s="155">
        <v>1</v>
      </c>
      <c r="BA77" s="143"/>
    </row>
    <row r="78" ht="19.5" customHeight="1" spans="1:53">
      <c r="A78" s="257" t="s">
        <v>220</v>
      </c>
      <c r="B78" s="282" t="s">
        <v>34</v>
      </c>
      <c r="C78" s="283" t="s">
        <v>192</v>
      </c>
      <c r="D78" s="283">
        <v>1002</v>
      </c>
      <c r="E78" s="222"/>
      <c r="F78" s="119">
        <v>0</v>
      </c>
      <c r="G78" s="119">
        <v>0.801</v>
      </c>
      <c r="H78" s="222">
        <v>381.54</v>
      </c>
      <c r="I78" s="170">
        <v>496.98846</v>
      </c>
      <c r="J78" s="119">
        <v>0.17</v>
      </c>
      <c r="K78" s="120">
        <v>105.4782</v>
      </c>
      <c r="L78" s="121">
        <v>391.51026</v>
      </c>
      <c r="M78" s="143"/>
      <c r="N78" s="284" t="str">
        <f t="shared" si="120"/>
        <v>大熊游戏</v>
      </c>
      <c r="O78" s="123">
        <f t="shared" si="138"/>
        <v>0.801</v>
      </c>
      <c r="P78" s="124">
        <f t="shared" si="119"/>
        <v>1002</v>
      </c>
      <c r="Q78" s="124">
        <v>0</v>
      </c>
      <c r="R78" s="128">
        <f t="shared" si="139"/>
        <v>381.54</v>
      </c>
      <c r="S78" s="131">
        <f t="shared" si="140"/>
        <v>0</v>
      </c>
      <c r="T78" s="132"/>
      <c r="U78" s="133">
        <f t="shared" si="121"/>
        <v>620.46</v>
      </c>
      <c r="V78" s="132">
        <f t="shared" si="122"/>
        <v>0.199</v>
      </c>
      <c r="W78" s="133">
        <f t="shared" si="123"/>
        <v>123.47154</v>
      </c>
      <c r="Y78" s="135">
        <f t="shared" si="124"/>
        <v>381.54</v>
      </c>
      <c r="Z78" s="135">
        <f t="shared" si="125"/>
        <v>0</v>
      </c>
      <c r="AA78" s="135">
        <f t="shared" si="126"/>
        <v>620.46</v>
      </c>
      <c r="AB78" s="142">
        <v>0</v>
      </c>
      <c r="AC78" s="142">
        <v>0.2</v>
      </c>
      <c r="AD78" s="135">
        <f t="shared" si="127"/>
        <v>124.09</v>
      </c>
      <c r="AE78" s="143"/>
      <c r="AF78" s="144">
        <f t="shared" si="128"/>
        <v>123.47154</v>
      </c>
      <c r="AG78" s="144">
        <f t="shared" si="129"/>
        <v>124.09</v>
      </c>
      <c r="AH78" s="144">
        <v>0</v>
      </c>
      <c r="AI78" s="144">
        <v>0</v>
      </c>
      <c r="AJ78" s="144">
        <v>0</v>
      </c>
      <c r="AK78" s="144">
        <v>0</v>
      </c>
      <c r="AL78" s="143"/>
      <c r="AM78" s="144">
        <f t="shared" si="130"/>
        <v>0</v>
      </c>
      <c r="AN78" s="144">
        <f t="shared" si="131"/>
        <v>124.09</v>
      </c>
      <c r="AO78" s="149">
        <f t="shared" si="132"/>
        <v>1</v>
      </c>
      <c r="AP78" s="153">
        <f t="shared" si="133"/>
        <v>-0.618460000000027</v>
      </c>
      <c r="AQ78" s="143"/>
      <c r="AR78" s="122">
        <f t="shared" si="134"/>
        <v>391.51026</v>
      </c>
      <c r="AS78" s="122">
        <f t="shared" si="135"/>
        <v>0</v>
      </c>
      <c r="AT78" s="122">
        <f t="shared" si="136"/>
        <v>496.98846</v>
      </c>
      <c r="AU78" s="122">
        <f t="shared" si="137"/>
        <v>0.17</v>
      </c>
      <c r="AW78" s="143"/>
      <c r="AX78" s="143"/>
      <c r="AY78" s="155">
        <v>1</v>
      </c>
      <c r="AZ78" s="155">
        <v>1</v>
      </c>
      <c r="BA78" s="143"/>
    </row>
    <row r="79" spans="1:53">
      <c r="A79" s="257" t="s">
        <v>220</v>
      </c>
      <c r="B79" s="282" t="s">
        <v>34</v>
      </c>
      <c r="C79" s="283" t="s">
        <v>213</v>
      </c>
      <c r="D79" s="283">
        <v>12</v>
      </c>
      <c r="E79" s="222"/>
      <c r="F79" s="119">
        <v>0.05</v>
      </c>
      <c r="G79" s="119">
        <v>0.5</v>
      </c>
      <c r="H79" s="222"/>
      <c r="I79" s="170">
        <v>5.87</v>
      </c>
      <c r="J79" s="119">
        <v>0.17</v>
      </c>
      <c r="K79" s="120">
        <v>2.04</v>
      </c>
      <c r="L79" s="121">
        <v>3.83</v>
      </c>
      <c r="M79" s="143"/>
      <c r="N79" s="284" t="str">
        <f t="shared" si="120"/>
        <v>荣耀Honor</v>
      </c>
      <c r="O79" s="123">
        <f t="shared" si="138"/>
        <v>0.5</v>
      </c>
      <c r="P79" s="124">
        <f t="shared" si="119"/>
        <v>12</v>
      </c>
      <c r="Q79" s="124">
        <v>0</v>
      </c>
      <c r="R79" s="128">
        <f t="shared" si="139"/>
        <v>0</v>
      </c>
      <c r="S79" s="131">
        <f t="shared" si="140"/>
        <v>0.05</v>
      </c>
      <c r="T79" s="132"/>
      <c r="U79" s="133">
        <f t="shared" si="121"/>
        <v>11.4</v>
      </c>
      <c r="V79" s="132">
        <f t="shared" si="122"/>
        <v>0.5</v>
      </c>
      <c r="W79" s="133">
        <f t="shared" si="123"/>
        <v>5.7</v>
      </c>
      <c r="Y79" s="135">
        <f t="shared" si="124"/>
        <v>0</v>
      </c>
      <c r="Z79" s="135">
        <f t="shared" si="125"/>
        <v>0</v>
      </c>
      <c r="AA79" s="135">
        <f t="shared" si="126"/>
        <v>12</v>
      </c>
      <c r="AB79" s="142">
        <v>0</v>
      </c>
      <c r="AC79" s="142">
        <v>0.2</v>
      </c>
      <c r="AD79" s="135">
        <f t="shared" si="127"/>
        <v>2.4</v>
      </c>
      <c r="AE79" s="143"/>
      <c r="AF79" s="144">
        <f t="shared" si="128"/>
        <v>5.7</v>
      </c>
      <c r="AG79" s="144">
        <f t="shared" si="129"/>
        <v>2.4</v>
      </c>
      <c r="AH79" s="144">
        <v>0</v>
      </c>
      <c r="AI79" s="144">
        <v>0</v>
      </c>
      <c r="AJ79" s="144">
        <v>0</v>
      </c>
      <c r="AK79" s="144">
        <v>0</v>
      </c>
      <c r="AL79" s="143"/>
      <c r="AM79" s="144">
        <f t="shared" si="130"/>
        <v>0</v>
      </c>
      <c r="AN79" s="144">
        <f t="shared" si="131"/>
        <v>2.4</v>
      </c>
      <c r="AO79" s="149">
        <f t="shared" si="132"/>
        <v>1</v>
      </c>
      <c r="AP79" s="153">
        <f t="shared" si="133"/>
        <v>3.3</v>
      </c>
      <c r="AQ79" s="143"/>
      <c r="AR79" s="122">
        <f t="shared" si="134"/>
        <v>3.83</v>
      </c>
      <c r="AS79" s="122">
        <f t="shared" si="135"/>
        <v>0</v>
      </c>
      <c r="AT79" s="122">
        <f t="shared" si="136"/>
        <v>5.82</v>
      </c>
      <c r="AU79" s="122">
        <f t="shared" si="137"/>
        <v>0.17</v>
      </c>
      <c r="AW79" s="143"/>
      <c r="AX79" s="143"/>
      <c r="AY79" s="155">
        <v>1</v>
      </c>
      <c r="AZ79" s="155">
        <v>1</v>
      </c>
      <c r="BA79" s="143"/>
    </row>
    <row r="80" ht="19.5" customHeight="1" spans="1:53">
      <c r="A80" s="257" t="s">
        <v>220</v>
      </c>
      <c r="B80" s="282" t="s">
        <v>35</v>
      </c>
      <c r="C80" s="283" t="s">
        <v>192</v>
      </c>
      <c r="D80" s="283">
        <v>54</v>
      </c>
      <c r="E80" s="222"/>
      <c r="F80" s="119">
        <v>0</v>
      </c>
      <c r="G80" s="119">
        <v>0.8</v>
      </c>
      <c r="H80" s="222">
        <v>10.26</v>
      </c>
      <c r="I80" s="170">
        <v>34.992</v>
      </c>
      <c r="J80" s="119">
        <v>0.17</v>
      </c>
      <c r="K80" s="120">
        <v>7.4358</v>
      </c>
      <c r="L80" s="121">
        <v>27.5562</v>
      </c>
      <c r="M80" s="143"/>
      <c r="N80" s="284" t="str">
        <f t="shared" si="120"/>
        <v>大熊游戏</v>
      </c>
      <c r="O80" s="123">
        <f t="shared" si="138"/>
        <v>0.8</v>
      </c>
      <c r="P80" s="124">
        <f t="shared" si="119"/>
        <v>54</v>
      </c>
      <c r="Q80" s="124">
        <v>0</v>
      </c>
      <c r="R80" s="128">
        <f t="shared" si="139"/>
        <v>10.26</v>
      </c>
      <c r="S80" s="131">
        <f t="shared" si="140"/>
        <v>0</v>
      </c>
      <c r="T80" s="132"/>
      <c r="U80" s="133">
        <f t="shared" si="121"/>
        <v>43.74</v>
      </c>
      <c r="V80" s="132">
        <f t="shared" si="122"/>
        <v>0.2</v>
      </c>
      <c r="W80" s="133">
        <f t="shared" si="123"/>
        <v>8.748</v>
      </c>
      <c r="Y80" s="135">
        <f t="shared" si="124"/>
        <v>10.26</v>
      </c>
      <c r="Z80" s="135">
        <f t="shared" si="125"/>
        <v>0</v>
      </c>
      <c r="AA80" s="135">
        <f t="shared" si="126"/>
        <v>43.74</v>
      </c>
      <c r="AB80" s="142">
        <v>0</v>
      </c>
      <c r="AC80" s="142">
        <v>0.2</v>
      </c>
      <c r="AD80" s="135">
        <f t="shared" si="127"/>
        <v>8.75</v>
      </c>
      <c r="AE80" s="143"/>
      <c r="AF80" s="144">
        <f t="shared" si="128"/>
        <v>8.748</v>
      </c>
      <c r="AG80" s="144">
        <f t="shared" si="129"/>
        <v>8.75</v>
      </c>
      <c r="AH80" s="144">
        <v>0</v>
      </c>
      <c r="AI80" s="144">
        <v>0</v>
      </c>
      <c r="AJ80" s="144">
        <v>0</v>
      </c>
      <c r="AK80" s="144">
        <v>0</v>
      </c>
      <c r="AL80" s="143"/>
      <c r="AM80" s="144">
        <f t="shared" si="130"/>
        <v>0</v>
      </c>
      <c r="AN80" s="144">
        <f t="shared" si="131"/>
        <v>8.75</v>
      </c>
      <c r="AO80" s="149">
        <f t="shared" si="132"/>
        <v>1</v>
      </c>
      <c r="AP80" s="153">
        <f t="shared" si="133"/>
        <v>-0.00200000000000067</v>
      </c>
      <c r="AQ80" s="143"/>
      <c r="AR80" s="122">
        <f t="shared" si="134"/>
        <v>27.5562</v>
      </c>
      <c r="AS80" s="122">
        <f t="shared" si="135"/>
        <v>0</v>
      </c>
      <c r="AT80" s="122">
        <f t="shared" si="136"/>
        <v>34.992</v>
      </c>
      <c r="AU80" s="122">
        <f t="shared" si="137"/>
        <v>0.17</v>
      </c>
      <c r="AW80" s="143"/>
      <c r="AX80" s="143"/>
      <c r="AY80" s="155">
        <v>1</v>
      </c>
      <c r="AZ80" s="155">
        <v>1</v>
      </c>
      <c r="BA80" s="143"/>
    </row>
    <row r="81" spans="1:53">
      <c r="A81" s="257"/>
      <c r="B81" s="262"/>
      <c r="C81" s="262"/>
      <c r="D81" s="263"/>
      <c r="E81" s="263"/>
      <c r="F81" s="263"/>
      <c r="G81" s="263"/>
      <c r="H81" s="263"/>
      <c r="I81" s="263"/>
      <c r="J81" s="263"/>
      <c r="K81" s="263"/>
      <c r="L81" s="263"/>
      <c r="M81" s="143"/>
      <c r="N81" s="284"/>
      <c r="O81" s="123"/>
      <c r="P81" s="124">
        <f t="shared" si="119"/>
        <v>0</v>
      </c>
      <c r="Q81" s="124">
        <v>0</v>
      </c>
      <c r="R81" s="128">
        <f t="shared" si="139"/>
        <v>0</v>
      </c>
      <c r="S81" s="131">
        <f t="shared" si="140"/>
        <v>0</v>
      </c>
      <c r="T81" s="132"/>
      <c r="U81" s="133"/>
      <c r="V81" s="132"/>
      <c r="W81" s="133"/>
      <c r="Y81" s="135"/>
      <c r="Z81" s="135"/>
      <c r="AA81" s="135"/>
      <c r="AB81" s="142"/>
      <c r="AC81" s="142"/>
      <c r="AD81" s="135"/>
      <c r="AE81" s="143"/>
      <c r="AF81" s="144"/>
      <c r="AG81" s="144"/>
      <c r="AH81" s="144"/>
      <c r="AI81" s="144">
        <v>0</v>
      </c>
      <c r="AJ81" s="144"/>
      <c r="AK81" s="144"/>
      <c r="AL81" s="143"/>
      <c r="AM81" s="144"/>
      <c r="AN81" s="144"/>
      <c r="AO81" s="149"/>
      <c r="AP81" s="153"/>
      <c r="AQ81" s="143"/>
      <c r="AR81" s="122"/>
      <c r="AS81" s="122"/>
      <c r="AT81" s="122"/>
      <c r="AU81" s="122"/>
      <c r="AW81" s="143"/>
      <c r="AX81" s="143"/>
      <c r="AY81" s="155">
        <v>1</v>
      </c>
      <c r="AZ81" s="155"/>
      <c r="BA81" s="143"/>
    </row>
    <row r="82" spans="1:53">
      <c r="A82" s="257"/>
      <c r="B82" s="222"/>
      <c r="C82" s="222"/>
      <c r="D82" s="222"/>
      <c r="E82" s="222"/>
      <c r="F82" s="264"/>
      <c r="G82" s="264"/>
      <c r="H82" s="222"/>
      <c r="I82" s="271"/>
      <c r="J82" s="264"/>
      <c r="K82" s="272"/>
      <c r="L82" s="273"/>
      <c r="M82" s="143"/>
      <c r="N82" s="284"/>
      <c r="O82" s="123"/>
      <c r="P82" s="124">
        <f t="shared" si="119"/>
        <v>0</v>
      </c>
      <c r="Q82" s="124">
        <v>0</v>
      </c>
      <c r="R82" s="128">
        <f t="shared" si="139"/>
        <v>0</v>
      </c>
      <c r="S82" s="131">
        <f t="shared" si="140"/>
        <v>0</v>
      </c>
      <c r="T82" s="132"/>
      <c r="U82" s="133"/>
      <c r="V82" s="132"/>
      <c r="W82" s="133"/>
      <c r="Y82" s="135"/>
      <c r="Z82" s="135"/>
      <c r="AA82" s="135"/>
      <c r="AB82" s="142"/>
      <c r="AC82" s="142"/>
      <c r="AD82" s="135"/>
      <c r="AE82" s="143"/>
      <c r="AF82" s="144"/>
      <c r="AG82" s="144"/>
      <c r="AH82" s="144"/>
      <c r="AI82" s="144">
        <v>0</v>
      </c>
      <c r="AJ82" s="144"/>
      <c r="AK82" s="144"/>
      <c r="AL82" s="143"/>
      <c r="AM82" s="144"/>
      <c r="AN82" s="144"/>
      <c r="AO82" s="149"/>
      <c r="AP82" s="153"/>
      <c r="AQ82" s="143"/>
      <c r="AR82" s="122"/>
      <c r="AS82" s="122"/>
      <c r="AT82" s="122"/>
      <c r="AU82" s="122"/>
      <c r="AW82" s="143"/>
      <c r="AX82" s="143"/>
      <c r="AY82" s="155">
        <v>1</v>
      </c>
      <c r="AZ82" s="155"/>
      <c r="BA82" s="143"/>
    </row>
    <row r="83" spans="1:53">
      <c r="A83" s="257" t="s">
        <v>221</v>
      </c>
      <c r="B83" s="282" t="s">
        <v>34</v>
      </c>
      <c r="C83" s="283" t="s">
        <v>110</v>
      </c>
      <c r="D83" s="283">
        <v>942</v>
      </c>
      <c r="E83" s="222"/>
      <c r="F83" s="119">
        <v>0.05</v>
      </c>
      <c r="G83" s="119">
        <v>0.5</v>
      </c>
      <c r="H83" s="222">
        <v>89</v>
      </c>
      <c r="I83" s="170">
        <v>405.18</v>
      </c>
      <c r="J83" s="119">
        <v>0.17</v>
      </c>
      <c r="K83" s="120">
        <v>145.01</v>
      </c>
      <c r="L83" s="121">
        <v>260.17</v>
      </c>
      <c r="M83" s="143"/>
      <c r="N83" s="284" t="str">
        <f t="shared" ref="N83:N98" si="141">C83</f>
        <v>UC九游（阿里游戏）</v>
      </c>
      <c r="O83" s="123">
        <f t="shared" ref="O83:O89" si="142">G83</f>
        <v>0.5</v>
      </c>
      <c r="P83" s="124">
        <f t="shared" si="119"/>
        <v>942</v>
      </c>
      <c r="Q83" s="124">
        <v>0</v>
      </c>
      <c r="R83" s="128">
        <f t="shared" si="139"/>
        <v>89</v>
      </c>
      <c r="S83" s="131">
        <f t="shared" si="140"/>
        <v>0.05</v>
      </c>
      <c r="T83" s="132"/>
      <c r="U83" s="133">
        <f t="shared" ref="U83:U89" si="143">(P83-Q83-R83)*(1-S83)*(1-T83)</f>
        <v>810.35</v>
      </c>
      <c r="V83" s="132">
        <f t="shared" ref="V83:V89" si="144">AY83-O83</f>
        <v>0.5</v>
      </c>
      <c r="W83" s="133">
        <f t="shared" ref="W83:W89" si="145">(P83-Q83-R83)*(1-S83)*V83*(1-T83)</f>
        <v>405.175</v>
      </c>
      <c r="Y83" s="135">
        <f t="shared" ref="Y83:Y89" si="146">R83</f>
        <v>89</v>
      </c>
      <c r="Z83" s="135">
        <f t="shared" ref="Z83:Z89" si="147">Q83</f>
        <v>0</v>
      </c>
      <c r="AA83" s="135">
        <f t="shared" ref="AA83:AA89" si="148">P83-Y83-Z83</f>
        <v>853</v>
      </c>
      <c r="AB83" s="142">
        <v>0</v>
      </c>
      <c r="AC83" s="142">
        <v>0.2</v>
      </c>
      <c r="AD83" s="135">
        <f t="shared" ref="AD83:AD89" si="149">ROUND(AA83*(1-AB83)*AC83,2)</f>
        <v>170.6</v>
      </c>
      <c r="AE83" s="143"/>
      <c r="AF83" s="144">
        <f t="shared" ref="AF83:AF89" si="150">W83</f>
        <v>405.175</v>
      </c>
      <c r="AG83" s="144">
        <f t="shared" ref="AG83:AG89" si="151">AD83</f>
        <v>170.6</v>
      </c>
      <c r="AH83" s="144">
        <v>0</v>
      </c>
      <c r="AI83" s="144">
        <v>0</v>
      </c>
      <c r="AJ83" s="144">
        <v>0</v>
      </c>
      <c r="AK83" s="144">
        <v>0</v>
      </c>
      <c r="AL83" s="143"/>
      <c r="AM83" s="144">
        <f t="shared" ref="AM83:AM89" si="152">SUM(AH83:AL83)</f>
        <v>0</v>
      </c>
      <c r="AN83" s="144">
        <f t="shared" ref="AN83:AN89" si="153">AG83-AM83</f>
        <v>170.6</v>
      </c>
      <c r="AO83" s="149">
        <f t="shared" ref="AO83:AO89" si="154">IFERROR(AN83/AG83,"")</f>
        <v>1</v>
      </c>
      <c r="AP83" s="153">
        <f t="shared" ref="AP83:AP89" si="155">W83-AD83-T83</f>
        <v>234.575</v>
      </c>
      <c r="AQ83" s="143"/>
      <c r="AR83" s="122">
        <f t="shared" ref="AR83:AR89" si="156">L83-AE83</f>
        <v>260.17</v>
      </c>
      <c r="AS83" s="122">
        <f t="shared" ref="AS83:AS89" si="157">E83-Q83</f>
        <v>0</v>
      </c>
      <c r="AT83" s="122">
        <f t="shared" ref="AT83:AT89" si="158">I83-S83</f>
        <v>405.13</v>
      </c>
      <c r="AU83" s="122">
        <f t="shared" ref="AU83:AU89" si="159">J83-X83</f>
        <v>0.17</v>
      </c>
      <c r="AW83" s="143"/>
      <c r="AX83" s="143"/>
      <c r="AY83" s="155">
        <v>1</v>
      </c>
      <c r="AZ83" s="155">
        <v>1</v>
      </c>
      <c r="BA83" s="143"/>
    </row>
    <row r="84" ht="18" customHeight="1" spans="1:53">
      <c r="A84" s="257" t="s">
        <v>221</v>
      </c>
      <c r="B84" s="282" t="s">
        <v>34</v>
      </c>
      <c r="C84" s="283" t="s">
        <v>102</v>
      </c>
      <c r="D84" s="283">
        <v>308</v>
      </c>
      <c r="E84" s="222"/>
      <c r="F84" s="119">
        <v>0.05</v>
      </c>
      <c r="G84" s="119">
        <v>0.5</v>
      </c>
      <c r="H84" s="222">
        <v>46.2</v>
      </c>
      <c r="I84" s="170">
        <v>124.36</v>
      </c>
      <c r="J84" s="119">
        <v>0.17</v>
      </c>
      <c r="K84" s="120">
        <v>44.506</v>
      </c>
      <c r="L84" s="121">
        <v>79.854</v>
      </c>
      <c r="M84" s="143"/>
      <c r="N84" s="284" t="str">
        <f t="shared" si="141"/>
        <v>小米</v>
      </c>
      <c r="O84" s="123">
        <v>0.2</v>
      </c>
      <c r="P84" s="124">
        <f t="shared" si="119"/>
        <v>308</v>
      </c>
      <c r="Q84" s="124">
        <v>0</v>
      </c>
      <c r="R84" s="128">
        <f t="shared" si="139"/>
        <v>46.2</v>
      </c>
      <c r="S84" s="131">
        <f t="shared" si="140"/>
        <v>0.05</v>
      </c>
      <c r="T84" s="132"/>
      <c r="U84" s="133">
        <f t="shared" si="143"/>
        <v>248.71</v>
      </c>
      <c r="V84" s="132">
        <f t="shared" si="144"/>
        <v>0.8</v>
      </c>
      <c r="W84" s="133">
        <f t="shared" si="145"/>
        <v>198.968</v>
      </c>
      <c r="Y84" s="135">
        <f t="shared" si="146"/>
        <v>46.2</v>
      </c>
      <c r="Z84" s="135">
        <f t="shared" si="147"/>
        <v>0</v>
      </c>
      <c r="AA84" s="135">
        <f t="shared" si="148"/>
        <v>261.8</v>
      </c>
      <c r="AB84" s="142">
        <v>0</v>
      </c>
      <c r="AC84" s="142">
        <v>0.2</v>
      </c>
      <c r="AD84" s="135">
        <f t="shared" si="149"/>
        <v>52.36</v>
      </c>
      <c r="AE84" s="143"/>
      <c r="AF84" s="144">
        <f t="shared" si="150"/>
        <v>198.968</v>
      </c>
      <c r="AG84" s="144">
        <f t="shared" si="151"/>
        <v>52.36</v>
      </c>
      <c r="AH84" s="144">
        <v>0</v>
      </c>
      <c r="AI84" s="144">
        <v>0</v>
      </c>
      <c r="AJ84" s="144">
        <v>0</v>
      </c>
      <c r="AK84" s="144">
        <v>0</v>
      </c>
      <c r="AL84" s="143"/>
      <c r="AM84" s="144">
        <f t="shared" si="152"/>
        <v>0</v>
      </c>
      <c r="AN84" s="144">
        <f t="shared" si="153"/>
        <v>52.36</v>
      </c>
      <c r="AO84" s="149">
        <f t="shared" si="154"/>
        <v>1</v>
      </c>
      <c r="AP84" s="153">
        <f t="shared" si="155"/>
        <v>146.608</v>
      </c>
      <c r="AQ84" s="143"/>
      <c r="AR84" s="122">
        <f t="shared" si="156"/>
        <v>79.854</v>
      </c>
      <c r="AS84" s="122">
        <f t="shared" si="157"/>
        <v>0</v>
      </c>
      <c r="AT84" s="122">
        <f t="shared" si="158"/>
        <v>124.31</v>
      </c>
      <c r="AU84" s="122">
        <f t="shared" si="159"/>
        <v>0.17</v>
      </c>
      <c r="AW84" s="143"/>
      <c r="AX84" s="143"/>
      <c r="AY84" s="155">
        <v>1</v>
      </c>
      <c r="AZ84" s="155">
        <v>1</v>
      </c>
      <c r="BA84" s="143"/>
    </row>
    <row r="85" spans="1:53">
      <c r="A85" s="257" t="s">
        <v>221</v>
      </c>
      <c r="B85" s="282" t="s">
        <v>34</v>
      </c>
      <c r="C85" s="283" t="s">
        <v>105</v>
      </c>
      <c r="D85" s="283">
        <v>476</v>
      </c>
      <c r="E85" s="222"/>
      <c r="F85" s="119">
        <v>0.05</v>
      </c>
      <c r="G85" s="119">
        <v>0.5</v>
      </c>
      <c r="H85" s="222">
        <v>47.6</v>
      </c>
      <c r="I85" s="170">
        <v>203.49</v>
      </c>
      <c r="J85" s="119">
        <v>0.17</v>
      </c>
      <c r="K85" s="120">
        <v>72.828</v>
      </c>
      <c r="L85" s="121">
        <v>130.662</v>
      </c>
      <c r="M85" s="143"/>
      <c r="N85" s="284" t="str">
        <f t="shared" si="141"/>
        <v>vivo</v>
      </c>
      <c r="O85" s="123">
        <f t="shared" si="142"/>
        <v>0.5</v>
      </c>
      <c r="P85" s="124">
        <f t="shared" si="119"/>
        <v>476</v>
      </c>
      <c r="Q85" s="124">
        <v>0</v>
      </c>
      <c r="R85" s="128">
        <f t="shared" si="139"/>
        <v>47.6</v>
      </c>
      <c r="S85" s="131">
        <f t="shared" si="140"/>
        <v>0.05</v>
      </c>
      <c r="T85" s="132"/>
      <c r="U85" s="133">
        <f t="shared" si="143"/>
        <v>406.98</v>
      </c>
      <c r="V85" s="132">
        <f t="shared" si="144"/>
        <v>0.5</v>
      </c>
      <c r="W85" s="133"/>
      <c r="Y85" s="135">
        <f t="shared" si="146"/>
        <v>47.6</v>
      </c>
      <c r="Z85" s="135">
        <f t="shared" si="147"/>
        <v>0</v>
      </c>
      <c r="AA85" s="135">
        <f t="shared" si="148"/>
        <v>428.4</v>
      </c>
      <c r="AB85" s="142"/>
      <c r="AC85" s="142"/>
      <c r="AD85" s="135"/>
      <c r="AE85" s="143"/>
      <c r="AF85" s="144"/>
      <c r="AG85" s="144"/>
      <c r="AH85" s="144"/>
      <c r="AI85" s="144">
        <v>0</v>
      </c>
      <c r="AJ85" s="144"/>
      <c r="AK85" s="144"/>
      <c r="AL85" s="143"/>
      <c r="AM85" s="144"/>
      <c r="AN85" s="144"/>
      <c r="AO85" s="149"/>
      <c r="AP85" s="153"/>
      <c r="AQ85" s="143"/>
      <c r="AR85" s="122">
        <f t="shared" si="156"/>
        <v>130.662</v>
      </c>
      <c r="AS85" s="122">
        <f t="shared" si="157"/>
        <v>0</v>
      </c>
      <c r="AT85" s="122">
        <f t="shared" si="158"/>
        <v>203.44</v>
      </c>
      <c r="AU85" s="122">
        <f t="shared" si="159"/>
        <v>0.17</v>
      </c>
      <c r="AW85" s="143"/>
      <c r="AX85" s="143"/>
      <c r="AY85" s="155">
        <v>1</v>
      </c>
      <c r="AZ85" s="155"/>
      <c r="BA85" s="143"/>
    </row>
    <row r="86" spans="1:53">
      <c r="A86" s="257" t="s">
        <v>221</v>
      </c>
      <c r="B86" s="282" t="s">
        <v>34</v>
      </c>
      <c r="C86" s="283" t="s">
        <v>109</v>
      </c>
      <c r="D86" s="283">
        <v>490</v>
      </c>
      <c r="E86" s="222"/>
      <c r="F86" s="119">
        <v>0.05</v>
      </c>
      <c r="G86" s="119">
        <v>0.5</v>
      </c>
      <c r="H86" s="222"/>
      <c r="I86" s="170">
        <v>232.75</v>
      </c>
      <c r="J86" s="119">
        <v>0.17</v>
      </c>
      <c r="K86" s="120">
        <v>83.3</v>
      </c>
      <c r="L86" s="121">
        <v>149.45</v>
      </c>
      <c r="M86" s="143"/>
      <c r="N86" s="284" t="str">
        <f t="shared" si="141"/>
        <v>OPPO</v>
      </c>
      <c r="O86" s="123">
        <v>0.6</v>
      </c>
      <c r="P86" s="124">
        <f t="shared" si="119"/>
        <v>490</v>
      </c>
      <c r="Q86" s="124">
        <v>0</v>
      </c>
      <c r="R86" s="128">
        <f t="shared" si="139"/>
        <v>0</v>
      </c>
      <c r="S86" s="131">
        <f t="shared" si="140"/>
        <v>0.05</v>
      </c>
      <c r="T86" s="132"/>
      <c r="U86" s="133">
        <f t="shared" si="143"/>
        <v>465.5</v>
      </c>
      <c r="V86" s="132">
        <f t="shared" si="144"/>
        <v>0.4</v>
      </c>
      <c r="W86" s="133">
        <f t="shared" si="145"/>
        <v>186.2</v>
      </c>
      <c r="Y86" s="135">
        <f t="shared" si="146"/>
        <v>0</v>
      </c>
      <c r="Z86" s="135">
        <f t="shared" si="147"/>
        <v>0</v>
      </c>
      <c r="AA86" s="135">
        <f t="shared" si="148"/>
        <v>490</v>
      </c>
      <c r="AB86" s="142">
        <v>0</v>
      </c>
      <c r="AC86" s="142">
        <v>0.2</v>
      </c>
      <c r="AD86" s="135">
        <f t="shared" si="149"/>
        <v>98</v>
      </c>
      <c r="AE86" s="143"/>
      <c r="AF86" s="144">
        <f t="shared" si="150"/>
        <v>186.2</v>
      </c>
      <c r="AG86" s="144">
        <f t="shared" si="151"/>
        <v>98</v>
      </c>
      <c r="AH86" s="144">
        <v>0</v>
      </c>
      <c r="AI86" s="144">
        <v>0</v>
      </c>
      <c r="AJ86" s="144">
        <v>0</v>
      </c>
      <c r="AK86" s="144">
        <v>0</v>
      </c>
      <c r="AL86" s="143"/>
      <c r="AM86" s="144">
        <f t="shared" si="152"/>
        <v>0</v>
      </c>
      <c r="AN86" s="144">
        <f t="shared" si="153"/>
        <v>98</v>
      </c>
      <c r="AO86" s="149">
        <f t="shared" si="154"/>
        <v>1</v>
      </c>
      <c r="AP86" s="153">
        <f t="shared" si="155"/>
        <v>88.2</v>
      </c>
      <c r="AQ86" s="143"/>
      <c r="AR86" s="122">
        <f t="shared" si="156"/>
        <v>149.45</v>
      </c>
      <c r="AS86" s="122">
        <f t="shared" si="157"/>
        <v>0</v>
      </c>
      <c r="AT86" s="122">
        <f t="shared" si="158"/>
        <v>232.7</v>
      </c>
      <c r="AU86" s="122">
        <f t="shared" si="159"/>
        <v>0.17</v>
      </c>
      <c r="AW86" s="143"/>
      <c r="AX86" s="143"/>
      <c r="AY86" s="155">
        <v>1</v>
      </c>
      <c r="AZ86" s="155">
        <v>1</v>
      </c>
      <c r="BA86" s="143"/>
    </row>
    <row r="87" s="138" customFormat="1" spans="1:52">
      <c r="A87" s="257" t="s">
        <v>221</v>
      </c>
      <c r="B87" s="282" t="s">
        <v>34</v>
      </c>
      <c r="C87" s="283" t="s">
        <v>192</v>
      </c>
      <c r="D87" s="283">
        <v>3266</v>
      </c>
      <c r="E87" s="222"/>
      <c r="F87" s="119">
        <v>0</v>
      </c>
      <c r="G87" s="119">
        <v>0.8</v>
      </c>
      <c r="H87" s="222">
        <v>1062.8</v>
      </c>
      <c r="I87" s="170">
        <v>1762.56</v>
      </c>
      <c r="J87" s="119">
        <v>0.17</v>
      </c>
      <c r="K87" s="120">
        <v>374.544</v>
      </c>
      <c r="L87" s="121">
        <v>1388.016</v>
      </c>
      <c r="N87" s="284" t="str">
        <f t="shared" si="141"/>
        <v>大熊游戏</v>
      </c>
      <c r="O87" s="123">
        <f t="shared" si="142"/>
        <v>0.8</v>
      </c>
      <c r="P87" s="124">
        <f t="shared" si="119"/>
        <v>3266</v>
      </c>
      <c r="Q87" s="124">
        <v>0</v>
      </c>
      <c r="R87" s="128">
        <f t="shared" si="139"/>
        <v>1062.8</v>
      </c>
      <c r="S87" s="131">
        <f t="shared" si="140"/>
        <v>0</v>
      </c>
      <c r="T87" s="132"/>
      <c r="U87" s="133">
        <f t="shared" si="143"/>
        <v>2203.2</v>
      </c>
      <c r="V87" s="132">
        <f t="shared" si="144"/>
        <v>0.2</v>
      </c>
      <c r="W87" s="133">
        <f t="shared" si="145"/>
        <v>440.64</v>
      </c>
      <c r="Y87" s="135">
        <f t="shared" si="146"/>
        <v>1062.8</v>
      </c>
      <c r="Z87" s="135">
        <f t="shared" si="147"/>
        <v>0</v>
      </c>
      <c r="AA87" s="135">
        <f t="shared" si="148"/>
        <v>2203.2</v>
      </c>
      <c r="AB87" s="142">
        <v>0</v>
      </c>
      <c r="AC87" s="142">
        <v>0.2</v>
      </c>
      <c r="AD87" s="135">
        <f t="shared" si="149"/>
        <v>440.64</v>
      </c>
      <c r="AE87" s="143"/>
      <c r="AF87" s="144">
        <f t="shared" si="150"/>
        <v>440.64</v>
      </c>
      <c r="AG87" s="144">
        <f t="shared" si="151"/>
        <v>440.64</v>
      </c>
      <c r="AH87" s="144">
        <v>0</v>
      </c>
      <c r="AI87" s="144">
        <v>0</v>
      </c>
      <c r="AJ87" s="144">
        <v>0</v>
      </c>
      <c r="AK87" s="144">
        <v>0</v>
      </c>
      <c r="AL87" s="143"/>
      <c r="AM87" s="144">
        <f t="shared" si="152"/>
        <v>0</v>
      </c>
      <c r="AN87" s="144">
        <f t="shared" si="153"/>
        <v>440.64</v>
      </c>
      <c r="AO87" s="149">
        <f t="shared" si="154"/>
        <v>1</v>
      </c>
      <c r="AP87" s="153">
        <f t="shared" si="155"/>
        <v>0</v>
      </c>
      <c r="AR87" s="122">
        <f t="shared" si="156"/>
        <v>1388.016</v>
      </c>
      <c r="AS87" s="122">
        <f t="shared" si="157"/>
        <v>0</v>
      </c>
      <c r="AT87" s="122">
        <f t="shared" si="158"/>
        <v>1762.56</v>
      </c>
      <c r="AU87" s="122">
        <f t="shared" si="159"/>
        <v>0.17</v>
      </c>
      <c r="AY87" s="155">
        <v>1</v>
      </c>
      <c r="AZ87" s="155">
        <v>1</v>
      </c>
    </row>
    <row r="88" s="138" customFormat="1" spans="1:52">
      <c r="A88" s="257" t="s">
        <v>221</v>
      </c>
      <c r="B88" s="282" t="s">
        <v>34</v>
      </c>
      <c r="C88" s="283" t="s">
        <v>213</v>
      </c>
      <c r="D88" s="283">
        <v>612</v>
      </c>
      <c r="E88" s="222"/>
      <c r="F88" s="119">
        <v>0.05</v>
      </c>
      <c r="G88" s="119">
        <v>0.5</v>
      </c>
      <c r="H88" s="222"/>
      <c r="I88" s="170">
        <v>299.88</v>
      </c>
      <c r="J88" s="119">
        <v>0.17</v>
      </c>
      <c r="K88" s="120">
        <v>104.04</v>
      </c>
      <c r="L88" s="121">
        <v>195.84</v>
      </c>
      <c r="N88" s="284" t="str">
        <f t="shared" si="141"/>
        <v>荣耀Honor</v>
      </c>
      <c r="O88" s="123">
        <f t="shared" si="142"/>
        <v>0.5</v>
      </c>
      <c r="P88" s="124">
        <f t="shared" si="119"/>
        <v>612</v>
      </c>
      <c r="Q88" s="124">
        <v>0</v>
      </c>
      <c r="R88" s="128">
        <f t="shared" si="139"/>
        <v>0</v>
      </c>
      <c r="S88" s="131">
        <f t="shared" si="140"/>
        <v>0.05</v>
      </c>
      <c r="T88" s="132"/>
      <c r="U88" s="133">
        <f t="shared" si="143"/>
        <v>581.4</v>
      </c>
      <c r="V88" s="132">
        <f t="shared" si="144"/>
        <v>0.5</v>
      </c>
      <c r="W88" s="133">
        <f t="shared" si="145"/>
        <v>290.7</v>
      </c>
      <c r="Y88" s="135">
        <f t="shared" si="146"/>
        <v>0</v>
      </c>
      <c r="Z88" s="135">
        <f t="shared" si="147"/>
        <v>0</v>
      </c>
      <c r="AA88" s="135">
        <f t="shared" si="148"/>
        <v>612</v>
      </c>
      <c r="AB88" s="142">
        <v>0</v>
      </c>
      <c r="AC88" s="142">
        <v>0.2</v>
      </c>
      <c r="AD88" s="135">
        <f t="shared" si="149"/>
        <v>122.4</v>
      </c>
      <c r="AE88" s="143"/>
      <c r="AF88" s="144">
        <f t="shared" si="150"/>
        <v>290.7</v>
      </c>
      <c r="AG88" s="144">
        <f t="shared" si="151"/>
        <v>122.4</v>
      </c>
      <c r="AH88" s="144">
        <v>0</v>
      </c>
      <c r="AI88" s="144">
        <v>0</v>
      </c>
      <c r="AJ88" s="144">
        <v>0</v>
      </c>
      <c r="AK88" s="144">
        <v>0</v>
      </c>
      <c r="AL88" s="143"/>
      <c r="AM88" s="144">
        <f t="shared" si="152"/>
        <v>0</v>
      </c>
      <c r="AN88" s="144">
        <f t="shared" si="153"/>
        <v>122.4</v>
      </c>
      <c r="AO88" s="149">
        <f t="shared" si="154"/>
        <v>1</v>
      </c>
      <c r="AP88" s="153">
        <f t="shared" si="155"/>
        <v>168.3</v>
      </c>
      <c r="AR88" s="122">
        <f t="shared" si="156"/>
        <v>195.84</v>
      </c>
      <c r="AS88" s="122">
        <f t="shared" si="157"/>
        <v>0</v>
      </c>
      <c r="AT88" s="122">
        <f t="shared" si="158"/>
        <v>299.83</v>
      </c>
      <c r="AU88" s="122">
        <f t="shared" si="159"/>
        <v>0.17</v>
      </c>
      <c r="AY88" s="155">
        <v>1</v>
      </c>
      <c r="AZ88" s="155">
        <v>1</v>
      </c>
    </row>
    <row r="89" s="138" customFormat="1" ht="19.5" customHeight="1" spans="1:52">
      <c r="A89" s="257" t="s">
        <v>221</v>
      </c>
      <c r="B89" s="282" t="s">
        <v>35</v>
      </c>
      <c r="C89" s="283" t="s">
        <v>192</v>
      </c>
      <c r="D89" s="283">
        <v>114</v>
      </c>
      <c r="E89" s="222"/>
      <c r="F89" s="119">
        <v>0</v>
      </c>
      <c r="G89" s="119">
        <v>0.8</v>
      </c>
      <c r="H89" s="222">
        <v>50.82</v>
      </c>
      <c r="I89" s="170">
        <v>50.544</v>
      </c>
      <c r="J89" s="119">
        <v>0.17</v>
      </c>
      <c r="K89" s="120">
        <v>10.7406</v>
      </c>
      <c r="L89" s="121">
        <v>39.8034</v>
      </c>
      <c r="N89" s="284" t="str">
        <f t="shared" si="141"/>
        <v>大熊游戏</v>
      </c>
      <c r="O89" s="123">
        <f t="shared" si="142"/>
        <v>0.8</v>
      </c>
      <c r="P89" s="124">
        <f t="shared" si="119"/>
        <v>114</v>
      </c>
      <c r="Q89" s="124">
        <v>0</v>
      </c>
      <c r="R89" s="128">
        <f t="shared" si="139"/>
        <v>50.82</v>
      </c>
      <c r="S89" s="131">
        <f t="shared" si="140"/>
        <v>0</v>
      </c>
      <c r="T89" s="132"/>
      <c r="U89" s="133">
        <f t="shared" si="143"/>
        <v>63.18</v>
      </c>
      <c r="V89" s="132">
        <f t="shared" si="144"/>
        <v>0.2</v>
      </c>
      <c r="W89" s="133">
        <f t="shared" si="145"/>
        <v>12.636</v>
      </c>
      <c r="Y89" s="135">
        <f t="shared" si="146"/>
        <v>50.82</v>
      </c>
      <c r="Z89" s="135">
        <f t="shared" si="147"/>
        <v>0</v>
      </c>
      <c r="AA89" s="135">
        <f t="shared" si="148"/>
        <v>63.18</v>
      </c>
      <c r="AB89" s="142">
        <v>0</v>
      </c>
      <c r="AC89" s="142">
        <v>0.2</v>
      </c>
      <c r="AD89" s="135">
        <f t="shared" si="149"/>
        <v>12.64</v>
      </c>
      <c r="AE89" s="143"/>
      <c r="AF89" s="144">
        <f t="shared" si="150"/>
        <v>12.636</v>
      </c>
      <c r="AG89" s="144">
        <f t="shared" si="151"/>
        <v>12.64</v>
      </c>
      <c r="AH89" s="144">
        <v>0</v>
      </c>
      <c r="AI89" s="144">
        <v>0</v>
      </c>
      <c r="AJ89" s="144">
        <v>0</v>
      </c>
      <c r="AK89" s="144">
        <v>0</v>
      </c>
      <c r="AL89" s="143"/>
      <c r="AM89" s="144">
        <f t="shared" si="152"/>
        <v>0</v>
      </c>
      <c r="AN89" s="144">
        <f t="shared" si="153"/>
        <v>12.64</v>
      </c>
      <c r="AO89" s="149">
        <f t="shared" si="154"/>
        <v>1</v>
      </c>
      <c r="AP89" s="153">
        <f t="shared" si="155"/>
        <v>-0.00400000000000311</v>
      </c>
      <c r="AR89" s="122">
        <f t="shared" si="156"/>
        <v>39.8034</v>
      </c>
      <c r="AS89" s="122">
        <f t="shared" si="157"/>
        <v>0</v>
      </c>
      <c r="AT89" s="122">
        <f t="shared" si="158"/>
        <v>50.544</v>
      </c>
      <c r="AU89" s="122">
        <f t="shared" si="159"/>
        <v>0.17</v>
      </c>
      <c r="AY89" s="155">
        <v>1</v>
      </c>
      <c r="AZ89" s="155">
        <v>1</v>
      </c>
    </row>
    <row r="90" s="138" customFormat="1" ht="19.5" customHeight="1" spans="1:52">
      <c r="A90" s="257"/>
      <c r="B90" s="262"/>
      <c r="C90" s="262"/>
      <c r="D90" s="263"/>
      <c r="E90" s="263"/>
      <c r="F90" s="263"/>
      <c r="G90" s="263"/>
      <c r="H90" s="263"/>
      <c r="I90" s="263"/>
      <c r="J90" s="263"/>
      <c r="K90" s="263"/>
      <c r="L90" s="263"/>
      <c r="N90" s="284">
        <f t="shared" si="141"/>
        <v>0</v>
      </c>
      <c r="O90" s="123"/>
      <c r="P90" s="124">
        <f t="shared" si="119"/>
        <v>0</v>
      </c>
      <c r="Q90" s="124">
        <v>0</v>
      </c>
      <c r="R90" s="128">
        <f t="shared" si="139"/>
        <v>0</v>
      </c>
      <c r="S90" s="131">
        <f t="shared" si="140"/>
        <v>0</v>
      </c>
      <c r="T90" s="132"/>
      <c r="U90" s="133"/>
      <c r="V90" s="132"/>
      <c r="W90" s="133"/>
      <c r="Y90" s="135"/>
      <c r="Z90" s="135"/>
      <c r="AA90" s="135"/>
      <c r="AB90" s="142"/>
      <c r="AC90" s="142"/>
      <c r="AD90" s="135"/>
      <c r="AE90" s="143"/>
      <c r="AF90" s="144"/>
      <c r="AG90" s="144"/>
      <c r="AH90" s="144"/>
      <c r="AI90" s="144">
        <v>0</v>
      </c>
      <c r="AJ90" s="144"/>
      <c r="AK90" s="144"/>
      <c r="AL90" s="143"/>
      <c r="AM90" s="144"/>
      <c r="AN90" s="144"/>
      <c r="AO90" s="149"/>
      <c r="AP90" s="153"/>
      <c r="AR90" s="122"/>
      <c r="AS90" s="122"/>
      <c r="AT90" s="122"/>
      <c r="AU90" s="122"/>
      <c r="AY90" s="155">
        <v>1</v>
      </c>
      <c r="AZ90" s="155"/>
    </row>
    <row r="91" s="138" customFormat="1" spans="1:52">
      <c r="A91" s="257"/>
      <c r="B91" s="222"/>
      <c r="C91" s="222"/>
      <c r="D91" s="222"/>
      <c r="E91" s="222"/>
      <c r="F91" s="264"/>
      <c r="G91" s="264"/>
      <c r="H91" s="222"/>
      <c r="I91" s="271"/>
      <c r="J91" s="264"/>
      <c r="K91" s="272"/>
      <c r="L91" s="273"/>
      <c r="N91" s="284">
        <f t="shared" si="141"/>
        <v>0</v>
      </c>
      <c r="O91" s="123"/>
      <c r="P91" s="124">
        <f t="shared" si="119"/>
        <v>0</v>
      </c>
      <c r="Q91" s="124">
        <v>0</v>
      </c>
      <c r="R91" s="128">
        <f t="shared" si="139"/>
        <v>0</v>
      </c>
      <c r="S91" s="131">
        <f t="shared" si="140"/>
        <v>0</v>
      </c>
      <c r="T91" s="132"/>
      <c r="U91" s="133"/>
      <c r="V91" s="132"/>
      <c r="W91" s="133"/>
      <c r="Y91" s="135"/>
      <c r="Z91" s="135"/>
      <c r="AA91" s="135"/>
      <c r="AB91" s="142"/>
      <c r="AC91" s="142"/>
      <c r="AD91" s="135"/>
      <c r="AE91" s="143"/>
      <c r="AF91" s="144"/>
      <c r="AG91" s="144"/>
      <c r="AH91" s="144"/>
      <c r="AI91" s="144">
        <v>0</v>
      </c>
      <c r="AJ91" s="144"/>
      <c r="AK91" s="144"/>
      <c r="AL91" s="143"/>
      <c r="AM91" s="144"/>
      <c r="AN91" s="144"/>
      <c r="AO91" s="149"/>
      <c r="AP91" s="153"/>
      <c r="AR91" s="122"/>
      <c r="AS91" s="122"/>
      <c r="AT91" s="122"/>
      <c r="AU91" s="122"/>
      <c r="AY91" s="155">
        <v>1</v>
      </c>
      <c r="AZ91" s="155"/>
    </row>
    <row r="92" s="138" customFormat="1" spans="1:52">
      <c r="A92" s="257" t="s">
        <v>222</v>
      </c>
      <c r="B92" s="282" t="s">
        <v>34</v>
      </c>
      <c r="C92" s="283" t="s">
        <v>110</v>
      </c>
      <c r="D92" s="283">
        <v>186</v>
      </c>
      <c r="E92" s="222"/>
      <c r="F92" s="119">
        <v>0.05</v>
      </c>
      <c r="G92" s="119">
        <v>0.5</v>
      </c>
      <c r="H92" s="222">
        <v>36.6</v>
      </c>
      <c r="I92" s="167">
        <v>70.97</v>
      </c>
      <c r="J92" s="119">
        <v>0.17</v>
      </c>
      <c r="K92" s="120">
        <v>25.398</v>
      </c>
      <c r="L92" s="121">
        <v>45.572</v>
      </c>
      <c r="N92" s="284" t="str">
        <f t="shared" si="141"/>
        <v>UC九游（阿里游戏）</v>
      </c>
      <c r="O92" s="123">
        <f t="shared" ref="O92:O98" si="160">G92</f>
        <v>0.5</v>
      </c>
      <c r="P92" s="124">
        <f t="shared" si="119"/>
        <v>186</v>
      </c>
      <c r="Q92" s="124">
        <v>0</v>
      </c>
      <c r="R92" s="128">
        <f t="shared" si="139"/>
        <v>36.6</v>
      </c>
      <c r="S92" s="131">
        <f t="shared" si="140"/>
        <v>0.05</v>
      </c>
      <c r="T92" s="132"/>
      <c r="U92" s="133">
        <f t="shared" ref="U92:U94" si="161">(P92-Q92-R92)*(1-S92)*(1-T92)</f>
        <v>141.93</v>
      </c>
      <c r="V92" s="132">
        <f t="shared" ref="V92:V98" si="162">AY92-O92</f>
        <v>0.5</v>
      </c>
      <c r="W92" s="133">
        <f t="shared" ref="W92:W98" si="163">(P92-Q92-R92)*(1-S92)*V92*(1-T92)</f>
        <v>70.965</v>
      </c>
      <c r="Y92" s="135">
        <f t="shared" ref="Y92:Y98" si="164">R92</f>
        <v>36.6</v>
      </c>
      <c r="Z92" s="135">
        <f t="shared" ref="Z92:Z98" si="165">Q92</f>
        <v>0</v>
      </c>
      <c r="AA92" s="135">
        <f t="shared" ref="AA92:AA98" si="166">P92-Y92-Z92</f>
        <v>149.4</v>
      </c>
      <c r="AB92" s="142">
        <v>0</v>
      </c>
      <c r="AC92" s="142">
        <v>0.2</v>
      </c>
      <c r="AD92" s="135">
        <f t="shared" ref="AD92:AD98" si="167">ROUND(AA92*(1-AB92)*AC92,2)</f>
        <v>29.88</v>
      </c>
      <c r="AE92" s="143"/>
      <c r="AF92" s="144">
        <f t="shared" ref="AF92:AF98" si="168">W92</f>
        <v>70.965</v>
      </c>
      <c r="AG92" s="144">
        <f t="shared" ref="AG92:AG98" si="169">AD92</f>
        <v>29.88</v>
      </c>
      <c r="AH92" s="144">
        <v>0</v>
      </c>
      <c r="AI92" s="144">
        <v>0</v>
      </c>
      <c r="AJ92" s="144">
        <v>0</v>
      </c>
      <c r="AK92" s="144">
        <v>0</v>
      </c>
      <c r="AL92" s="143"/>
      <c r="AM92" s="144">
        <f t="shared" ref="AM92:AM98" si="170">SUM(AH92:AL92)</f>
        <v>0</v>
      </c>
      <c r="AN92" s="144">
        <f t="shared" ref="AN92:AN98" si="171">AG92-AM92</f>
        <v>29.88</v>
      </c>
      <c r="AO92" s="149">
        <f t="shared" ref="AO92:AO98" si="172">IFERROR(AN92/AG92,"")</f>
        <v>1</v>
      </c>
      <c r="AP92" s="153">
        <f t="shared" ref="AP92:AP98" si="173">W92-AD92-T92</f>
        <v>41.085</v>
      </c>
      <c r="AR92" s="122">
        <f t="shared" ref="AR92:AR98" si="174">L92-AE92</f>
        <v>45.572</v>
      </c>
      <c r="AS92" s="122">
        <f t="shared" ref="AS92:AS98" si="175">E92-Q92</f>
        <v>0</v>
      </c>
      <c r="AT92" s="122">
        <f t="shared" ref="AT92:AT98" si="176">I92-S92</f>
        <v>70.92</v>
      </c>
      <c r="AU92" s="122">
        <f t="shared" ref="AU92:AU98" si="177">J92-X92</f>
        <v>0.17</v>
      </c>
      <c r="AY92" s="155">
        <v>1</v>
      </c>
      <c r="AZ92" s="155">
        <v>1</v>
      </c>
    </row>
    <row r="93" s="138" customFormat="1" spans="1:52">
      <c r="A93" s="257" t="s">
        <v>222</v>
      </c>
      <c r="B93" s="282" t="s">
        <v>34</v>
      </c>
      <c r="C93" s="283" t="s">
        <v>102</v>
      </c>
      <c r="D93" s="283">
        <v>780</v>
      </c>
      <c r="E93" s="222"/>
      <c r="F93" s="119">
        <v>0.05</v>
      </c>
      <c r="G93" s="119">
        <v>0.5</v>
      </c>
      <c r="H93" s="222">
        <v>117.01</v>
      </c>
      <c r="I93" s="170">
        <v>314.94</v>
      </c>
      <c r="J93" s="119">
        <v>0.17</v>
      </c>
      <c r="K93" s="120">
        <v>112.7083</v>
      </c>
      <c r="L93" s="121">
        <v>202.2317</v>
      </c>
      <c r="N93" s="284" t="str">
        <f t="shared" si="141"/>
        <v>小米</v>
      </c>
      <c r="O93" s="123">
        <f t="shared" si="160"/>
        <v>0.5</v>
      </c>
      <c r="P93" s="124">
        <f t="shared" si="119"/>
        <v>780</v>
      </c>
      <c r="Q93" s="124">
        <v>0</v>
      </c>
      <c r="R93" s="128">
        <f t="shared" si="139"/>
        <v>117.01</v>
      </c>
      <c r="S93" s="131">
        <f t="shared" si="140"/>
        <v>0.05</v>
      </c>
      <c r="T93" s="132"/>
      <c r="U93" s="133">
        <f t="shared" si="161"/>
        <v>629.8405</v>
      </c>
      <c r="V93" s="132">
        <f t="shared" si="162"/>
        <v>0.5</v>
      </c>
      <c r="W93" s="133">
        <f t="shared" si="163"/>
        <v>314.92025</v>
      </c>
      <c r="Y93" s="135">
        <f t="shared" si="164"/>
        <v>117.01</v>
      </c>
      <c r="Z93" s="135">
        <f t="shared" si="165"/>
        <v>0</v>
      </c>
      <c r="AA93" s="135">
        <f t="shared" si="166"/>
        <v>662.99</v>
      </c>
      <c r="AB93" s="142">
        <v>0</v>
      </c>
      <c r="AC93" s="142">
        <v>0.2</v>
      </c>
      <c r="AD93" s="135">
        <f t="shared" si="167"/>
        <v>132.6</v>
      </c>
      <c r="AE93" s="143"/>
      <c r="AF93" s="144">
        <f t="shared" si="168"/>
        <v>314.92025</v>
      </c>
      <c r="AG93" s="144">
        <f t="shared" si="169"/>
        <v>132.6</v>
      </c>
      <c r="AH93" s="144">
        <v>0</v>
      </c>
      <c r="AI93" s="144">
        <v>0</v>
      </c>
      <c r="AJ93" s="144">
        <v>0</v>
      </c>
      <c r="AK93" s="144">
        <v>0</v>
      </c>
      <c r="AL93" s="143"/>
      <c r="AM93" s="144">
        <f t="shared" si="170"/>
        <v>0</v>
      </c>
      <c r="AN93" s="144">
        <f t="shared" si="171"/>
        <v>132.6</v>
      </c>
      <c r="AO93" s="149">
        <f t="shared" si="172"/>
        <v>1</v>
      </c>
      <c r="AP93" s="153">
        <f t="shared" si="173"/>
        <v>182.32025</v>
      </c>
      <c r="AR93" s="122">
        <f t="shared" si="174"/>
        <v>202.2317</v>
      </c>
      <c r="AS93" s="122">
        <f t="shared" si="175"/>
        <v>0</v>
      </c>
      <c r="AT93" s="122">
        <f t="shared" si="176"/>
        <v>314.89</v>
      </c>
      <c r="AU93" s="122">
        <f t="shared" si="177"/>
        <v>0.17</v>
      </c>
      <c r="AY93" s="155">
        <v>1</v>
      </c>
      <c r="AZ93" s="155">
        <v>1</v>
      </c>
    </row>
    <row r="94" s="138" customFormat="1" ht="18" customHeight="1" spans="1:52">
      <c r="A94" s="257" t="s">
        <v>222</v>
      </c>
      <c r="B94" s="282" t="s">
        <v>34</v>
      </c>
      <c r="C94" s="283" t="s">
        <v>105</v>
      </c>
      <c r="D94" s="283">
        <v>19280</v>
      </c>
      <c r="E94" s="222"/>
      <c r="F94" s="119">
        <v>0.05</v>
      </c>
      <c r="G94" s="119">
        <v>0.5</v>
      </c>
      <c r="H94" s="222">
        <v>1928</v>
      </c>
      <c r="I94" s="170">
        <v>8242.2</v>
      </c>
      <c r="J94" s="119">
        <v>0.17</v>
      </c>
      <c r="K94" s="120">
        <v>2949.84</v>
      </c>
      <c r="L94" s="121">
        <v>5292.36</v>
      </c>
      <c r="N94" s="284" t="str">
        <f t="shared" si="141"/>
        <v>vivo</v>
      </c>
      <c r="O94" s="123">
        <v>0.2</v>
      </c>
      <c r="P94" s="124">
        <f t="shared" si="119"/>
        <v>19280</v>
      </c>
      <c r="Q94" s="124">
        <v>0</v>
      </c>
      <c r="R94" s="128">
        <f t="shared" si="139"/>
        <v>1928</v>
      </c>
      <c r="S94" s="131">
        <f t="shared" si="140"/>
        <v>0.05</v>
      </c>
      <c r="T94" s="132"/>
      <c r="U94" s="133">
        <f t="shared" si="161"/>
        <v>16484.4</v>
      </c>
      <c r="V94" s="132">
        <f t="shared" si="162"/>
        <v>0.8</v>
      </c>
      <c r="W94" s="133">
        <f t="shared" si="163"/>
        <v>13187.52</v>
      </c>
      <c r="Y94" s="135">
        <f t="shared" si="164"/>
        <v>1928</v>
      </c>
      <c r="Z94" s="135">
        <f t="shared" si="165"/>
        <v>0</v>
      </c>
      <c r="AA94" s="135">
        <f t="shared" si="166"/>
        <v>17352</v>
      </c>
      <c r="AB94" s="142">
        <v>0</v>
      </c>
      <c r="AC94" s="142">
        <v>0.2</v>
      </c>
      <c r="AD94" s="135">
        <f t="shared" si="167"/>
        <v>3470.4</v>
      </c>
      <c r="AE94" s="143"/>
      <c r="AF94" s="144">
        <f t="shared" si="168"/>
        <v>13187.52</v>
      </c>
      <c r="AG94" s="144">
        <f t="shared" si="169"/>
        <v>3470.4</v>
      </c>
      <c r="AH94" s="144">
        <v>0</v>
      </c>
      <c r="AI94" s="144">
        <v>0</v>
      </c>
      <c r="AJ94" s="144">
        <v>0</v>
      </c>
      <c r="AK94" s="144">
        <v>0</v>
      </c>
      <c r="AL94" s="143"/>
      <c r="AM94" s="144">
        <f t="shared" si="170"/>
        <v>0</v>
      </c>
      <c r="AN94" s="144">
        <f t="shared" si="171"/>
        <v>3470.4</v>
      </c>
      <c r="AO94" s="149">
        <f t="shared" si="172"/>
        <v>1</v>
      </c>
      <c r="AP94" s="153">
        <f t="shared" si="173"/>
        <v>9717.12</v>
      </c>
      <c r="AR94" s="122">
        <f t="shared" si="174"/>
        <v>5292.36</v>
      </c>
      <c r="AS94" s="122">
        <f t="shared" si="175"/>
        <v>0</v>
      </c>
      <c r="AT94" s="122">
        <f t="shared" si="176"/>
        <v>8242.15</v>
      </c>
      <c r="AU94" s="122">
        <f t="shared" si="177"/>
        <v>0.17</v>
      </c>
      <c r="AY94" s="155">
        <v>1</v>
      </c>
      <c r="AZ94" s="155">
        <v>1</v>
      </c>
    </row>
    <row r="95" s="138" customFormat="1" spans="1:52">
      <c r="A95" s="257" t="s">
        <v>222</v>
      </c>
      <c r="B95" s="282" t="s">
        <v>34</v>
      </c>
      <c r="C95" s="283" t="s">
        <v>106</v>
      </c>
      <c r="D95" s="283">
        <v>30</v>
      </c>
      <c r="E95" s="222"/>
      <c r="F95" s="119">
        <v>0.05</v>
      </c>
      <c r="G95" s="119">
        <v>0.5</v>
      </c>
      <c r="H95" s="222"/>
      <c r="I95" s="170">
        <v>14.7</v>
      </c>
      <c r="J95" s="119">
        <v>0.17</v>
      </c>
      <c r="K95" s="120">
        <v>5.1</v>
      </c>
      <c r="L95" s="121">
        <v>9.6</v>
      </c>
      <c r="N95" s="284" t="str">
        <f t="shared" si="141"/>
        <v>华为</v>
      </c>
      <c r="O95" s="123">
        <f t="shared" si="160"/>
        <v>0.5</v>
      </c>
      <c r="P95" s="124">
        <f t="shared" si="119"/>
        <v>30</v>
      </c>
      <c r="Q95" s="124">
        <v>0</v>
      </c>
      <c r="R95" s="128">
        <f t="shared" si="139"/>
        <v>0</v>
      </c>
      <c r="S95" s="131">
        <f t="shared" si="140"/>
        <v>0.05</v>
      </c>
      <c r="T95" s="132"/>
      <c r="U95" s="133">
        <v>0</v>
      </c>
      <c r="V95" s="132">
        <f t="shared" si="162"/>
        <v>0.5</v>
      </c>
      <c r="W95" s="133">
        <f t="shared" si="163"/>
        <v>14.25</v>
      </c>
      <c r="Y95" s="135">
        <f t="shared" si="164"/>
        <v>0</v>
      </c>
      <c r="Z95" s="135">
        <f t="shared" si="165"/>
        <v>0</v>
      </c>
      <c r="AA95" s="135">
        <f t="shared" si="166"/>
        <v>30</v>
      </c>
      <c r="AB95" s="142">
        <v>0</v>
      </c>
      <c r="AC95" s="142">
        <v>0.2</v>
      </c>
      <c r="AD95" s="135">
        <f t="shared" si="167"/>
        <v>6</v>
      </c>
      <c r="AE95" s="143"/>
      <c r="AF95" s="144">
        <f t="shared" si="168"/>
        <v>14.25</v>
      </c>
      <c r="AG95" s="144">
        <f t="shared" si="169"/>
        <v>6</v>
      </c>
      <c r="AH95" s="144">
        <v>0</v>
      </c>
      <c r="AI95" s="144">
        <v>0</v>
      </c>
      <c r="AJ95" s="144">
        <v>0</v>
      </c>
      <c r="AK95" s="144">
        <v>0</v>
      </c>
      <c r="AL95" s="143"/>
      <c r="AM95" s="144">
        <f t="shared" si="170"/>
        <v>0</v>
      </c>
      <c r="AN95" s="144">
        <f t="shared" si="171"/>
        <v>6</v>
      </c>
      <c r="AO95" s="149">
        <f t="shared" si="172"/>
        <v>1</v>
      </c>
      <c r="AP95" s="153">
        <f t="shared" si="173"/>
        <v>8.25</v>
      </c>
      <c r="AR95" s="122">
        <f t="shared" si="174"/>
        <v>9.6</v>
      </c>
      <c r="AS95" s="122">
        <f t="shared" si="175"/>
        <v>0</v>
      </c>
      <c r="AT95" s="122">
        <f t="shared" si="176"/>
        <v>14.65</v>
      </c>
      <c r="AU95" s="122">
        <f t="shared" si="177"/>
        <v>0.17</v>
      </c>
      <c r="AY95" s="155">
        <v>1</v>
      </c>
      <c r="AZ95" s="155">
        <v>1</v>
      </c>
    </row>
    <row r="96" s="138" customFormat="1" spans="1:52">
      <c r="A96" s="257" t="s">
        <v>222</v>
      </c>
      <c r="B96" s="282" t="s">
        <v>34</v>
      </c>
      <c r="C96" s="283" t="s">
        <v>192</v>
      </c>
      <c r="D96" s="283">
        <v>5100</v>
      </c>
      <c r="E96" s="222"/>
      <c r="F96" s="119">
        <v>0</v>
      </c>
      <c r="G96" s="119">
        <v>0.8</v>
      </c>
      <c r="H96" s="222">
        <v>1757.13</v>
      </c>
      <c r="I96" s="170">
        <v>2674.296</v>
      </c>
      <c r="J96" s="119">
        <v>0.17</v>
      </c>
      <c r="K96" s="120">
        <v>568.2879</v>
      </c>
      <c r="L96" s="121">
        <v>2106.0081</v>
      </c>
      <c r="N96" s="284" t="str">
        <f t="shared" si="141"/>
        <v>大熊游戏</v>
      </c>
      <c r="O96" s="123">
        <f t="shared" si="160"/>
        <v>0.8</v>
      </c>
      <c r="P96" s="124">
        <f t="shared" si="119"/>
        <v>5100</v>
      </c>
      <c r="Q96" s="124">
        <v>0</v>
      </c>
      <c r="R96" s="128">
        <f t="shared" si="139"/>
        <v>1757.13</v>
      </c>
      <c r="S96" s="131">
        <f t="shared" si="140"/>
        <v>0</v>
      </c>
      <c r="T96" s="132"/>
      <c r="U96" s="133">
        <f t="shared" ref="U96:U98" si="178">(P96-Q96-R96)*(1-S96)*(1-T96)</f>
        <v>3342.87</v>
      </c>
      <c r="V96" s="132">
        <f t="shared" si="162"/>
        <v>0.2</v>
      </c>
      <c r="W96" s="133">
        <f t="shared" si="163"/>
        <v>668.574</v>
      </c>
      <c r="Y96" s="135">
        <f t="shared" si="164"/>
        <v>1757.13</v>
      </c>
      <c r="Z96" s="135">
        <f t="shared" si="165"/>
        <v>0</v>
      </c>
      <c r="AA96" s="135">
        <f t="shared" si="166"/>
        <v>3342.87</v>
      </c>
      <c r="AB96" s="142">
        <v>0</v>
      </c>
      <c r="AC96" s="142">
        <v>0.2</v>
      </c>
      <c r="AD96" s="135">
        <f t="shared" si="167"/>
        <v>668.57</v>
      </c>
      <c r="AE96" s="143"/>
      <c r="AF96" s="144">
        <f t="shared" si="168"/>
        <v>668.574</v>
      </c>
      <c r="AG96" s="144">
        <f t="shared" si="169"/>
        <v>668.57</v>
      </c>
      <c r="AH96" s="144">
        <v>0</v>
      </c>
      <c r="AI96" s="144">
        <v>0</v>
      </c>
      <c r="AJ96" s="144">
        <v>0</v>
      </c>
      <c r="AK96" s="144">
        <v>0</v>
      </c>
      <c r="AL96" s="143"/>
      <c r="AM96" s="144">
        <f t="shared" si="170"/>
        <v>0</v>
      </c>
      <c r="AN96" s="144">
        <f t="shared" si="171"/>
        <v>668.57</v>
      </c>
      <c r="AO96" s="149">
        <f t="shared" si="172"/>
        <v>1</v>
      </c>
      <c r="AP96" s="153">
        <f t="shared" si="173"/>
        <v>0.00399999999979173</v>
      </c>
      <c r="AR96" s="122">
        <f t="shared" si="174"/>
        <v>2106.0081</v>
      </c>
      <c r="AS96" s="122">
        <f t="shared" si="175"/>
        <v>0</v>
      </c>
      <c r="AT96" s="122">
        <f t="shared" si="176"/>
        <v>2674.296</v>
      </c>
      <c r="AU96" s="122">
        <f t="shared" si="177"/>
        <v>0.17</v>
      </c>
      <c r="AY96" s="155">
        <v>1</v>
      </c>
      <c r="AZ96" s="155">
        <v>1</v>
      </c>
    </row>
    <row r="97" s="138" customFormat="1" spans="1:52">
      <c r="A97" s="257" t="s">
        <v>222</v>
      </c>
      <c r="B97" s="282" t="s">
        <v>34</v>
      </c>
      <c r="C97" s="283" t="s">
        <v>213</v>
      </c>
      <c r="D97" s="283">
        <v>1010</v>
      </c>
      <c r="E97" s="222"/>
      <c r="F97" s="119">
        <v>0.05</v>
      </c>
      <c r="G97" s="119">
        <v>0.5</v>
      </c>
      <c r="H97" s="222"/>
      <c r="I97" s="170">
        <v>494.9</v>
      </c>
      <c r="J97" s="119">
        <v>0.17</v>
      </c>
      <c r="K97" s="120">
        <v>171.7</v>
      </c>
      <c r="L97" s="121">
        <v>323.2</v>
      </c>
      <c r="N97" s="284" t="str">
        <f t="shared" si="141"/>
        <v>荣耀Honor</v>
      </c>
      <c r="O97" s="123">
        <f t="shared" si="160"/>
        <v>0.5</v>
      </c>
      <c r="P97" s="124">
        <f t="shared" si="119"/>
        <v>1010</v>
      </c>
      <c r="Q97" s="124">
        <v>0</v>
      </c>
      <c r="R97" s="128">
        <f t="shared" si="139"/>
        <v>0</v>
      </c>
      <c r="S97" s="131">
        <f t="shared" si="140"/>
        <v>0.05</v>
      </c>
      <c r="T97" s="132"/>
      <c r="U97" s="133">
        <f t="shared" si="178"/>
        <v>959.5</v>
      </c>
      <c r="V97" s="132">
        <f t="shared" si="162"/>
        <v>0.5</v>
      </c>
      <c r="W97" s="133">
        <f t="shared" si="163"/>
        <v>479.75</v>
      </c>
      <c r="Y97" s="135">
        <f t="shared" si="164"/>
        <v>0</v>
      </c>
      <c r="Z97" s="135">
        <f t="shared" si="165"/>
        <v>0</v>
      </c>
      <c r="AA97" s="135">
        <f t="shared" si="166"/>
        <v>1010</v>
      </c>
      <c r="AB97" s="142">
        <v>0</v>
      </c>
      <c r="AC97" s="142">
        <v>0.2</v>
      </c>
      <c r="AD97" s="135">
        <f t="shared" si="167"/>
        <v>202</v>
      </c>
      <c r="AE97" s="143"/>
      <c r="AF97" s="144">
        <f t="shared" si="168"/>
        <v>479.75</v>
      </c>
      <c r="AG97" s="144">
        <f t="shared" si="169"/>
        <v>202</v>
      </c>
      <c r="AH97" s="144">
        <v>0</v>
      </c>
      <c r="AI97" s="144">
        <v>0</v>
      </c>
      <c r="AJ97" s="144">
        <v>0</v>
      </c>
      <c r="AK97" s="144">
        <v>0</v>
      </c>
      <c r="AL97" s="143"/>
      <c r="AM97" s="144">
        <f t="shared" si="170"/>
        <v>0</v>
      </c>
      <c r="AN97" s="144">
        <f t="shared" si="171"/>
        <v>202</v>
      </c>
      <c r="AO97" s="149">
        <f t="shared" si="172"/>
        <v>1</v>
      </c>
      <c r="AP97" s="153">
        <f t="shared" si="173"/>
        <v>277.75</v>
      </c>
      <c r="AR97" s="122">
        <f t="shared" si="174"/>
        <v>323.2</v>
      </c>
      <c r="AS97" s="122">
        <f t="shared" si="175"/>
        <v>0</v>
      </c>
      <c r="AT97" s="122">
        <f t="shared" si="176"/>
        <v>494.85</v>
      </c>
      <c r="AU97" s="122">
        <f t="shared" si="177"/>
        <v>0.17</v>
      </c>
      <c r="AY97" s="155">
        <v>1</v>
      </c>
      <c r="AZ97" s="155">
        <v>1</v>
      </c>
    </row>
    <row r="98" s="138" customFormat="1" ht="19.5" customHeight="1" spans="1:52">
      <c r="A98" s="257" t="s">
        <v>222</v>
      </c>
      <c r="B98" s="282" t="s">
        <v>35</v>
      </c>
      <c r="C98" s="283" t="s">
        <v>192</v>
      </c>
      <c r="D98" s="283">
        <v>292</v>
      </c>
      <c r="E98" s="222"/>
      <c r="F98" s="119">
        <v>0</v>
      </c>
      <c r="G98" s="119">
        <v>0.8</v>
      </c>
      <c r="H98" s="222">
        <v>100.84</v>
      </c>
      <c r="I98" s="170">
        <v>152.928</v>
      </c>
      <c r="J98" s="119">
        <v>0.17</v>
      </c>
      <c r="K98" s="120">
        <v>32.4972</v>
      </c>
      <c r="L98" s="121">
        <v>120.4308</v>
      </c>
      <c r="N98" s="284" t="str">
        <f t="shared" si="141"/>
        <v>大熊游戏</v>
      </c>
      <c r="O98" s="123">
        <f t="shared" si="160"/>
        <v>0.8</v>
      </c>
      <c r="P98" s="124">
        <f t="shared" si="119"/>
        <v>292</v>
      </c>
      <c r="Q98" s="124">
        <v>0</v>
      </c>
      <c r="R98" s="128">
        <f t="shared" si="139"/>
        <v>100.84</v>
      </c>
      <c r="S98" s="131">
        <f t="shared" si="140"/>
        <v>0</v>
      </c>
      <c r="T98" s="132"/>
      <c r="U98" s="133">
        <f t="shared" si="178"/>
        <v>191.16</v>
      </c>
      <c r="V98" s="132">
        <f t="shared" si="162"/>
        <v>0.2</v>
      </c>
      <c r="W98" s="133">
        <f t="shared" si="163"/>
        <v>38.232</v>
      </c>
      <c r="Y98" s="135">
        <f t="shared" si="164"/>
        <v>100.84</v>
      </c>
      <c r="Z98" s="135">
        <f t="shared" si="165"/>
        <v>0</v>
      </c>
      <c r="AA98" s="135">
        <f t="shared" si="166"/>
        <v>191.16</v>
      </c>
      <c r="AB98" s="142">
        <v>0</v>
      </c>
      <c r="AC98" s="142">
        <v>0.2</v>
      </c>
      <c r="AD98" s="135">
        <f t="shared" si="167"/>
        <v>38.23</v>
      </c>
      <c r="AE98" s="143"/>
      <c r="AF98" s="144">
        <f t="shared" si="168"/>
        <v>38.232</v>
      </c>
      <c r="AG98" s="144">
        <f t="shared" si="169"/>
        <v>38.23</v>
      </c>
      <c r="AH98" s="144">
        <v>0</v>
      </c>
      <c r="AI98" s="144">
        <v>0</v>
      </c>
      <c r="AJ98" s="144">
        <v>0</v>
      </c>
      <c r="AK98" s="144">
        <v>0</v>
      </c>
      <c r="AL98" s="143"/>
      <c r="AM98" s="144">
        <f t="shared" si="170"/>
        <v>0</v>
      </c>
      <c r="AN98" s="144">
        <f t="shared" si="171"/>
        <v>38.23</v>
      </c>
      <c r="AO98" s="149">
        <f t="shared" si="172"/>
        <v>1</v>
      </c>
      <c r="AP98" s="153">
        <f t="shared" si="173"/>
        <v>0.00199999999999534</v>
      </c>
      <c r="AR98" s="122">
        <f t="shared" si="174"/>
        <v>120.4308</v>
      </c>
      <c r="AS98" s="122">
        <f t="shared" si="175"/>
        <v>0</v>
      </c>
      <c r="AT98" s="122">
        <f t="shared" si="176"/>
        <v>152.928</v>
      </c>
      <c r="AU98" s="122">
        <f t="shared" si="177"/>
        <v>0.17</v>
      </c>
      <c r="AY98" s="155">
        <v>1</v>
      </c>
      <c r="AZ98" s="155">
        <v>1</v>
      </c>
    </row>
    <row r="99" s="138" customFormat="1" spans="1:51">
      <c r="A99" s="253"/>
      <c r="B99" s="253"/>
      <c r="C99" s="253"/>
      <c r="D99" s="253"/>
      <c r="E99" s="253"/>
      <c r="F99" s="253"/>
      <c r="G99" s="253"/>
      <c r="H99" s="253"/>
      <c r="I99" s="253"/>
      <c r="J99" s="253"/>
      <c r="K99" s="253"/>
      <c r="L99" s="253"/>
      <c r="N99" s="253"/>
      <c r="O99" s="173"/>
      <c r="P99" s="254"/>
      <c r="Q99" s="253"/>
      <c r="R99" s="173"/>
      <c r="S99" s="173"/>
      <c r="W99" s="255"/>
      <c r="AO99" s="256"/>
      <c r="AV99" s="143"/>
      <c r="AY99" s="155">
        <v>1</v>
      </c>
    </row>
    <row r="100" s="138" customFormat="1" spans="1:51">
      <c r="A100" s="253"/>
      <c r="B100" s="253"/>
      <c r="C100" s="253"/>
      <c r="D100" s="253"/>
      <c r="E100" s="253"/>
      <c r="F100" s="253"/>
      <c r="G100" s="253"/>
      <c r="H100" s="253"/>
      <c r="I100" s="253"/>
      <c r="J100" s="253"/>
      <c r="K100" s="253"/>
      <c r="L100" s="253"/>
      <c r="N100" s="253"/>
      <c r="O100" s="173"/>
      <c r="P100" s="254"/>
      <c r="Q100" s="253"/>
      <c r="R100" s="173"/>
      <c r="S100" s="173"/>
      <c r="W100" s="255"/>
      <c r="AO100" s="256"/>
      <c r="AV100" s="143"/>
      <c r="AY100" s="155">
        <v>1</v>
      </c>
    </row>
    <row r="101" s="138" customFormat="1" spans="1:51">
      <c r="A101" s="253"/>
      <c r="B101" s="253"/>
      <c r="C101" s="253"/>
      <c r="D101" s="253"/>
      <c r="E101" s="253"/>
      <c r="F101" s="253"/>
      <c r="G101" s="253"/>
      <c r="H101" s="253"/>
      <c r="I101" s="253"/>
      <c r="J101" s="253"/>
      <c r="K101" s="253"/>
      <c r="L101" s="253"/>
      <c r="N101" s="253"/>
      <c r="O101" s="173"/>
      <c r="P101" s="254"/>
      <c r="Q101" s="253"/>
      <c r="R101" s="173"/>
      <c r="S101" s="173"/>
      <c r="W101" s="255"/>
      <c r="AO101" s="256"/>
      <c r="AV101" s="143"/>
      <c r="AY101" s="155">
        <v>1</v>
      </c>
    </row>
    <row r="102" s="138" customFormat="1" spans="1:51">
      <c r="A102" s="253"/>
      <c r="B102" s="253"/>
      <c r="C102" s="253"/>
      <c r="D102" s="253"/>
      <c r="E102" s="253"/>
      <c r="F102" s="253"/>
      <c r="G102" s="253"/>
      <c r="H102" s="253"/>
      <c r="I102" s="253"/>
      <c r="J102" s="253"/>
      <c r="K102" s="253"/>
      <c r="L102" s="253"/>
      <c r="N102" s="253"/>
      <c r="O102" s="173"/>
      <c r="P102" s="254"/>
      <c r="Q102" s="253"/>
      <c r="R102" s="173"/>
      <c r="S102" s="173"/>
      <c r="W102" s="255"/>
      <c r="AO102" s="256"/>
      <c r="AV102" s="143"/>
      <c r="AY102" s="155">
        <v>1</v>
      </c>
    </row>
    <row r="103" s="138" customFormat="1" spans="1:51">
      <c r="A103" s="253"/>
      <c r="B103" s="253"/>
      <c r="C103" s="253"/>
      <c r="D103" s="253"/>
      <c r="E103" s="253"/>
      <c r="F103" s="253"/>
      <c r="G103" s="253"/>
      <c r="H103" s="253"/>
      <c r="I103" s="253"/>
      <c r="J103" s="253"/>
      <c r="K103" s="253"/>
      <c r="L103" s="253"/>
      <c r="N103" s="253"/>
      <c r="O103" s="173"/>
      <c r="P103" s="254"/>
      <c r="Q103" s="253"/>
      <c r="R103" s="173"/>
      <c r="S103" s="173"/>
      <c r="W103" s="255"/>
      <c r="AO103" s="256"/>
      <c r="AV103" s="143"/>
      <c r="AY103" s="155">
        <v>1</v>
      </c>
    </row>
    <row r="104" s="138" customFormat="1" spans="1:51">
      <c r="A104" s="253"/>
      <c r="B104" s="253"/>
      <c r="C104" s="253"/>
      <c r="D104" s="253"/>
      <c r="E104" s="253"/>
      <c r="F104" s="253"/>
      <c r="G104" s="253"/>
      <c r="H104" s="253"/>
      <c r="I104" s="253"/>
      <c r="J104" s="253"/>
      <c r="K104" s="253"/>
      <c r="L104" s="253"/>
      <c r="N104" s="253"/>
      <c r="O104" s="173"/>
      <c r="P104" s="254"/>
      <c r="Q104" s="253"/>
      <c r="R104" s="173"/>
      <c r="S104" s="173"/>
      <c r="W104" s="255"/>
      <c r="AO104" s="256"/>
      <c r="AV104" s="143"/>
      <c r="AY104" s="155">
        <v>1</v>
      </c>
    </row>
    <row r="105" s="138" customFormat="1" spans="1:51">
      <c r="A105" s="253"/>
      <c r="B105" s="253"/>
      <c r="C105" s="253"/>
      <c r="D105" s="253"/>
      <c r="E105" s="253"/>
      <c r="F105" s="253"/>
      <c r="G105" s="253"/>
      <c r="H105" s="253"/>
      <c r="I105" s="253"/>
      <c r="J105" s="253"/>
      <c r="K105" s="253"/>
      <c r="L105" s="253"/>
      <c r="N105" s="253"/>
      <c r="O105" s="173"/>
      <c r="P105" s="254"/>
      <c r="Q105" s="253"/>
      <c r="R105" s="173"/>
      <c r="S105" s="173"/>
      <c r="W105" s="255"/>
      <c r="AO105" s="256"/>
      <c r="AV105" s="143"/>
      <c r="AY105" s="155">
        <v>1</v>
      </c>
    </row>
    <row r="106" s="138" customFormat="1" spans="1:51">
      <c r="A106" s="253"/>
      <c r="B106" s="253"/>
      <c r="C106" s="253"/>
      <c r="D106" s="253"/>
      <c r="E106" s="253"/>
      <c r="F106" s="253"/>
      <c r="G106" s="253"/>
      <c r="H106" s="253"/>
      <c r="I106" s="253"/>
      <c r="J106" s="253"/>
      <c r="K106" s="253"/>
      <c r="L106" s="253"/>
      <c r="N106" s="253"/>
      <c r="O106" s="173"/>
      <c r="P106" s="254"/>
      <c r="Q106" s="253"/>
      <c r="R106" s="173"/>
      <c r="S106" s="173"/>
      <c r="W106" s="255"/>
      <c r="AO106" s="256"/>
      <c r="AV106" s="143"/>
      <c r="AY106" s="155">
        <v>1</v>
      </c>
    </row>
    <row r="107" s="138" customFormat="1" spans="1:51">
      <c r="A107" s="253"/>
      <c r="B107" s="253"/>
      <c r="C107" s="253"/>
      <c r="D107" s="253"/>
      <c r="E107" s="253"/>
      <c r="F107" s="253"/>
      <c r="G107" s="253"/>
      <c r="H107" s="253"/>
      <c r="I107" s="253"/>
      <c r="J107" s="253"/>
      <c r="K107" s="253"/>
      <c r="L107" s="253"/>
      <c r="N107" s="253"/>
      <c r="O107" s="173"/>
      <c r="P107" s="254"/>
      <c r="Q107" s="253"/>
      <c r="R107" s="173"/>
      <c r="S107" s="173"/>
      <c r="W107" s="255"/>
      <c r="AO107" s="256"/>
      <c r="AV107" s="143"/>
      <c r="AY107" s="155">
        <v>1</v>
      </c>
    </row>
    <row r="108" s="138" customFormat="1" spans="1:51">
      <c r="A108" s="253"/>
      <c r="B108" s="253"/>
      <c r="C108" s="253"/>
      <c r="D108" s="253"/>
      <c r="E108" s="253"/>
      <c r="F108" s="253"/>
      <c r="G108" s="253"/>
      <c r="H108" s="253"/>
      <c r="I108" s="253"/>
      <c r="J108" s="253"/>
      <c r="K108" s="253"/>
      <c r="L108" s="253"/>
      <c r="N108" s="253"/>
      <c r="O108" s="173"/>
      <c r="P108" s="254"/>
      <c r="Q108" s="253"/>
      <c r="R108" s="173"/>
      <c r="S108" s="173"/>
      <c r="W108" s="255"/>
      <c r="AO108" s="256"/>
      <c r="AV108" s="143"/>
      <c r="AY108" s="155">
        <v>1</v>
      </c>
    </row>
    <row r="109" s="138" customFormat="1" spans="1:51">
      <c r="A109" s="253"/>
      <c r="B109" s="253"/>
      <c r="C109" s="253"/>
      <c r="D109" s="253"/>
      <c r="E109" s="253"/>
      <c r="F109" s="253"/>
      <c r="G109" s="253"/>
      <c r="H109" s="253"/>
      <c r="I109" s="253"/>
      <c r="J109" s="253"/>
      <c r="K109" s="253"/>
      <c r="L109" s="253"/>
      <c r="N109" s="253"/>
      <c r="O109" s="173"/>
      <c r="P109" s="254"/>
      <c r="Q109" s="253"/>
      <c r="R109" s="173"/>
      <c r="S109" s="173"/>
      <c r="W109" s="255"/>
      <c r="AO109" s="256"/>
      <c r="AV109" s="143"/>
      <c r="AY109" s="155">
        <v>1</v>
      </c>
    </row>
    <row r="110" s="138" customFormat="1" spans="1:51">
      <c r="A110" s="253"/>
      <c r="B110" s="253"/>
      <c r="C110" s="253"/>
      <c r="D110" s="253"/>
      <c r="E110" s="253"/>
      <c r="F110" s="253"/>
      <c r="G110" s="253"/>
      <c r="H110" s="253"/>
      <c r="I110" s="253"/>
      <c r="J110" s="253"/>
      <c r="K110" s="253"/>
      <c r="L110" s="253"/>
      <c r="N110" s="253"/>
      <c r="O110" s="173"/>
      <c r="P110" s="254"/>
      <c r="Q110" s="253"/>
      <c r="R110" s="173"/>
      <c r="S110" s="173"/>
      <c r="W110" s="255"/>
      <c r="AO110" s="256"/>
      <c r="AV110" s="143"/>
      <c r="AY110" s="155">
        <v>1</v>
      </c>
    </row>
    <row r="111" s="138" customFormat="1" spans="1:51">
      <c r="A111" s="253"/>
      <c r="B111" s="253"/>
      <c r="C111" s="253"/>
      <c r="D111" s="253"/>
      <c r="E111" s="253"/>
      <c r="F111" s="253"/>
      <c r="G111" s="253"/>
      <c r="H111" s="253"/>
      <c r="I111" s="253"/>
      <c r="J111" s="253"/>
      <c r="K111" s="253"/>
      <c r="L111" s="253"/>
      <c r="N111" s="253"/>
      <c r="O111" s="173"/>
      <c r="P111" s="254"/>
      <c r="Q111" s="253"/>
      <c r="R111" s="173"/>
      <c r="S111" s="173"/>
      <c r="W111" s="255"/>
      <c r="AO111" s="256"/>
      <c r="AV111" s="143"/>
      <c r="AY111" s="155">
        <v>1</v>
      </c>
    </row>
    <row r="112" s="138" customFormat="1" spans="1:51">
      <c r="A112" s="253"/>
      <c r="B112" s="253"/>
      <c r="C112" s="253"/>
      <c r="D112" s="253"/>
      <c r="E112" s="253"/>
      <c r="F112" s="253"/>
      <c r="G112" s="253"/>
      <c r="H112" s="253"/>
      <c r="I112" s="253"/>
      <c r="J112" s="253"/>
      <c r="K112" s="253"/>
      <c r="L112" s="253"/>
      <c r="N112" s="253"/>
      <c r="O112" s="173"/>
      <c r="P112" s="254"/>
      <c r="Q112" s="253"/>
      <c r="R112" s="173"/>
      <c r="S112" s="173"/>
      <c r="W112" s="255"/>
      <c r="AO112" s="256"/>
      <c r="AV112" s="143"/>
      <c r="AY112" s="155">
        <v>1</v>
      </c>
    </row>
    <row r="113" s="138" customFormat="1" spans="1:51">
      <c r="A113" s="253"/>
      <c r="B113" s="253"/>
      <c r="C113" s="253"/>
      <c r="D113" s="253"/>
      <c r="E113" s="253"/>
      <c r="F113" s="253"/>
      <c r="G113" s="253"/>
      <c r="H113" s="253"/>
      <c r="I113" s="253"/>
      <c r="J113" s="253"/>
      <c r="K113" s="253"/>
      <c r="L113" s="253"/>
      <c r="N113" s="253"/>
      <c r="O113" s="173"/>
      <c r="P113" s="254"/>
      <c r="Q113" s="253"/>
      <c r="R113" s="173"/>
      <c r="S113" s="173"/>
      <c r="W113" s="255"/>
      <c r="AO113" s="256"/>
      <c r="AV113" s="143"/>
      <c r="AY113" s="155">
        <v>1</v>
      </c>
    </row>
    <row r="114" s="138" customFormat="1" spans="1:51">
      <c r="A114" s="253"/>
      <c r="B114" s="253"/>
      <c r="C114" s="253"/>
      <c r="D114" s="253"/>
      <c r="E114" s="253"/>
      <c r="F114" s="253"/>
      <c r="G114" s="253"/>
      <c r="H114" s="253"/>
      <c r="I114" s="253"/>
      <c r="J114" s="253"/>
      <c r="K114" s="253"/>
      <c r="L114" s="253"/>
      <c r="N114" s="253"/>
      <c r="O114" s="173"/>
      <c r="P114" s="254"/>
      <c r="Q114" s="253"/>
      <c r="R114" s="173"/>
      <c r="S114" s="173"/>
      <c r="W114" s="255"/>
      <c r="AO114" s="256"/>
      <c r="AV114" s="143"/>
      <c r="AY114" s="155">
        <v>1</v>
      </c>
    </row>
    <row r="115" s="138" customFormat="1" spans="1:51">
      <c r="A115" s="253"/>
      <c r="B115" s="253"/>
      <c r="C115" s="253"/>
      <c r="D115" s="253"/>
      <c r="E115" s="253"/>
      <c r="F115" s="253"/>
      <c r="G115" s="253"/>
      <c r="H115" s="253"/>
      <c r="I115" s="253"/>
      <c r="J115" s="253"/>
      <c r="K115" s="253"/>
      <c r="L115" s="253"/>
      <c r="N115" s="253"/>
      <c r="O115" s="173"/>
      <c r="P115" s="254"/>
      <c r="Q115" s="253"/>
      <c r="R115" s="173"/>
      <c r="S115" s="173"/>
      <c r="W115" s="255"/>
      <c r="AO115" s="256"/>
      <c r="AV115" s="143"/>
      <c r="AY115" s="155">
        <v>1</v>
      </c>
    </row>
    <row r="116" s="138" customFormat="1" spans="1:51">
      <c r="A116" s="253"/>
      <c r="B116" s="253"/>
      <c r="C116" s="253"/>
      <c r="D116" s="253"/>
      <c r="E116" s="253"/>
      <c r="F116" s="253"/>
      <c r="G116" s="253"/>
      <c r="H116" s="253"/>
      <c r="I116" s="253"/>
      <c r="J116" s="253"/>
      <c r="K116" s="253"/>
      <c r="L116" s="253"/>
      <c r="N116" s="253"/>
      <c r="O116" s="173"/>
      <c r="P116" s="254"/>
      <c r="Q116" s="253"/>
      <c r="R116" s="173"/>
      <c r="S116" s="173"/>
      <c r="W116" s="255"/>
      <c r="AO116" s="256"/>
      <c r="AV116" s="143"/>
      <c r="AY116" s="155">
        <v>1</v>
      </c>
    </row>
    <row r="117" s="138" customFormat="1" spans="1:51">
      <c r="A117" s="253"/>
      <c r="B117" s="253"/>
      <c r="C117" s="253"/>
      <c r="D117" s="253"/>
      <c r="E117" s="253"/>
      <c r="F117" s="253"/>
      <c r="G117" s="253"/>
      <c r="H117" s="253"/>
      <c r="I117" s="253"/>
      <c r="J117" s="253"/>
      <c r="K117" s="253"/>
      <c r="L117" s="253"/>
      <c r="N117" s="253"/>
      <c r="O117" s="173"/>
      <c r="P117" s="254"/>
      <c r="Q117" s="253"/>
      <c r="R117" s="173"/>
      <c r="S117" s="173"/>
      <c r="W117" s="255"/>
      <c r="AO117" s="256"/>
      <c r="AV117" s="143"/>
      <c r="AY117" s="155">
        <v>1</v>
      </c>
    </row>
    <row r="118" s="138" customFormat="1" spans="1:51">
      <c r="A118" s="253"/>
      <c r="B118" s="253"/>
      <c r="C118" s="253"/>
      <c r="D118" s="253"/>
      <c r="E118" s="253"/>
      <c r="F118" s="253"/>
      <c r="G118" s="253"/>
      <c r="H118" s="253"/>
      <c r="I118" s="253"/>
      <c r="J118" s="253"/>
      <c r="K118" s="253"/>
      <c r="L118" s="253"/>
      <c r="N118" s="253"/>
      <c r="O118" s="173"/>
      <c r="P118" s="254"/>
      <c r="Q118" s="253"/>
      <c r="R118" s="173"/>
      <c r="S118" s="173"/>
      <c r="W118" s="255"/>
      <c r="AO118" s="256"/>
      <c r="AV118" s="143"/>
      <c r="AY118" s="155">
        <v>1</v>
      </c>
    </row>
    <row r="119" s="138" customFormat="1" spans="1:51">
      <c r="A119" s="253"/>
      <c r="B119" s="253"/>
      <c r="C119" s="253"/>
      <c r="D119" s="253"/>
      <c r="E119" s="253"/>
      <c r="F119" s="253"/>
      <c r="G119" s="253"/>
      <c r="H119" s="253"/>
      <c r="I119" s="253"/>
      <c r="J119" s="253"/>
      <c r="K119" s="253"/>
      <c r="L119" s="253"/>
      <c r="N119" s="253"/>
      <c r="O119" s="173"/>
      <c r="P119" s="254"/>
      <c r="Q119" s="253"/>
      <c r="R119" s="173"/>
      <c r="S119" s="173"/>
      <c r="W119" s="255"/>
      <c r="AO119" s="256"/>
      <c r="AV119" s="143"/>
      <c r="AY119" s="155">
        <v>1</v>
      </c>
    </row>
    <row r="120" s="138" customFormat="1" spans="1:51">
      <c r="A120" s="253"/>
      <c r="B120" s="253"/>
      <c r="C120" s="253"/>
      <c r="D120" s="253"/>
      <c r="E120" s="253"/>
      <c r="F120" s="253"/>
      <c r="G120" s="253"/>
      <c r="H120" s="253"/>
      <c r="I120" s="253"/>
      <c r="J120" s="253"/>
      <c r="K120" s="253"/>
      <c r="L120" s="253"/>
      <c r="N120" s="253"/>
      <c r="O120" s="173"/>
      <c r="P120" s="254"/>
      <c r="Q120" s="253"/>
      <c r="R120" s="173"/>
      <c r="S120" s="173"/>
      <c r="W120" s="255"/>
      <c r="AO120" s="256"/>
      <c r="AV120" s="143"/>
      <c r="AY120" s="155">
        <v>1</v>
      </c>
    </row>
    <row r="121" s="138" customFormat="1" spans="1:51">
      <c r="A121" s="253"/>
      <c r="B121" s="253"/>
      <c r="C121" s="253"/>
      <c r="D121" s="253"/>
      <c r="E121" s="253"/>
      <c r="F121" s="253"/>
      <c r="G121" s="253"/>
      <c r="H121" s="253"/>
      <c r="I121" s="253"/>
      <c r="J121" s="253"/>
      <c r="K121" s="253"/>
      <c r="L121" s="253"/>
      <c r="N121" s="253"/>
      <c r="O121" s="173"/>
      <c r="P121" s="254"/>
      <c r="Q121" s="253"/>
      <c r="R121" s="173"/>
      <c r="S121" s="173"/>
      <c r="W121" s="255"/>
      <c r="AO121" s="256"/>
      <c r="AV121" s="143"/>
      <c r="AY121" s="155">
        <v>1</v>
      </c>
    </row>
    <row r="122" s="138" customFormat="1" spans="1:51">
      <c r="A122" s="253"/>
      <c r="B122" s="253"/>
      <c r="C122" s="253"/>
      <c r="D122" s="253"/>
      <c r="E122" s="253"/>
      <c r="F122" s="253"/>
      <c r="G122" s="253"/>
      <c r="H122" s="253"/>
      <c r="I122" s="253"/>
      <c r="J122" s="253"/>
      <c r="K122" s="253"/>
      <c r="L122" s="253"/>
      <c r="N122" s="253"/>
      <c r="O122" s="173"/>
      <c r="P122" s="254"/>
      <c r="Q122" s="253"/>
      <c r="R122" s="173"/>
      <c r="S122" s="173"/>
      <c r="W122" s="255"/>
      <c r="AO122" s="256"/>
      <c r="AV122" s="143"/>
      <c r="AY122" s="155">
        <v>1</v>
      </c>
    </row>
    <row r="123" s="138" customFormat="1" spans="1:51">
      <c r="A123" s="253"/>
      <c r="B123" s="253"/>
      <c r="C123" s="253"/>
      <c r="D123" s="253"/>
      <c r="E123" s="253"/>
      <c r="F123" s="253"/>
      <c r="G123" s="253"/>
      <c r="H123" s="253"/>
      <c r="I123" s="253"/>
      <c r="J123" s="253"/>
      <c r="K123" s="253"/>
      <c r="L123" s="253"/>
      <c r="N123" s="253"/>
      <c r="O123" s="173"/>
      <c r="P123" s="254"/>
      <c r="Q123" s="253"/>
      <c r="R123" s="173"/>
      <c r="S123" s="173"/>
      <c r="W123" s="255"/>
      <c r="AO123" s="256"/>
      <c r="AV123" s="143"/>
      <c r="AY123" s="155">
        <v>1</v>
      </c>
    </row>
    <row r="124" s="138" customFormat="1" spans="1:51">
      <c r="A124" s="253"/>
      <c r="B124" s="253"/>
      <c r="C124" s="253"/>
      <c r="D124" s="253"/>
      <c r="E124" s="253"/>
      <c r="F124" s="253"/>
      <c r="G124" s="253"/>
      <c r="H124" s="253"/>
      <c r="I124" s="253"/>
      <c r="J124" s="253"/>
      <c r="K124" s="253"/>
      <c r="L124" s="253"/>
      <c r="N124" s="253"/>
      <c r="O124" s="173"/>
      <c r="P124" s="254"/>
      <c r="Q124" s="253"/>
      <c r="R124" s="173"/>
      <c r="S124" s="173"/>
      <c r="W124" s="255"/>
      <c r="AO124" s="256"/>
      <c r="AV124" s="143"/>
      <c r="AY124" s="155">
        <v>1</v>
      </c>
    </row>
    <row r="125" s="138" customFormat="1" spans="1:51">
      <c r="A125" s="253"/>
      <c r="B125" s="253"/>
      <c r="C125" s="253"/>
      <c r="D125" s="253"/>
      <c r="E125" s="253"/>
      <c r="F125" s="253"/>
      <c r="G125" s="253"/>
      <c r="H125" s="253"/>
      <c r="I125" s="253"/>
      <c r="J125" s="253"/>
      <c r="K125" s="253"/>
      <c r="L125" s="253"/>
      <c r="N125" s="253"/>
      <c r="O125" s="173"/>
      <c r="P125" s="254"/>
      <c r="Q125" s="253"/>
      <c r="R125" s="173"/>
      <c r="S125" s="173"/>
      <c r="W125" s="255"/>
      <c r="AO125" s="256"/>
      <c r="AV125" s="143"/>
      <c r="AY125" s="155">
        <v>1</v>
      </c>
    </row>
    <row r="126" s="138" customFormat="1" spans="1:51">
      <c r="A126" s="253"/>
      <c r="B126" s="253"/>
      <c r="C126" s="253"/>
      <c r="D126" s="253"/>
      <c r="E126" s="253"/>
      <c r="F126" s="253"/>
      <c r="G126" s="253"/>
      <c r="H126" s="253"/>
      <c r="I126" s="253"/>
      <c r="J126" s="253"/>
      <c r="K126" s="253"/>
      <c r="L126" s="253"/>
      <c r="N126" s="253"/>
      <c r="O126" s="173"/>
      <c r="P126" s="254"/>
      <c r="Q126" s="253"/>
      <c r="R126" s="173"/>
      <c r="S126" s="173"/>
      <c r="W126" s="255"/>
      <c r="AO126" s="256"/>
      <c r="AV126" s="143"/>
      <c r="AY126" s="155">
        <v>1</v>
      </c>
    </row>
    <row r="127" s="138" customFormat="1" spans="1:51">
      <c r="A127" s="253"/>
      <c r="B127" s="253"/>
      <c r="C127" s="253"/>
      <c r="D127" s="253"/>
      <c r="E127" s="253"/>
      <c r="F127" s="253"/>
      <c r="G127" s="253"/>
      <c r="H127" s="253"/>
      <c r="I127" s="253"/>
      <c r="J127" s="253"/>
      <c r="K127" s="253"/>
      <c r="L127" s="253"/>
      <c r="N127" s="253"/>
      <c r="O127" s="173"/>
      <c r="P127" s="254"/>
      <c r="Q127" s="253"/>
      <c r="R127" s="173"/>
      <c r="S127" s="173"/>
      <c r="W127" s="255"/>
      <c r="AO127" s="256"/>
      <c r="AV127" s="143"/>
      <c r="AY127" s="155">
        <v>1</v>
      </c>
    </row>
    <row r="128" s="138" customFormat="1" spans="1:51">
      <c r="A128" s="253"/>
      <c r="B128" s="253"/>
      <c r="C128" s="253"/>
      <c r="D128" s="253"/>
      <c r="E128" s="253"/>
      <c r="F128" s="253"/>
      <c r="G128" s="253"/>
      <c r="H128" s="253"/>
      <c r="I128" s="253"/>
      <c r="J128" s="253"/>
      <c r="K128" s="253"/>
      <c r="L128" s="253"/>
      <c r="N128" s="253"/>
      <c r="O128" s="173"/>
      <c r="P128" s="254"/>
      <c r="Q128" s="253"/>
      <c r="R128" s="173"/>
      <c r="S128" s="173"/>
      <c r="W128" s="255"/>
      <c r="AO128" s="256"/>
      <c r="AV128" s="143"/>
      <c r="AY128" s="155">
        <v>1</v>
      </c>
    </row>
  </sheetData>
  <sheetProtection formatCells="0" formatColumns="0" formatRows="0" insertRows="0" insertColumns="0" insertHyperlinks="0" deleteColumns="0" deleteRows="0" sort="0" autoFilter="0" pivotTables="0"/>
  <mergeCells count="17">
    <mergeCell ref="A1:L1"/>
    <mergeCell ref="N1:W1"/>
    <mergeCell ref="Y1:AD1"/>
    <mergeCell ref="AF1:AK1"/>
    <mergeCell ref="AM1:AP1"/>
    <mergeCell ref="B13:C13"/>
    <mergeCell ref="B25:C25"/>
    <mergeCell ref="B38:C38"/>
    <mergeCell ref="B49:C49"/>
    <mergeCell ref="B60:C60"/>
    <mergeCell ref="B71:C71"/>
    <mergeCell ref="B81:C81"/>
    <mergeCell ref="B90:C90"/>
    <mergeCell ref="AE4:AE5"/>
    <mergeCell ref="AE6:AE7"/>
    <mergeCell ref="AL4:AL5"/>
    <mergeCell ref="AL6:AL7"/>
  </mergeCell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28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B3" sqref="B3"/>
    </sheetView>
  </sheetViews>
  <sheetFormatPr defaultColWidth="7.67407407407407" defaultRowHeight="13.5"/>
  <cols>
    <col min="1" max="1" width="25.3333333333333" style="253" customWidth="1"/>
    <col min="2" max="2" width="7.67407407407407" style="253" customWidth="1"/>
    <col min="3" max="3" width="10.4962962962963" style="253" customWidth="1"/>
    <col min="4" max="8" width="7.67407407407407" style="253" customWidth="1"/>
    <col min="9" max="9" width="12.7777777777778" style="253" customWidth="1"/>
    <col min="10" max="10" width="7.67407407407407" style="253" customWidth="1"/>
    <col min="11" max="12" width="14.3333333333333" style="253" customWidth="1"/>
    <col min="13" max="13" width="2.91851851851852" style="138" customWidth="1"/>
    <col min="14" max="14" width="10.4962962962963" style="253" customWidth="1"/>
    <col min="15" max="15" width="7" style="173" customWidth="1"/>
    <col min="16" max="16" width="9.44444444444444" style="254" customWidth="1"/>
    <col min="17" max="17" width="7.67407407407407" style="253" customWidth="1"/>
    <col min="18" max="18" width="9.44444444444444" style="173" customWidth="1"/>
    <col min="19" max="19" width="7" style="173" customWidth="1"/>
    <col min="20" max="20" width="7.67407407407407" style="138" customWidth="1"/>
    <col min="21" max="21" width="10.7777777777778" style="138" customWidth="1"/>
    <col min="22" max="22" width="7.67407407407407" style="138" customWidth="1"/>
    <col min="23" max="23" width="9" style="255" customWidth="1"/>
    <col min="24" max="24" width="2.33333333333333" style="138" customWidth="1"/>
    <col min="25" max="25" width="9.88888888888889" style="138" customWidth="1"/>
    <col min="26" max="26" width="7.67407407407407" style="138" customWidth="1"/>
    <col min="27" max="27" width="9.55555555555556" style="138" customWidth="1"/>
    <col min="28" max="28" width="5.77777777777778" style="138" customWidth="1"/>
    <col min="29" max="29" width="7.67407407407407" style="138" customWidth="1"/>
    <col min="30" max="30" width="9" style="138" customWidth="1"/>
    <col min="31" max="31" width="2" style="138" customWidth="1"/>
    <col min="32" max="37" width="7.67407407407407" style="138" customWidth="1"/>
    <col min="38" max="38" width="2" style="138" customWidth="1"/>
    <col min="39" max="39" width="19.7777777777778" style="138" customWidth="1"/>
    <col min="40" max="40" width="7.67407407407407" style="138" customWidth="1"/>
    <col min="41" max="41" width="7.67407407407407" style="256" customWidth="1"/>
    <col min="42" max="42" width="12" style="138" customWidth="1"/>
    <col min="43" max="45" width="7.67407407407407" style="138" customWidth="1"/>
    <col min="46" max="46" width="20.7777777777778" style="138" customWidth="1"/>
    <col min="47" max="47" width="7.67407407407407" style="138" customWidth="1"/>
    <col min="48" max="48" width="7.67407407407407" style="143" customWidth="1"/>
    <col min="49" max="53" width="7.67407407407407" style="138" customWidth="1"/>
    <col min="54" max="16384" width="7.67407407407407" style="143"/>
  </cols>
  <sheetData>
    <row r="1" s="113" customFormat="1" ht="21.75" customHeight="1" spans="1:53">
      <c r="A1" s="93" t="s">
        <v>157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N1" s="93" t="s">
        <v>166</v>
      </c>
      <c r="O1" s="114"/>
      <c r="P1" s="93"/>
      <c r="Q1" s="93"/>
      <c r="R1" s="114"/>
      <c r="S1" s="114"/>
      <c r="T1" s="93"/>
      <c r="U1" s="93"/>
      <c r="V1" s="93"/>
      <c r="W1" s="93"/>
      <c r="Y1" s="129" t="s">
        <v>167</v>
      </c>
      <c r="Z1" s="117"/>
      <c r="AA1" s="117"/>
      <c r="AB1" s="117"/>
      <c r="AC1" s="117"/>
      <c r="AD1" s="117"/>
      <c r="AF1" s="140" t="s">
        <v>169</v>
      </c>
      <c r="AG1" s="140"/>
      <c r="AH1" s="140"/>
      <c r="AI1" s="140"/>
      <c r="AJ1" s="140"/>
      <c r="AK1" s="140"/>
      <c r="AM1" s="140" t="s">
        <v>171</v>
      </c>
      <c r="AN1" s="140"/>
      <c r="AO1" s="140"/>
      <c r="AP1" s="140"/>
      <c r="AQ1" s="151"/>
      <c r="AR1" s="151"/>
      <c r="AS1" s="151"/>
      <c r="AT1" s="151"/>
      <c r="AV1" s="151"/>
      <c r="AW1" s="151"/>
      <c r="AX1" s="151"/>
      <c r="AY1" s="151"/>
      <c r="AZ1" s="151"/>
      <c r="BA1" s="151"/>
    </row>
    <row r="2" s="113" customFormat="1" ht="38.25" customHeight="1" spans="1:53">
      <c r="A2" s="94" t="s">
        <v>212</v>
      </c>
      <c r="B2" s="95" t="s">
        <v>174</v>
      </c>
      <c r="C2" s="95" t="s">
        <v>158</v>
      </c>
      <c r="D2" s="95" t="s">
        <v>159</v>
      </c>
      <c r="E2" s="95" t="s">
        <v>160</v>
      </c>
      <c r="F2" s="96" t="s">
        <v>161</v>
      </c>
      <c r="G2" s="96" t="s">
        <v>95</v>
      </c>
      <c r="H2" s="97" t="s">
        <v>62</v>
      </c>
      <c r="I2" s="166" t="s">
        <v>175</v>
      </c>
      <c r="J2" s="96" t="s">
        <v>163</v>
      </c>
      <c r="K2" s="115" t="s">
        <v>176</v>
      </c>
      <c r="L2" s="95" t="s">
        <v>165</v>
      </c>
      <c r="N2" s="116" t="s">
        <v>158</v>
      </c>
      <c r="O2" s="117" t="s">
        <v>95</v>
      </c>
      <c r="P2" s="117" t="s">
        <v>177</v>
      </c>
      <c r="Q2" s="117" t="s">
        <v>61</v>
      </c>
      <c r="R2" s="117" t="s">
        <v>62</v>
      </c>
      <c r="S2" s="117" t="s">
        <v>178</v>
      </c>
      <c r="T2" s="117" t="s">
        <v>179</v>
      </c>
      <c r="U2" s="117" t="s">
        <v>180</v>
      </c>
      <c r="V2" s="117" t="s">
        <v>66</v>
      </c>
      <c r="W2" s="117" t="s">
        <v>168</v>
      </c>
      <c r="X2" s="130"/>
      <c r="Y2" s="117" t="s">
        <v>62</v>
      </c>
      <c r="Z2" s="117" t="s">
        <v>61</v>
      </c>
      <c r="AA2" s="117" t="s">
        <v>96</v>
      </c>
      <c r="AB2" s="117" t="s">
        <v>181</v>
      </c>
      <c r="AC2" s="117" t="s">
        <v>182</v>
      </c>
      <c r="AD2" s="117" t="s">
        <v>183</v>
      </c>
      <c r="AF2" s="117" t="s">
        <v>168</v>
      </c>
      <c r="AG2" s="117" t="s">
        <v>184</v>
      </c>
      <c r="AH2" s="117" t="s">
        <v>185</v>
      </c>
      <c r="AI2" s="117" t="s">
        <v>186</v>
      </c>
      <c r="AJ2" s="117" t="s">
        <v>187</v>
      </c>
      <c r="AK2" s="117" t="s">
        <v>187</v>
      </c>
      <c r="AM2" s="117" t="s">
        <v>170</v>
      </c>
      <c r="AN2" s="117" t="s">
        <v>171</v>
      </c>
      <c r="AO2" s="148" t="s">
        <v>172</v>
      </c>
      <c r="AP2" s="148" t="s">
        <v>173</v>
      </c>
      <c r="AQ2" s="151"/>
      <c r="AR2" s="113" t="s">
        <v>188</v>
      </c>
      <c r="AS2" s="113" t="s">
        <v>189</v>
      </c>
      <c r="AT2" s="113" t="s">
        <v>190</v>
      </c>
      <c r="AU2" s="113" t="s">
        <v>191</v>
      </c>
      <c r="AV2" s="151"/>
      <c r="AW2" s="151"/>
      <c r="AX2" s="151"/>
      <c r="AY2" s="151"/>
      <c r="AZ2" s="130"/>
      <c r="BA2" s="151"/>
    </row>
    <row r="3" s="122" customFormat="1" ht="15" spans="1:52">
      <c r="A3" s="257" t="s">
        <v>34</v>
      </c>
      <c r="B3" s="257" t="s">
        <v>34</v>
      </c>
      <c r="C3" s="257" t="s">
        <v>106</v>
      </c>
      <c r="D3" s="258">
        <v>23312</v>
      </c>
      <c r="E3" s="222"/>
      <c r="F3" s="119">
        <v>0.05</v>
      </c>
      <c r="G3" s="119">
        <v>0.5</v>
      </c>
      <c r="H3" s="258">
        <v>6354.44</v>
      </c>
      <c r="I3" s="170">
        <v>13406.24</v>
      </c>
      <c r="J3" s="119">
        <v>0.17</v>
      </c>
      <c r="K3" s="120">
        <v>4129.2762</v>
      </c>
      <c r="L3" s="121">
        <v>9276.9638</v>
      </c>
      <c r="N3" s="270" t="str">
        <f t="shared" ref="N3:N12" si="0">C3</f>
        <v>华为</v>
      </c>
      <c r="O3" s="123">
        <f t="shared" ref="O3:O9" si="1">G3</f>
        <v>0.5</v>
      </c>
      <c r="P3" s="124">
        <f t="shared" ref="P3:P66" si="2">D3</f>
        <v>23312</v>
      </c>
      <c r="Q3" s="124">
        <v>0</v>
      </c>
      <c r="R3" s="277">
        <v>6354.44</v>
      </c>
      <c r="S3" s="131">
        <f t="shared" ref="S3:S9" si="3">F3</f>
        <v>0.05</v>
      </c>
      <c r="T3" s="132"/>
      <c r="U3" s="133">
        <f t="shared" ref="U3:U12" si="4">(P3-Q3-R3)*(1-S3)*(1-T3)</f>
        <v>16109.682</v>
      </c>
      <c r="V3" s="132">
        <f t="shared" ref="V3:V12" si="5">AY3-O3</f>
        <v>0.5</v>
      </c>
      <c r="W3" s="278">
        <v>13406.24</v>
      </c>
      <c r="X3" s="134"/>
      <c r="Y3" s="135">
        <f t="shared" ref="Y3:Y12" si="6">R3</f>
        <v>6354.44</v>
      </c>
      <c r="Z3" s="135">
        <v>5</v>
      </c>
      <c r="AA3" s="135">
        <f t="shared" ref="AA3:AA12" si="7">P3-Y3-Z3</f>
        <v>16952.56</v>
      </c>
      <c r="AB3" s="142">
        <v>0</v>
      </c>
      <c r="AC3" s="142">
        <v>0.17</v>
      </c>
      <c r="AD3" s="135">
        <f t="shared" ref="AD3:AD12" si="8">ROUND(AA3*(1-AB3)*AC3,2)</f>
        <v>2881.94</v>
      </c>
      <c r="AF3" s="144">
        <f t="shared" ref="AF3:AF12" si="9">W3</f>
        <v>13406.24</v>
      </c>
      <c r="AG3" s="144">
        <f t="shared" ref="AG3:AG12" si="10">AD3</f>
        <v>2881.94</v>
      </c>
      <c r="AH3" s="144">
        <v>0</v>
      </c>
      <c r="AI3" s="144">
        <v>0</v>
      </c>
      <c r="AJ3" s="144">
        <v>0</v>
      </c>
      <c r="AK3" s="144">
        <v>0</v>
      </c>
      <c r="AM3" s="144">
        <f t="shared" ref="AM3:AM12" si="11">SUM(AH3:AL3)</f>
        <v>0</v>
      </c>
      <c r="AN3" s="144">
        <f t="shared" ref="AN3:AN12" si="12">AG3-AM3</f>
        <v>2881.94</v>
      </c>
      <c r="AO3" s="149">
        <f t="shared" ref="AO3:AO12" si="13">IFERROR(AN3/AG3,"")</f>
        <v>1</v>
      </c>
      <c r="AP3" s="153">
        <f t="shared" ref="AP3:AP12" si="14">W3-AD3-T3</f>
        <v>10524.3</v>
      </c>
      <c r="AR3" s="122">
        <f t="shared" ref="AR3:AR12" si="15">L3-AE3</f>
        <v>9276.9638</v>
      </c>
      <c r="AS3" s="122">
        <f t="shared" ref="AS3:AS12" si="16">E3-Q3</f>
        <v>0</v>
      </c>
      <c r="AT3" s="122">
        <f t="shared" ref="AT3:AT12" si="17">I3-S3</f>
        <v>13406.19</v>
      </c>
      <c r="AU3" s="122">
        <f t="shared" ref="AU3:AU12" si="18">J3-X3</f>
        <v>0.17</v>
      </c>
      <c r="AY3" s="155">
        <v>1</v>
      </c>
      <c r="AZ3" s="155">
        <v>1</v>
      </c>
    </row>
    <row r="4" s="122" customFormat="1" ht="15" spans="1:52">
      <c r="A4" s="257" t="s">
        <v>34</v>
      </c>
      <c r="B4" s="257" t="s">
        <v>34</v>
      </c>
      <c r="C4" s="257" t="s">
        <v>110</v>
      </c>
      <c r="D4" s="258">
        <v>13986</v>
      </c>
      <c r="E4" s="222"/>
      <c r="F4" s="119">
        <v>0.05</v>
      </c>
      <c r="G4" s="119">
        <v>0.5</v>
      </c>
      <c r="H4" s="259">
        <v>2229.3</v>
      </c>
      <c r="I4" s="170">
        <v>3741.96</v>
      </c>
      <c r="J4" s="119">
        <v>0.17</v>
      </c>
      <c r="K4" s="120">
        <v>1339.226</v>
      </c>
      <c r="L4" s="121">
        <v>2402.734</v>
      </c>
      <c r="N4" s="270" t="str">
        <f t="shared" si="0"/>
        <v>UC九游（阿里游戏）</v>
      </c>
      <c r="O4" s="123">
        <f t="shared" si="1"/>
        <v>0.5</v>
      </c>
      <c r="P4" s="124">
        <f t="shared" si="2"/>
        <v>13986</v>
      </c>
      <c r="Q4" s="124">
        <v>0</v>
      </c>
      <c r="R4" s="279">
        <v>2229.3</v>
      </c>
      <c r="S4" s="131">
        <f t="shared" si="3"/>
        <v>0.05</v>
      </c>
      <c r="T4" s="132"/>
      <c r="U4" s="133">
        <f t="shared" si="4"/>
        <v>11168.865</v>
      </c>
      <c r="V4" s="132">
        <f t="shared" si="5"/>
        <v>0.5</v>
      </c>
      <c r="W4" s="278">
        <f t="shared" ref="W4:W12" si="19">(P4-Q4-R4)*(1-S4)*V4*(1-T4)</f>
        <v>5584.4325</v>
      </c>
      <c r="X4" s="134"/>
      <c r="Y4" s="135">
        <f t="shared" si="6"/>
        <v>2229.3</v>
      </c>
      <c r="Z4" s="135">
        <v>5</v>
      </c>
      <c r="AA4" s="135">
        <f t="shared" si="7"/>
        <v>11751.7</v>
      </c>
      <c r="AB4" s="142">
        <v>0</v>
      </c>
      <c r="AC4" s="142">
        <v>0.17</v>
      </c>
      <c r="AD4" s="135">
        <f t="shared" si="8"/>
        <v>1997.79</v>
      </c>
      <c r="AF4" s="144">
        <f t="shared" si="9"/>
        <v>5584.4325</v>
      </c>
      <c r="AG4" s="144">
        <f t="shared" si="10"/>
        <v>1997.79</v>
      </c>
      <c r="AH4" s="144">
        <v>0</v>
      </c>
      <c r="AI4" s="144">
        <v>0</v>
      </c>
      <c r="AJ4" s="144">
        <v>0</v>
      </c>
      <c r="AK4" s="144">
        <v>0</v>
      </c>
      <c r="AM4" s="144">
        <f t="shared" si="11"/>
        <v>0</v>
      </c>
      <c r="AN4" s="144">
        <f t="shared" si="12"/>
        <v>1997.79</v>
      </c>
      <c r="AO4" s="149">
        <f t="shared" si="13"/>
        <v>1</v>
      </c>
      <c r="AP4" s="153">
        <f t="shared" si="14"/>
        <v>3586.6425</v>
      </c>
      <c r="AR4" s="122">
        <f t="shared" si="15"/>
        <v>2402.734</v>
      </c>
      <c r="AS4" s="122">
        <f t="shared" si="16"/>
        <v>0</v>
      </c>
      <c r="AT4" s="122">
        <f t="shared" si="17"/>
        <v>3741.91</v>
      </c>
      <c r="AU4" s="122">
        <f t="shared" si="18"/>
        <v>0.17</v>
      </c>
      <c r="AY4" s="155">
        <v>1</v>
      </c>
      <c r="AZ4" s="155">
        <v>1</v>
      </c>
    </row>
    <row r="5" s="122" customFormat="1" ht="15" spans="1:52">
      <c r="A5" s="257" t="s">
        <v>34</v>
      </c>
      <c r="B5" s="257" t="s">
        <v>34</v>
      </c>
      <c r="C5" s="257" t="s">
        <v>192</v>
      </c>
      <c r="D5" s="260">
        <v>8576</v>
      </c>
      <c r="E5" s="222"/>
      <c r="F5" s="119">
        <v>0.05</v>
      </c>
      <c r="G5" s="119">
        <v>0.5</v>
      </c>
      <c r="H5" s="258">
        <v>3092.3</v>
      </c>
      <c r="I5" s="170">
        <v>3500.75</v>
      </c>
      <c r="J5" s="119">
        <v>0.17</v>
      </c>
      <c r="K5" s="120">
        <v>1252.9</v>
      </c>
      <c r="L5" s="121">
        <v>2247.85</v>
      </c>
      <c r="N5" s="270" t="str">
        <f t="shared" si="0"/>
        <v>大熊游戏</v>
      </c>
      <c r="O5" s="123">
        <v>0</v>
      </c>
      <c r="P5" s="124">
        <f t="shared" si="2"/>
        <v>8576</v>
      </c>
      <c r="Q5" s="124">
        <v>0</v>
      </c>
      <c r="R5" s="277">
        <v>3092.3</v>
      </c>
      <c r="S5" s="131">
        <f t="shared" si="3"/>
        <v>0.05</v>
      </c>
      <c r="T5" s="132"/>
      <c r="U5" s="133">
        <f t="shared" si="4"/>
        <v>5209.515</v>
      </c>
      <c r="V5" s="132">
        <f t="shared" si="5"/>
        <v>1</v>
      </c>
      <c r="W5" s="278">
        <v>5483.7</v>
      </c>
      <c r="X5" s="134"/>
      <c r="Y5" s="135">
        <f t="shared" si="6"/>
        <v>3092.3</v>
      </c>
      <c r="Z5" s="135">
        <v>5</v>
      </c>
      <c r="AA5" s="135">
        <f t="shared" si="7"/>
        <v>5478.7</v>
      </c>
      <c r="AB5" s="142">
        <v>0</v>
      </c>
      <c r="AC5" s="142">
        <v>0.17</v>
      </c>
      <c r="AD5" s="135">
        <f t="shared" si="8"/>
        <v>931.38</v>
      </c>
      <c r="AF5" s="144">
        <f t="shared" si="9"/>
        <v>5483.7</v>
      </c>
      <c r="AG5" s="144">
        <f t="shared" si="10"/>
        <v>931.38</v>
      </c>
      <c r="AH5" s="144">
        <v>0</v>
      </c>
      <c r="AI5" s="144">
        <v>0</v>
      </c>
      <c r="AJ5" s="144">
        <v>0</v>
      </c>
      <c r="AK5" s="144">
        <v>0</v>
      </c>
      <c r="AM5" s="144">
        <f t="shared" si="11"/>
        <v>0</v>
      </c>
      <c r="AN5" s="144">
        <f t="shared" si="12"/>
        <v>931.38</v>
      </c>
      <c r="AO5" s="149">
        <f t="shared" si="13"/>
        <v>1</v>
      </c>
      <c r="AP5" s="153">
        <f t="shared" si="14"/>
        <v>4552.32</v>
      </c>
      <c r="AR5" s="122">
        <f t="shared" si="15"/>
        <v>2247.85</v>
      </c>
      <c r="AS5" s="122">
        <f t="shared" si="16"/>
        <v>0</v>
      </c>
      <c r="AT5" s="122">
        <f t="shared" si="17"/>
        <v>3500.7</v>
      </c>
      <c r="AU5" s="122">
        <f t="shared" si="18"/>
        <v>0.17</v>
      </c>
      <c r="AY5" s="155">
        <v>1</v>
      </c>
      <c r="AZ5" s="155">
        <v>1</v>
      </c>
    </row>
    <row r="6" s="122" customFormat="1" ht="15" spans="1:52">
      <c r="A6" s="257" t="s">
        <v>34</v>
      </c>
      <c r="B6" s="257" t="s">
        <v>34</v>
      </c>
      <c r="C6" s="257" t="s">
        <v>109</v>
      </c>
      <c r="D6" s="258">
        <v>7990</v>
      </c>
      <c r="E6" s="222"/>
      <c r="F6" s="119">
        <v>0</v>
      </c>
      <c r="G6" s="119">
        <v>0.801</v>
      </c>
      <c r="H6" s="258">
        <v>553.5</v>
      </c>
      <c r="I6" s="170">
        <v>3052.00224</v>
      </c>
      <c r="J6" s="119">
        <v>0.17</v>
      </c>
      <c r="K6" s="120">
        <v>647.7408</v>
      </c>
      <c r="L6" s="121">
        <v>2404.26144</v>
      </c>
      <c r="N6" s="270" t="str">
        <f t="shared" si="0"/>
        <v>OPPO</v>
      </c>
      <c r="O6" s="123">
        <v>0.5</v>
      </c>
      <c r="P6" s="124">
        <f t="shared" si="2"/>
        <v>7990</v>
      </c>
      <c r="Q6" s="124">
        <v>0</v>
      </c>
      <c r="R6" s="277">
        <v>553.5</v>
      </c>
      <c r="S6" s="131">
        <v>0.05</v>
      </c>
      <c r="T6" s="132"/>
      <c r="U6" s="133">
        <f t="shared" si="4"/>
        <v>7064.675</v>
      </c>
      <c r="V6" s="132">
        <f t="shared" si="5"/>
        <v>0.5</v>
      </c>
      <c r="W6" s="278">
        <f t="shared" si="19"/>
        <v>3532.3375</v>
      </c>
      <c r="X6" s="134"/>
      <c r="Y6" s="135">
        <f t="shared" si="6"/>
        <v>553.5</v>
      </c>
      <c r="Z6" s="135">
        <v>5</v>
      </c>
      <c r="AA6" s="135">
        <f t="shared" si="7"/>
        <v>7431.5</v>
      </c>
      <c r="AB6" s="142">
        <v>0</v>
      </c>
      <c r="AC6" s="142">
        <v>0.17</v>
      </c>
      <c r="AD6" s="135">
        <f t="shared" si="8"/>
        <v>1263.36</v>
      </c>
      <c r="AF6" s="144">
        <f t="shared" si="9"/>
        <v>3532.3375</v>
      </c>
      <c r="AG6" s="144">
        <f t="shared" si="10"/>
        <v>1263.36</v>
      </c>
      <c r="AH6" s="144">
        <v>0</v>
      </c>
      <c r="AI6" s="144">
        <v>0</v>
      </c>
      <c r="AJ6" s="144">
        <v>0</v>
      </c>
      <c r="AK6" s="144">
        <v>0</v>
      </c>
      <c r="AM6" s="144">
        <f t="shared" si="11"/>
        <v>0</v>
      </c>
      <c r="AN6" s="144">
        <f t="shared" si="12"/>
        <v>1263.36</v>
      </c>
      <c r="AO6" s="149">
        <f t="shared" si="13"/>
        <v>1</v>
      </c>
      <c r="AP6" s="153">
        <f t="shared" si="14"/>
        <v>2268.9775</v>
      </c>
      <c r="AR6" s="122">
        <f t="shared" si="15"/>
        <v>2404.26144</v>
      </c>
      <c r="AS6" s="122">
        <f t="shared" si="16"/>
        <v>0</v>
      </c>
      <c r="AT6" s="122">
        <f t="shared" si="17"/>
        <v>3051.95224</v>
      </c>
      <c r="AU6" s="122">
        <f t="shared" si="18"/>
        <v>0.17</v>
      </c>
      <c r="AY6" s="155">
        <v>1</v>
      </c>
      <c r="AZ6" s="155">
        <v>1</v>
      </c>
    </row>
    <row r="7" s="122" customFormat="1" ht="15" spans="1:52">
      <c r="A7" s="257" t="s">
        <v>34</v>
      </c>
      <c r="B7" s="257" t="s">
        <v>34</v>
      </c>
      <c r="C7" s="257" t="s">
        <v>102</v>
      </c>
      <c r="D7" s="258">
        <v>5912</v>
      </c>
      <c r="E7" s="222"/>
      <c r="F7" s="119">
        <v>0.05</v>
      </c>
      <c r="G7" s="119">
        <v>0.5</v>
      </c>
      <c r="H7" s="261">
        <v>49</v>
      </c>
      <c r="I7" s="167">
        <v>1782.87</v>
      </c>
      <c r="J7" s="119">
        <v>0.17</v>
      </c>
      <c r="K7" s="120">
        <v>638.078</v>
      </c>
      <c r="L7" s="121">
        <v>1144.792</v>
      </c>
      <c r="N7" s="270" t="str">
        <f t="shared" si="0"/>
        <v>小米</v>
      </c>
      <c r="O7" s="123">
        <f t="shared" si="1"/>
        <v>0.5</v>
      </c>
      <c r="P7" s="124">
        <f t="shared" si="2"/>
        <v>5912</v>
      </c>
      <c r="Q7" s="124">
        <v>0</v>
      </c>
      <c r="R7" s="280">
        <v>49</v>
      </c>
      <c r="S7" s="131">
        <f t="shared" si="3"/>
        <v>0.05</v>
      </c>
      <c r="T7" s="132"/>
      <c r="U7" s="133">
        <f t="shared" si="4"/>
        <v>5569.85</v>
      </c>
      <c r="V7" s="132">
        <f t="shared" si="5"/>
        <v>0.5</v>
      </c>
      <c r="W7" s="278">
        <f t="shared" si="19"/>
        <v>2784.925</v>
      </c>
      <c r="X7" s="134"/>
      <c r="Y7" s="135">
        <f t="shared" si="6"/>
        <v>49</v>
      </c>
      <c r="Z7" s="135">
        <v>5</v>
      </c>
      <c r="AA7" s="135">
        <f t="shared" si="7"/>
        <v>5858</v>
      </c>
      <c r="AB7" s="142">
        <v>0</v>
      </c>
      <c r="AC7" s="142">
        <v>0.17</v>
      </c>
      <c r="AD7" s="135">
        <f t="shared" si="8"/>
        <v>995.86</v>
      </c>
      <c r="AF7" s="144">
        <f t="shared" si="9"/>
        <v>2784.925</v>
      </c>
      <c r="AG7" s="144">
        <f t="shared" si="10"/>
        <v>995.86</v>
      </c>
      <c r="AH7" s="144">
        <v>0</v>
      </c>
      <c r="AI7" s="144">
        <v>0</v>
      </c>
      <c r="AJ7" s="144">
        <v>0</v>
      </c>
      <c r="AK7" s="144">
        <v>0</v>
      </c>
      <c r="AM7" s="144">
        <f t="shared" si="11"/>
        <v>0</v>
      </c>
      <c r="AN7" s="144">
        <f t="shared" si="12"/>
        <v>995.86</v>
      </c>
      <c r="AO7" s="149">
        <f t="shared" si="13"/>
        <v>1</v>
      </c>
      <c r="AP7" s="153">
        <f t="shared" si="14"/>
        <v>1789.065</v>
      </c>
      <c r="AR7" s="122">
        <f t="shared" si="15"/>
        <v>1144.792</v>
      </c>
      <c r="AS7" s="122">
        <f t="shared" si="16"/>
        <v>0</v>
      </c>
      <c r="AT7" s="122">
        <f t="shared" si="17"/>
        <v>1782.82</v>
      </c>
      <c r="AU7" s="122">
        <f t="shared" si="18"/>
        <v>0.17</v>
      </c>
      <c r="AY7" s="155">
        <v>1</v>
      </c>
      <c r="AZ7" s="155">
        <v>1</v>
      </c>
    </row>
    <row r="8" s="143" customFormat="1" ht="15" spans="1:52">
      <c r="A8" s="257" t="s">
        <v>34</v>
      </c>
      <c r="B8" s="257" t="s">
        <v>34</v>
      </c>
      <c r="C8" s="257" t="s">
        <v>105</v>
      </c>
      <c r="D8" s="258">
        <v>2228</v>
      </c>
      <c r="E8" s="222"/>
      <c r="F8" s="119">
        <v>0.05</v>
      </c>
      <c r="G8" s="119">
        <v>0.5</v>
      </c>
      <c r="H8" s="258">
        <v>222.8</v>
      </c>
      <c r="I8" s="170">
        <v>452.2</v>
      </c>
      <c r="J8" s="119">
        <v>0.17</v>
      </c>
      <c r="K8" s="120">
        <v>161.84</v>
      </c>
      <c r="L8" s="121">
        <v>290.36</v>
      </c>
      <c r="M8" s="122"/>
      <c r="N8" s="270" t="str">
        <f t="shared" si="0"/>
        <v>vivo</v>
      </c>
      <c r="O8" s="123">
        <f t="shared" si="1"/>
        <v>0.5</v>
      </c>
      <c r="P8" s="124">
        <f t="shared" si="2"/>
        <v>2228</v>
      </c>
      <c r="Q8" s="124">
        <v>0</v>
      </c>
      <c r="R8" s="277">
        <v>222.8</v>
      </c>
      <c r="S8" s="131">
        <f t="shared" si="3"/>
        <v>0.05</v>
      </c>
      <c r="T8" s="132"/>
      <c r="U8" s="133">
        <f t="shared" si="4"/>
        <v>1904.94</v>
      </c>
      <c r="V8" s="132">
        <f t="shared" si="5"/>
        <v>0.5</v>
      </c>
      <c r="W8" s="133">
        <f t="shared" si="19"/>
        <v>952.47</v>
      </c>
      <c r="X8" s="138"/>
      <c r="Y8" s="135">
        <f t="shared" si="6"/>
        <v>222.8</v>
      </c>
      <c r="Z8" s="135">
        <v>5</v>
      </c>
      <c r="AA8" s="135">
        <f t="shared" si="7"/>
        <v>2000.2</v>
      </c>
      <c r="AB8" s="142">
        <v>0</v>
      </c>
      <c r="AC8" s="142">
        <v>0.17</v>
      </c>
      <c r="AD8" s="135">
        <f t="shared" si="8"/>
        <v>340.03</v>
      </c>
      <c r="AF8" s="144">
        <f t="shared" si="9"/>
        <v>952.47</v>
      </c>
      <c r="AG8" s="144">
        <f t="shared" si="10"/>
        <v>340.03</v>
      </c>
      <c r="AH8" s="144">
        <v>0</v>
      </c>
      <c r="AI8" s="144">
        <v>0</v>
      </c>
      <c r="AJ8" s="144">
        <v>0</v>
      </c>
      <c r="AK8" s="144">
        <v>0</v>
      </c>
      <c r="AM8" s="144">
        <f t="shared" si="11"/>
        <v>0</v>
      </c>
      <c r="AN8" s="144">
        <f t="shared" si="12"/>
        <v>340.03</v>
      </c>
      <c r="AO8" s="149">
        <f t="shared" si="13"/>
        <v>1</v>
      </c>
      <c r="AP8" s="153">
        <f t="shared" si="14"/>
        <v>612.44</v>
      </c>
      <c r="AR8" s="122">
        <f t="shared" si="15"/>
        <v>290.36</v>
      </c>
      <c r="AS8" s="122">
        <f t="shared" si="16"/>
        <v>0</v>
      </c>
      <c r="AT8" s="122">
        <f t="shared" si="17"/>
        <v>452.15</v>
      </c>
      <c r="AU8" s="122">
        <f t="shared" si="18"/>
        <v>0.17</v>
      </c>
      <c r="AY8" s="155">
        <v>1</v>
      </c>
      <c r="AZ8" s="155">
        <v>1</v>
      </c>
    </row>
    <row r="9" s="143" customFormat="1" ht="15" spans="1:52">
      <c r="A9" s="257" t="s">
        <v>34</v>
      </c>
      <c r="B9" s="257" t="s">
        <v>34</v>
      </c>
      <c r="C9" s="257" t="s">
        <v>194</v>
      </c>
      <c r="D9" s="258">
        <v>1194</v>
      </c>
      <c r="E9" s="222"/>
      <c r="F9" s="119">
        <v>0.05</v>
      </c>
      <c r="G9" s="119">
        <v>0.5</v>
      </c>
      <c r="H9" s="261"/>
      <c r="I9" s="170">
        <v>258.21</v>
      </c>
      <c r="J9" s="119">
        <v>0.17</v>
      </c>
      <c r="K9" s="120">
        <v>92.412</v>
      </c>
      <c r="L9" s="121">
        <v>165.798</v>
      </c>
      <c r="M9" s="122"/>
      <c r="N9" s="270" t="str">
        <f t="shared" si="0"/>
        <v>努比亚</v>
      </c>
      <c r="O9" s="123">
        <f t="shared" si="1"/>
        <v>0.5</v>
      </c>
      <c r="P9" s="124">
        <f t="shared" si="2"/>
        <v>1194</v>
      </c>
      <c r="Q9" s="124">
        <v>0</v>
      </c>
      <c r="R9" s="280"/>
      <c r="S9" s="131">
        <f t="shared" si="3"/>
        <v>0.05</v>
      </c>
      <c r="T9" s="132"/>
      <c r="U9" s="133">
        <f t="shared" si="4"/>
        <v>1134.3</v>
      </c>
      <c r="V9" s="132">
        <f t="shared" si="5"/>
        <v>0.5</v>
      </c>
      <c r="W9" s="278">
        <f t="shared" si="19"/>
        <v>567.15</v>
      </c>
      <c r="X9" s="138"/>
      <c r="Y9" s="135">
        <f t="shared" si="6"/>
        <v>0</v>
      </c>
      <c r="Z9" s="135">
        <v>5</v>
      </c>
      <c r="AA9" s="135">
        <f t="shared" si="7"/>
        <v>1189</v>
      </c>
      <c r="AB9" s="142">
        <v>0</v>
      </c>
      <c r="AC9" s="142">
        <v>0.17</v>
      </c>
      <c r="AD9" s="135">
        <f t="shared" si="8"/>
        <v>202.13</v>
      </c>
      <c r="AF9" s="144">
        <f t="shared" si="9"/>
        <v>567.15</v>
      </c>
      <c r="AG9" s="144">
        <f t="shared" si="10"/>
        <v>202.13</v>
      </c>
      <c r="AH9" s="144">
        <v>0</v>
      </c>
      <c r="AI9" s="144">
        <v>0</v>
      </c>
      <c r="AJ9" s="144">
        <v>0</v>
      </c>
      <c r="AK9" s="144">
        <v>0</v>
      </c>
      <c r="AM9" s="144">
        <f t="shared" si="11"/>
        <v>0</v>
      </c>
      <c r="AN9" s="144">
        <f t="shared" si="12"/>
        <v>202.13</v>
      </c>
      <c r="AO9" s="149">
        <f t="shared" si="13"/>
        <v>1</v>
      </c>
      <c r="AP9" s="153">
        <f t="shared" si="14"/>
        <v>365.02</v>
      </c>
      <c r="AR9" s="122">
        <f t="shared" si="15"/>
        <v>165.798</v>
      </c>
      <c r="AS9" s="122">
        <f t="shared" si="16"/>
        <v>0</v>
      </c>
      <c r="AT9" s="122">
        <f t="shared" si="17"/>
        <v>258.16</v>
      </c>
      <c r="AU9" s="122">
        <f t="shared" si="18"/>
        <v>0.17</v>
      </c>
      <c r="AY9" s="155">
        <v>1</v>
      </c>
      <c r="AZ9" s="155">
        <v>1</v>
      </c>
    </row>
    <row r="10" s="143" customFormat="1" ht="15" spans="1:52">
      <c r="A10" s="257" t="s">
        <v>35</v>
      </c>
      <c r="B10" s="257" t="s">
        <v>35</v>
      </c>
      <c r="C10" s="257" t="s">
        <v>192</v>
      </c>
      <c r="D10" s="258">
        <v>918</v>
      </c>
      <c r="E10" s="222"/>
      <c r="F10" s="119">
        <v>0.05</v>
      </c>
      <c r="G10" s="119">
        <v>0.5</v>
      </c>
      <c r="H10" s="258"/>
      <c r="I10" s="167">
        <v>93.1</v>
      </c>
      <c r="J10" s="119">
        <v>0.17</v>
      </c>
      <c r="K10" s="120">
        <v>33.32</v>
      </c>
      <c r="L10" s="121">
        <v>59.78</v>
      </c>
      <c r="M10" s="122"/>
      <c r="N10" s="270" t="str">
        <f t="shared" si="0"/>
        <v>大熊游戏</v>
      </c>
      <c r="O10" s="123">
        <v>0</v>
      </c>
      <c r="P10" s="124">
        <f t="shared" si="2"/>
        <v>918</v>
      </c>
      <c r="Q10" s="124">
        <v>0</v>
      </c>
      <c r="R10" s="277"/>
      <c r="S10" s="131">
        <v>0</v>
      </c>
      <c r="T10" s="132"/>
      <c r="U10" s="133">
        <f t="shared" si="4"/>
        <v>918</v>
      </c>
      <c r="V10" s="132">
        <f t="shared" si="5"/>
        <v>1</v>
      </c>
      <c r="W10" s="133">
        <f t="shared" si="19"/>
        <v>918</v>
      </c>
      <c r="X10" s="138"/>
      <c r="Y10" s="135">
        <f t="shared" si="6"/>
        <v>0</v>
      </c>
      <c r="Z10" s="135">
        <v>5</v>
      </c>
      <c r="AA10" s="135">
        <f t="shared" si="7"/>
        <v>913</v>
      </c>
      <c r="AB10" s="142">
        <v>0</v>
      </c>
      <c r="AC10" s="142">
        <v>0.17</v>
      </c>
      <c r="AD10" s="135">
        <f t="shared" si="8"/>
        <v>155.21</v>
      </c>
      <c r="AF10" s="144">
        <f t="shared" si="9"/>
        <v>918</v>
      </c>
      <c r="AG10" s="144">
        <f t="shared" si="10"/>
        <v>155.21</v>
      </c>
      <c r="AH10" s="144">
        <v>0</v>
      </c>
      <c r="AI10" s="144">
        <v>0</v>
      </c>
      <c r="AJ10" s="144">
        <v>0</v>
      </c>
      <c r="AK10" s="144">
        <v>0</v>
      </c>
      <c r="AM10" s="144">
        <f t="shared" si="11"/>
        <v>0</v>
      </c>
      <c r="AN10" s="144">
        <f t="shared" si="12"/>
        <v>155.21</v>
      </c>
      <c r="AO10" s="149">
        <f t="shared" si="13"/>
        <v>1</v>
      </c>
      <c r="AP10" s="153">
        <f t="shared" si="14"/>
        <v>762.79</v>
      </c>
      <c r="AR10" s="122">
        <f t="shared" si="15"/>
        <v>59.78</v>
      </c>
      <c r="AS10" s="122">
        <f t="shared" si="16"/>
        <v>0</v>
      </c>
      <c r="AT10" s="122">
        <f t="shared" si="17"/>
        <v>93.1</v>
      </c>
      <c r="AU10" s="122">
        <f t="shared" si="18"/>
        <v>0.17</v>
      </c>
      <c r="AY10" s="155">
        <v>1</v>
      </c>
      <c r="AZ10" s="155">
        <v>1</v>
      </c>
    </row>
    <row r="11" s="143" customFormat="1" spans="1:52">
      <c r="A11" s="257" t="s">
        <v>34</v>
      </c>
      <c r="B11" s="257" t="s">
        <v>34</v>
      </c>
      <c r="C11" s="257" t="s">
        <v>213</v>
      </c>
      <c r="D11" s="258">
        <v>6</v>
      </c>
      <c r="E11" s="222"/>
      <c r="F11" s="119">
        <v>0.05</v>
      </c>
      <c r="G11" s="119">
        <v>0.5</v>
      </c>
      <c r="H11" s="258"/>
      <c r="I11" s="170">
        <v>2.85</v>
      </c>
      <c r="J11" s="119">
        <v>0.17</v>
      </c>
      <c r="K11" s="120">
        <v>1.02</v>
      </c>
      <c r="L11" s="121">
        <v>1.83</v>
      </c>
      <c r="M11" s="122"/>
      <c r="N11" s="270" t="str">
        <f t="shared" si="0"/>
        <v>荣耀Honor</v>
      </c>
      <c r="O11" s="123">
        <f>G11</f>
        <v>0.5</v>
      </c>
      <c r="P11" s="124">
        <f t="shared" si="2"/>
        <v>6</v>
      </c>
      <c r="Q11" s="124">
        <v>0</v>
      </c>
      <c r="R11" s="128">
        <f t="shared" ref="R11:R74" si="20">H11</f>
        <v>0</v>
      </c>
      <c r="S11" s="131">
        <f t="shared" ref="S11:S75" si="21">F11</f>
        <v>0.05</v>
      </c>
      <c r="T11" s="132"/>
      <c r="U11" s="133">
        <f t="shared" si="4"/>
        <v>5.7</v>
      </c>
      <c r="V11" s="132">
        <f t="shared" si="5"/>
        <v>0.5</v>
      </c>
      <c r="W11" s="133">
        <f t="shared" si="19"/>
        <v>2.85</v>
      </c>
      <c r="X11" s="138"/>
      <c r="Y11" s="135">
        <f t="shared" si="6"/>
        <v>0</v>
      </c>
      <c r="Z11" s="135">
        <v>5</v>
      </c>
      <c r="AA11" s="135">
        <f t="shared" si="7"/>
        <v>1</v>
      </c>
      <c r="AB11" s="142">
        <v>0</v>
      </c>
      <c r="AC11" s="142">
        <v>0.17</v>
      </c>
      <c r="AD11" s="135">
        <f t="shared" si="8"/>
        <v>0.17</v>
      </c>
      <c r="AF11" s="144">
        <f t="shared" si="9"/>
        <v>2.85</v>
      </c>
      <c r="AG11" s="144">
        <f t="shared" si="10"/>
        <v>0.17</v>
      </c>
      <c r="AH11" s="144">
        <v>0</v>
      </c>
      <c r="AI11" s="144">
        <v>0</v>
      </c>
      <c r="AJ11" s="144">
        <v>0</v>
      </c>
      <c r="AK11" s="144">
        <v>0</v>
      </c>
      <c r="AM11" s="144">
        <f t="shared" si="11"/>
        <v>0</v>
      </c>
      <c r="AN11" s="144">
        <f t="shared" si="12"/>
        <v>0.17</v>
      </c>
      <c r="AO11" s="149">
        <f t="shared" si="13"/>
        <v>1</v>
      </c>
      <c r="AP11" s="153">
        <f t="shared" si="14"/>
        <v>2.68</v>
      </c>
      <c r="AR11" s="122">
        <f t="shared" si="15"/>
        <v>1.83</v>
      </c>
      <c r="AS11" s="122">
        <f t="shared" si="16"/>
        <v>0</v>
      </c>
      <c r="AT11" s="122">
        <f t="shared" si="17"/>
        <v>2.8</v>
      </c>
      <c r="AU11" s="122">
        <f t="shared" si="18"/>
        <v>0.17</v>
      </c>
      <c r="AY11" s="155">
        <v>1</v>
      </c>
      <c r="AZ11" s="155">
        <v>1</v>
      </c>
    </row>
    <row r="12" s="143" customFormat="1" ht="19.5" customHeight="1" spans="1:52">
      <c r="A12" s="257" t="s">
        <v>34</v>
      </c>
      <c r="B12" s="257" t="s">
        <v>34</v>
      </c>
      <c r="C12" s="257" t="s">
        <v>214</v>
      </c>
      <c r="D12" s="222">
        <v>6128</v>
      </c>
      <c r="E12" s="222"/>
      <c r="F12" s="119">
        <v>0.05</v>
      </c>
      <c r="G12" s="119">
        <v>0.4</v>
      </c>
      <c r="H12" s="222">
        <v>436</v>
      </c>
      <c r="I12" s="170">
        <v>2162.96</v>
      </c>
      <c r="J12" s="119">
        <v>0.17</v>
      </c>
      <c r="K12" s="120">
        <v>967.64</v>
      </c>
      <c r="L12" s="121">
        <v>1195.32</v>
      </c>
      <c r="M12" s="122"/>
      <c r="N12" s="270" t="str">
        <f t="shared" si="0"/>
        <v>小7</v>
      </c>
      <c r="O12" s="123">
        <f>G12</f>
        <v>0.4</v>
      </c>
      <c r="P12" s="124">
        <f t="shared" si="2"/>
        <v>6128</v>
      </c>
      <c r="Q12" s="124">
        <v>0</v>
      </c>
      <c r="R12" s="128">
        <f t="shared" si="20"/>
        <v>436</v>
      </c>
      <c r="S12" s="131">
        <v>0</v>
      </c>
      <c r="T12" s="132"/>
      <c r="U12" s="133">
        <f t="shared" si="4"/>
        <v>5692</v>
      </c>
      <c r="V12" s="132">
        <f t="shared" si="5"/>
        <v>0.6</v>
      </c>
      <c r="W12" s="133">
        <f t="shared" si="19"/>
        <v>3415.2</v>
      </c>
      <c r="X12" s="138"/>
      <c r="Y12" s="135">
        <f t="shared" si="6"/>
        <v>436</v>
      </c>
      <c r="Z12" s="135">
        <v>5</v>
      </c>
      <c r="AA12" s="135">
        <f t="shared" si="7"/>
        <v>5687</v>
      </c>
      <c r="AB12" s="142">
        <v>0</v>
      </c>
      <c r="AC12" s="142">
        <v>0.17</v>
      </c>
      <c r="AD12" s="135">
        <f t="shared" si="8"/>
        <v>966.79</v>
      </c>
      <c r="AF12" s="144">
        <f t="shared" si="9"/>
        <v>3415.2</v>
      </c>
      <c r="AG12" s="144">
        <f t="shared" si="10"/>
        <v>966.79</v>
      </c>
      <c r="AH12" s="144">
        <v>0</v>
      </c>
      <c r="AI12" s="144">
        <v>0</v>
      </c>
      <c r="AJ12" s="144">
        <v>0</v>
      </c>
      <c r="AK12" s="144">
        <v>0</v>
      </c>
      <c r="AM12" s="144">
        <f t="shared" si="11"/>
        <v>0</v>
      </c>
      <c r="AN12" s="144">
        <f t="shared" si="12"/>
        <v>966.79</v>
      </c>
      <c r="AO12" s="149">
        <f t="shared" si="13"/>
        <v>1</v>
      </c>
      <c r="AP12" s="153">
        <f t="shared" si="14"/>
        <v>2448.41</v>
      </c>
      <c r="AR12" s="122">
        <f t="shared" si="15"/>
        <v>1195.32</v>
      </c>
      <c r="AS12" s="122">
        <f t="shared" si="16"/>
        <v>0</v>
      </c>
      <c r="AT12" s="122">
        <f t="shared" si="17"/>
        <v>2162.96</v>
      </c>
      <c r="AU12" s="122">
        <f t="shared" si="18"/>
        <v>0.17</v>
      </c>
      <c r="AY12" s="155">
        <v>1</v>
      </c>
      <c r="AZ12" s="155">
        <v>1</v>
      </c>
    </row>
    <row r="13" s="143" customFormat="1" spans="1:52">
      <c r="A13" s="257"/>
      <c r="B13" s="262"/>
      <c r="C13" s="262"/>
      <c r="D13" s="263"/>
      <c r="E13" s="263"/>
      <c r="F13" s="263"/>
      <c r="G13" s="263"/>
      <c r="H13" s="263"/>
      <c r="I13" s="263"/>
      <c r="J13" s="263"/>
      <c r="K13" s="263"/>
      <c r="L13" s="263"/>
      <c r="M13" s="122"/>
      <c r="N13" s="270"/>
      <c r="O13" s="123"/>
      <c r="P13" s="124">
        <f t="shared" si="2"/>
        <v>0</v>
      </c>
      <c r="Q13" s="124">
        <v>0</v>
      </c>
      <c r="R13" s="128">
        <f t="shared" si="20"/>
        <v>0</v>
      </c>
      <c r="S13" s="131">
        <f t="shared" si="21"/>
        <v>0</v>
      </c>
      <c r="T13" s="132"/>
      <c r="U13" s="133"/>
      <c r="V13" s="132"/>
      <c r="W13" s="133"/>
      <c r="X13" s="138"/>
      <c r="Y13" s="135"/>
      <c r="Z13" s="135"/>
      <c r="AA13" s="135"/>
      <c r="AB13" s="142"/>
      <c r="AC13" s="142"/>
      <c r="AD13" s="135"/>
      <c r="AF13" s="144"/>
      <c r="AG13" s="281">
        <v>8503.7</v>
      </c>
      <c r="AH13" s="144"/>
      <c r="AI13" s="144">
        <v>0</v>
      </c>
      <c r="AJ13" s="144"/>
      <c r="AK13" s="144"/>
      <c r="AM13" s="144"/>
      <c r="AN13" s="144"/>
      <c r="AO13" s="149"/>
      <c r="AP13" s="153"/>
      <c r="AR13" s="122"/>
      <c r="AS13" s="122"/>
      <c r="AT13" s="122"/>
      <c r="AU13" s="122"/>
      <c r="AY13" s="155">
        <v>1</v>
      </c>
      <c r="AZ13" s="155"/>
    </row>
    <row r="14" s="122" customFormat="1" ht="19.5" customHeight="1" spans="1:52">
      <c r="A14" s="257"/>
      <c r="B14" s="222"/>
      <c r="C14" s="222"/>
      <c r="D14" s="222"/>
      <c r="E14" s="222"/>
      <c r="F14" s="264"/>
      <c r="G14" s="264"/>
      <c r="H14" s="265"/>
      <c r="I14" s="271"/>
      <c r="J14" s="264"/>
      <c r="K14" s="272"/>
      <c r="L14" s="273"/>
      <c r="N14" s="270"/>
      <c r="O14" s="123"/>
      <c r="P14" s="124">
        <f t="shared" si="2"/>
        <v>0</v>
      </c>
      <c r="Q14" s="124">
        <v>0</v>
      </c>
      <c r="R14" s="128">
        <f t="shared" si="20"/>
        <v>0</v>
      </c>
      <c r="S14" s="131">
        <f t="shared" si="21"/>
        <v>0</v>
      </c>
      <c r="T14" s="132"/>
      <c r="U14" s="133"/>
      <c r="V14" s="132"/>
      <c r="W14" s="133"/>
      <c r="X14" s="134"/>
      <c r="Y14" s="135"/>
      <c r="Z14" s="135"/>
      <c r="AA14" s="135"/>
      <c r="AB14" s="142"/>
      <c r="AC14" s="142"/>
      <c r="AD14" s="135"/>
      <c r="AF14" s="144"/>
      <c r="AG14" s="144"/>
      <c r="AH14" s="144"/>
      <c r="AI14" s="144">
        <v>0</v>
      </c>
      <c r="AJ14" s="144"/>
      <c r="AK14" s="144"/>
      <c r="AM14" s="144"/>
      <c r="AN14" s="144"/>
      <c r="AO14" s="149"/>
      <c r="AP14" s="153"/>
      <c r="AY14" s="155">
        <v>1</v>
      </c>
      <c r="AZ14" s="155"/>
    </row>
    <row r="15" s="122" customFormat="1" spans="1:52">
      <c r="A15" s="257" t="s">
        <v>215</v>
      </c>
      <c r="B15" s="222" t="s">
        <v>34</v>
      </c>
      <c r="C15" s="222" t="s">
        <v>110</v>
      </c>
      <c r="D15" s="222">
        <v>13986</v>
      </c>
      <c r="E15" s="222"/>
      <c r="F15" s="119">
        <v>0.05</v>
      </c>
      <c r="G15" s="119">
        <v>0.5</v>
      </c>
      <c r="H15" s="266">
        <v>2229.3</v>
      </c>
      <c r="I15" s="170">
        <v>5584.43</v>
      </c>
      <c r="J15" s="119">
        <v>0.17</v>
      </c>
      <c r="K15" s="120">
        <v>1998.639</v>
      </c>
      <c r="L15" s="121">
        <v>3585.791</v>
      </c>
      <c r="M15" s="171"/>
      <c r="N15" s="227" t="str">
        <f t="shared" ref="N15:N24" si="22">C15</f>
        <v>UC九游（阿里游戏）</v>
      </c>
      <c r="O15" s="123">
        <v>0</v>
      </c>
      <c r="P15" s="124">
        <f t="shared" si="2"/>
        <v>13986</v>
      </c>
      <c r="Q15" s="124">
        <v>0</v>
      </c>
      <c r="R15" s="128">
        <f t="shared" si="20"/>
        <v>2229.3</v>
      </c>
      <c r="S15" s="131">
        <f t="shared" si="21"/>
        <v>0.05</v>
      </c>
      <c r="T15" s="171"/>
      <c r="U15" s="171"/>
      <c r="V15" s="171"/>
      <c r="W15" s="133">
        <f t="shared" ref="W15:W24" si="23">(P15-Q15-R15)*(1-S15)*V15*(1-T15)</f>
        <v>0</v>
      </c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44">
        <v>0</v>
      </c>
      <c r="AJ15" s="171"/>
      <c r="AK15" s="171"/>
      <c r="AL15" s="171"/>
      <c r="AM15" s="171"/>
      <c r="AN15" s="171"/>
      <c r="AO15" s="171"/>
      <c r="AP15" s="171"/>
      <c r="AR15" s="122">
        <f t="shared" ref="AR15:AR24" si="24">L15-AE15</f>
        <v>3585.791</v>
      </c>
      <c r="AS15" s="122">
        <f t="shared" ref="AS15:AS24" si="25">E15-Q15</f>
        <v>0</v>
      </c>
      <c r="AT15" s="122">
        <f t="shared" ref="AT15:AT24" si="26">I15-S15</f>
        <v>5584.38</v>
      </c>
      <c r="AU15" s="122">
        <f t="shared" ref="AU15:AU24" si="27">J15-X15</f>
        <v>0.17</v>
      </c>
      <c r="AY15" s="155">
        <v>1</v>
      </c>
      <c r="AZ15" s="155">
        <v>1</v>
      </c>
    </row>
    <row r="16" s="143" customFormat="1" spans="1:52">
      <c r="A16" s="257" t="s">
        <v>215</v>
      </c>
      <c r="B16" s="222" t="s">
        <v>34</v>
      </c>
      <c r="C16" s="222" t="s">
        <v>102</v>
      </c>
      <c r="D16" s="222">
        <v>5912</v>
      </c>
      <c r="E16" s="222"/>
      <c r="F16" s="119">
        <v>0.05</v>
      </c>
      <c r="G16" s="119">
        <v>0.5</v>
      </c>
      <c r="H16" s="267">
        <v>49</v>
      </c>
      <c r="I16" s="167">
        <v>2784.91</v>
      </c>
      <c r="J16" s="119">
        <v>0.17</v>
      </c>
      <c r="K16" s="120">
        <v>996.71</v>
      </c>
      <c r="L16" s="121">
        <v>1788.2</v>
      </c>
      <c r="M16" s="122"/>
      <c r="N16" s="227" t="str">
        <f t="shared" si="22"/>
        <v>小米</v>
      </c>
      <c r="O16" s="123">
        <v>0.6</v>
      </c>
      <c r="P16" s="124">
        <f t="shared" si="2"/>
        <v>5912</v>
      </c>
      <c r="Q16" s="124">
        <v>0</v>
      </c>
      <c r="R16" s="128">
        <f t="shared" si="20"/>
        <v>49</v>
      </c>
      <c r="S16" s="131">
        <f t="shared" si="21"/>
        <v>0.05</v>
      </c>
      <c r="T16" s="132"/>
      <c r="U16" s="133">
        <f t="shared" ref="U16:U24" si="28">(P16-Q16-R16)*(1-S16)*(1-T16)</f>
        <v>5569.85</v>
      </c>
      <c r="V16" s="132">
        <f t="shared" ref="V16:V24" si="29">AY16-O16</f>
        <v>0.4</v>
      </c>
      <c r="W16" s="133">
        <f t="shared" si="23"/>
        <v>2227.94</v>
      </c>
      <c r="X16" s="134"/>
      <c r="Y16" s="135">
        <f t="shared" ref="Y16:Y24" si="30">R16</f>
        <v>49</v>
      </c>
      <c r="Z16" s="135">
        <f t="shared" ref="Z16:Z24" si="31">Q16</f>
        <v>0</v>
      </c>
      <c r="AA16" s="135">
        <f t="shared" ref="AA16:AA24" si="32">P16-Y16-Z16</f>
        <v>5863</v>
      </c>
      <c r="AB16" s="142">
        <v>0</v>
      </c>
      <c r="AC16" s="142">
        <v>0.2</v>
      </c>
      <c r="AD16" s="135">
        <f t="shared" ref="AD16:AD24" si="33">ROUND(AA16*(1-AB16)*AC16,2)</f>
        <v>1172.6</v>
      </c>
      <c r="AF16" s="144">
        <f t="shared" ref="AF16:AF24" si="34">W16</f>
        <v>2227.94</v>
      </c>
      <c r="AG16" s="144">
        <f t="shared" ref="AG16:AG24" si="35">AD16</f>
        <v>1172.6</v>
      </c>
      <c r="AH16" s="144">
        <v>0</v>
      </c>
      <c r="AI16" s="144">
        <v>0</v>
      </c>
      <c r="AJ16" s="144">
        <v>0</v>
      </c>
      <c r="AK16" s="144">
        <v>0</v>
      </c>
      <c r="AM16" s="144">
        <f t="shared" ref="AM16:AM24" si="36">SUM(AH16:AL16)</f>
        <v>0</v>
      </c>
      <c r="AN16" s="144">
        <f t="shared" ref="AN16:AN24" si="37">AG16-AM16</f>
        <v>1172.6</v>
      </c>
      <c r="AO16" s="149">
        <f t="shared" ref="AO16:AO24" si="38">IFERROR(AN16/AG16,"")</f>
        <v>1</v>
      </c>
      <c r="AP16" s="153">
        <f t="shared" ref="AP16:AP24" si="39">W16-AD16-T16</f>
        <v>1055.34</v>
      </c>
      <c r="AR16" s="122">
        <f t="shared" si="24"/>
        <v>1788.2</v>
      </c>
      <c r="AS16" s="122">
        <f t="shared" si="25"/>
        <v>0</v>
      </c>
      <c r="AT16" s="122">
        <f t="shared" si="26"/>
        <v>2784.86</v>
      </c>
      <c r="AU16" s="122">
        <f t="shared" si="27"/>
        <v>0.17</v>
      </c>
      <c r="AY16" s="155">
        <v>1</v>
      </c>
      <c r="AZ16" s="155">
        <v>1</v>
      </c>
    </row>
    <row r="17" s="143" customFormat="1" spans="1:52">
      <c r="A17" s="257" t="s">
        <v>215</v>
      </c>
      <c r="B17" s="222" t="s">
        <v>34</v>
      </c>
      <c r="C17" s="222" t="s">
        <v>105</v>
      </c>
      <c r="D17" s="222">
        <v>2228</v>
      </c>
      <c r="E17" s="222"/>
      <c r="F17" s="119">
        <v>0.05</v>
      </c>
      <c r="G17" s="119">
        <v>0.5</v>
      </c>
      <c r="H17" s="222">
        <v>222.8</v>
      </c>
      <c r="I17" s="170">
        <v>952.47</v>
      </c>
      <c r="J17" s="119">
        <v>0.17</v>
      </c>
      <c r="K17" s="120">
        <v>340.884</v>
      </c>
      <c r="L17" s="121">
        <v>611.586</v>
      </c>
      <c r="M17" s="122"/>
      <c r="N17" s="227" t="str">
        <f t="shared" si="22"/>
        <v>vivo</v>
      </c>
      <c r="O17" s="123">
        <f t="shared" ref="O17:O24" si="40">G17</f>
        <v>0.5</v>
      </c>
      <c r="P17" s="124">
        <f t="shared" si="2"/>
        <v>2228</v>
      </c>
      <c r="Q17" s="124">
        <v>0</v>
      </c>
      <c r="R17" s="128">
        <f t="shared" si="20"/>
        <v>222.8</v>
      </c>
      <c r="S17" s="131">
        <f t="shared" si="21"/>
        <v>0.05</v>
      </c>
      <c r="T17" s="132"/>
      <c r="U17" s="133">
        <f t="shared" si="28"/>
        <v>1904.94</v>
      </c>
      <c r="V17" s="132">
        <f t="shared" si="29"/>
        <v>0.5</v>
      </c>
      <c r="W17" s="133">
        <f t="shared" si="23"/>
        <v>952.47</v>
      </c>
      <c r="X17" s="134"/>
      <c r="Y17" s="135">
        <f t="shared" si="30"/>
        <v>222.8</v>
      </c>
      <c r="Z17" s="135">
        <f t="shared" si="31"/>
        <v>0</v>
      </c>
      <c r="AA17" s="135">
        <f t="shared" si="32"/>
        <v>2005.2</v>
      </c>
      <c r="AB17" s="142">
        <v>0</v>
      </c>
      <c r="AC17" s="142">
        <v>0.2</v>
      </c>
      <c r="AD17" s="135">
        <f t="shared" si="33"/>
        <v>401.04</v>
      </c>
      <c r="AF17" s="144">
        <f t="shared" si="34"/>
        <v>952.47</v>
      </c>
      <c r="AG17" s="144">
        <f t="shared" si="35"/>
        <v>401.04</v>
      </c>
      <c r="AH17" s="144">
        <v>0</v>
      </c>
      <c r="AI17" s="144">
        <v>0</v>
      </c>
      <c r="AJ17" s="144">
        <v>0</v>
      </c>
      <c r="AK17" s="144">
        <v>0</v>
      </c>
      <c r="AM17" s="144">
        <f t="shared" si="36"/>
        <v>0</v>
      </c>
      <c r="AN17" s="144">
        <f t="shared" si="37"/>
        <v>401.04</v>
      </c>
      <c r="AO17" s="149">
        <f t="shared" si="38"/>
        <v>1</v>
      </c>
      <c r="AP17" s="153">
        <f t="shared" si="39"/>
        <v>551.43</v>
      </c>
      <c r="AR17" s="122">
        <f t="shared" si="24"/>
        <v>611.586</v>
      </c>
      <c r="AS17" s="122">
        <f t="shared" si="25"/>
        <v>0</v>
      </c>
      <c r="AT17" s="122">
        <f t="shared" si="26"/>
        <v>952.42</v>
      </c>
      <c r="AU17" s="122">
        <f t="shared" si="27"/>
        <v>0.17</v>
      </c>
      <c r="AY17" s="155">
        <v>1</v>
      </c>
      <c r="AZ17" s="155">
        <v>1</v>
      </c>
    </row>
    <row r="18" s="143" customFormat="1" spans="1:52">
      <c r="A18" s="257" t="s">
        <v>215</v>
      </c>
      <c r="B18" s="222" t="s">
        <v>34</v>
      </c>
      <c r="C18" s="222" t="s">
        <v>109</v>
      </c>
      <c r="D18" s="222">
        <v>7990</v>
      </c>
      <c r="E18" s="222"/>
      <c r="F18" s="119">
        <v>0.05</v>
      </c>
      <c r="G18" s="119">
        <v>0.5</v>
      </c>
      <c r="H18" s="222">
        <v>553.5</v>
      </c>
      <c r="I18" s="170">
        <v>3532.34</v>
      </c>
      <c r="J18" s="119">
        <v>0.17</v>
      </c>
      <c r="K18" s="120">
        <v>1264.205</v>
      </c>
      <c r="L18" s="121">
        <v>2268.135</v>
      </c>
      <c r="M18" s="122"/>
      <c r="N18" s="227" t="str">
        <f t="shared" si="22"/>
        <v>OPPO</v>
      </c>
      <c r="O18" s="123">
        <f t="shared" si="40"/>
        <v>0.5</v>
      </c>
      <c r="P18" s="124">
        <f t="shared" si="2"/>
        <v>7990</v>
      </c>
      <c r="Q18" s="124">
        <v>0</v>
      </c>
      <c r="R18" s="128">
        <f t="shared" si="20"/>
        <v>553.5</v>
      </c>
      <c r="S18" s="131">
        <f t="shared" si="21"/>
        <v>0.05</v>
      </c>
      <c r="T18" s="132"/>
      <c r="U18" s="133">
        <f t="shared" si="28"/>
        <v>7064.675</v>
      </c>
      <c r="V18" s="132">
        <f t="shared" si="29"/>
        <v>0.5</v>
      </c>
      <c r="W18" s="133">
        <f t="shared" si="23"/>
        <v>3532.3375</v>
      </c>
      <c r="X18" s="138"/>
      <c r="Y18" s="135">
        <f t="shared" si="30"/>
        <v>553.5</v>
      </c>
      <c r="Z18" s="135">
        <f t="shared" si="31"/>
        <v>0</v>
      </c>
      <c r="AA18" s="135">
        <f t="shared" si="32"/>
        <v>7436.5</v>
      </c>
      <c r="AB18" s="142">
        <v>0</v>
      </c>
      <c r="AC18" s="142">
        <v>0.2</v>
      </c>
      <c r="AD18" s="135">
        <f t="shared" si="33"/>
        <v>1487.3</v>
      </c>
      <c r="AF18" s="144">
        <f t="shared" si="34"/>
        <v>3532.3375</v>
      </c>
      <c r="AG18" s="144">
        <f t="shared" si="35"/>
        <v>1487.3</v>
      </c>
      <c r="AH18" s="144">
        <v>0</v>
      </c>
      <c r="AI18" s="144">
        <v>0</v>
      </c>
      <c r="AJ18" s="144">
        <v>0</v>
      </c>
      <c r="AK18" s="144">
        <v>0</v>
      </c>
      <c r="AM18" s="144">
        <f t="shared" si="36"/>
        <v>0</v>
      </c>
      <c r="AN18" s="144">
        <f t="shared" si="37"/>
        <v>1487.3</v>
      </c>
      <c r="AO18" s="149">
        <f t="shared" si="38"/>
        <v>1</v>
      </c>
      <c r="AP18" s="153">
        <f t="shared" si="39"/>
        <v>2045.0375</v>
      </c>
      <c r="AR18" s="122">
        <f t="shared" si="24"/>
        <v>2268.135</v>
      </c>
      <c r="AS18" s="122">
        <f t="shared" si="25"/>
        <v>0</v>
      </c>
      <c r="AT18" s="122">
        <f t="shared" si="26"/>
        <v>3532.29</v>
      </c>
      <c r="AU18" s="122">
        <f t="shared" si="27"/>
        <v>0.17</v>
      </c>
      <c r="AY18" s="155">
        <v>1</v>
      </c>
      <c r="AZ18" s="155">
        <v>1</v>
      </c>
    </row>
    <row r="19" s="143" customFormat="1" spans="1:52">
      <c r="A19" s="257" t="s">
        <v>215</v>
      </c>
      <c r="B19" s="222" t="s">
        <v>34</v>
      </c>
      <c r="C19" s="222" t="s">
        <v>106</v>
      </c>
      <c r="D19" s="222">
        <v>23312</v>
      </c>
      <c r="E19" s="222"/>
      <c r="F19" s="119">
        <v>0.05</v>
      </c>
      <c r="G19" s="119">
        <v>0.5</v>
      </c>
      <c r="H19" s="222">
        <v>6354.44</v>
      </c>
      <c r="I19" s="170">
        <v>10368.89</v>
      </c>
      <c r="J19" s="119">
        <v>0.17</v>
      </c>
      <c r="K19" s="120">
        <v>2882.7852</v>
      </c>
      <c r="L19" s="121">
        <v>7486.1048</v>
      </c>
      <c r="M19" s="122"/>
      <c r="N19" s="227" t="str">
        <f t="shared" si="22"/>
        <v>华为</v>
      </c>
      <c r="O19" s="123">
        <f t="shared" si="40"/>
        <v>0.5</v>
      </c>
      <c r="P19" s="124">
        <f t="shared" si="2"/>
        <v>23312</v>
      </c>
      <c r="Q19" s="124">
        <v>0</v>
      </c>
      <c r="R19" s="128">
        <f t="shared" si="20"/>
        <v>6354.44</v>
      </c>
      <c r="S19" s="131">
        <f t="shared" si="21"/>
        <v>0.05</v>
      </c>
      <c r="T19" s="132"/>
      <c r="U19" s="133">
        <f t="shared" si="28"/>
        <v>16109.682</v>
      </c>
      <c r="V19" s="132">
        <f t="shared" si="29"/>
        <v>0.5</v>
      </c>
      <c r="W19" s="133">
        <f t="shared" si="23"/>
        <v>8054.841</v>
      </c>
      <c r="X19" s="138"/>
      <c r="Y19" s="135">
        <f t="shared" si="30"/>
        <v>6354.44</v>
      </c>
      <c r="Z19" s="135">
        <f t="shared" si="31"/>
        <v>0</v>
      </c>
      <c r="AA19" s="135">
        <f t="shared" si="32"/>
        <v>16957.56</v>
      </c>
      <c r="AB19" s="142">
        <v>0</v>
      </c>
      <c r="AC19" s="142">
        <v>0.2</v>
      </c>
      <c r="AD19" s="135">
        <f t="shared" si="33"/>
        <v>3391.51</v>
      </c>
      <c r="AF19" s="144">
        <f t="shared" si="34"/>
        <v>8054.841</v>
      </c>
      <c r="AG19" s="144">
        <f t="shared" si="35"/>
        <v>3391.51</v>
      </c>
      <c r="AH19" s="144">
        <v>0</v>
      </c>
      <c r="AI19" s="144">
        <v>0</v>
      </c>
      <c r="AJ19" s="144">
        <v>0</v>
      </c>
      <c r="AK19" s="144">
        <v>0</v>
      </c>
      <c r="AM19" s="144">
        <f t="shared" si="36"/>
        <v>0</v>
      </c>
      <c r="AN19" s="144">
        <f t="shared" si="37"/>
        <v>3391.51</v>
      </c>
      <c r="AO19" s="149">
        <f t="shared" si="38"/>
        <v>1</v>
      </c>
      <c r="AP19" s="153">
        <f t="shared" si="39"/>
        <v>4663.331</v>
      </c>
      <c r="AR19" s="122">
        <f t="shared" si="24"/>
        <v>7486.1048</v>
      </c>
      <c r="AS19" s="122">
        <f t="shared" si="25"/>
        <v>0</v>
      </c>
      <c r="AT19" s="122">
        <f t="shared" si="26"/>
        <v>10368.84</v>
      </c>
      <c r="AU19" s="122">
        <f t="shared" si="27"/>
        <v>0.17</v>
      </c>
      <c r="AY19" s="155">
        <v>1</v>
      </c>
      <c r="AZ19" s="155">
        <v>1</v>
      </c>
    </row>
    <row r="20" s="143" customFormat="1" spans="1:52">
      <c r="A20" s="257" t="s">
        <v>215</v>
      </c>
      <c r="B20" s="222" t="s">
        <v>34</v>
      </c>
      <c r="C20" s="222" t="s">
        <v>194</v>
      </c>
      <c r="D20" s="222">
        <v>1194</v>
      </c>
      <c r="E20" s="222"/>
      <c r="F20" s="119">
        <v>0.05</v>
      </c>
      <c r="G20" s="119">
        <v>0.5</v>
      </c>
      <c r="H20" s="267"/>
      <c r="I20" s="167">
        <v>567.15</v>
      </c>
      <c r="J20" s="119">
        <v>0.17</v>
      </c>
      <c r="K20" s="120">
        <v>202.98</v>
      </c>
      <c r="L20" s="121">
        <v>364.17</v>
      </c>
      <c r="M20" s="122"/>
      <c r="N20" s="227" t="str">
        <f t="shared" si="22"/>
        <v>努比亚</v>
      </c>
      <c r="O20" s="123">
        <f t="shared" si="40"/>
        <v>0.5</v>
      </c>
      <c r="P20" s="124">
        <f t="shared" si="2"/>
        <v>1194</v>
      </c>
      <c r="Q20" s="124">
        <v>0</v>
      </c>
      <c r="R20" s="128">
        <f t="shared" si="20"/>
        <v>0</v>
      </c>
      <c r="S20" s="131">
        <f t="shared" si="21"/>
        <v>0.05</v>
      </c>
      <c r="T20" s="132"/>
      <c r="U20" s="133">
        <f t="shared" si="28"/>
        <v>1134.3</v>
      </c>
      <c r="V20" s="132">
        <f t="shared" si="29"/>
        <v>0.5</v>
      </c>
      <c r="W20" s="133">
        <f t="shared" si="23"/>
        <v>567.15</v>
      </c>
      <c r="X20" s="138"/>
      <c r="Y20" s="135">
        <f t="shared" si="30"/>
        <v>0</v>
      </c>
      <c r="Z20" s="135">
        <f t="shared" si="31"/>
        <v>0</v>
      </c>
      <c r="AA20" s="135">
        <f t="shared" si="32"/>
        <v>1194</v>
      </c>
      <c r="AB20" s="142">
        <v>0</v>
      </c>
      <c r="AC20" s="142">
        <v>0.2</v>
      </c>
      <c r="AD20" s="135">
        <f t="shared" si="33"/>
        <v>238.8</v>
      </c>
      <c r="AF20" s="144">
        <f t="shared" si="34"/>
        <v>567.15</v>
      </c>
      <c r="AG20" s="144">
        <f t="shared" si="35"/>
        <v>238.8</v>
      </c>
      <c r="AH20" s="144">
        <v>0</v>
      </c>
      <c r="AI20" s="144">
        <v>0</v>
      </c>
      <c r="AJ20" s="144">
        <v>0</v>
      </c>
      <c r="AK20" s="144">
        <v>0</v>
      </c>
      <c r="AM20" s="144">
        <f t="shared" si="36"/>
        <v>0</v>
      </c>
      <c r="AN20" s="144">
        <f t="shared" si="37"/>
        <v>238.8</v>
      </c>
      <c r="AO20" s="149">
        <f t="shared" si="38"/>
        <v>1</v>
      </c>
      <c r="AP20" s="153">
        <f t="shared" si="39"/>
        <v>328.35</v>
      </c>
      <c r="AR20" s="122">
        <f t="shared" si="24"/>
        <v>364.17</v>
      </c>
      <c r="AS20" s="122">
        <f t="shared" si="25"/>
        <v>0</v>
      </c>
      <c r="AT20" s="122">
        <f t="shared" si="26"/>
        <v>567.1</v>
      </c>
      <c r="AU20" s="122">
        <f t="shared" si="27"/>
        <v>0.17</v>
      </c>
      <c r="AY20" s="155">
        <v>1</v>
      </c>
      <c r="AZ20" s="155">
        <v>1</v>
      </c>
    </row>
    <row r="21" s="143" customFormat="1" spans="1:52">
      <c r="A21" s="257" t="s">
        <v>215</v>
      </c>
      <c r="B21" s="222" t="s">
        <v>34</v>
      </c>
      <c r="C21" s="222" t="s">
        <v>192</v>
      </c>
      <c r="D21" s="222">
        <v>8576</v>
      </c>
      <c r="E21" s="222"/>
      <c r="F21" s="119">
        <v>0</v>
      </c>
      <c r="G21" s="119">
        <v>0.801</v>
      </c>
      <c r="H21" s="222">
        <v>3092.3</v>
      </c>
      <c r="I21" s="170">
        <v>4392.4437</v>
      </c>
      <c r="J21" s="119">
        <v>0.17</v>
      </c>
      <c r="K21" s="120">
        <v>932.229</v>
      </c>
      <c r="L21" s="121">
        <v>3460.2147</v>
      </c>
      <c r="M21" s="122"/>
      <c r="N21" s="227" t="str">
        <f t="shared" si="22"/>
        <v>大熊游戏</v>
      </c>
      <c r="O21" s="123">
        <f t="shared" si="40"/>
        <v>0.801</v>
      </c>
      <c r="P21" s="124">
        <f t="shared" si="2"/>
        <v>8576</v>
      </c>
      <c r="Q21" s="124">
        <v>0</v>
      </c>
      <c r="R21" s="128">
        <f t="shared" si="20"/>
        <v>3092.3</v>
      </c>
      <c r="S21" s="131">
        <f t="shared" si="21"/>
        <v>0</v>
      </c>
      <c r="T21" s="132"/>
      <c r="U21" s="133">
        <f t="shared" si="28"/>
        <v>5483.7</v>
      </c>
      <c r="V21" s="132">
        <f t="shared" si="29"/>
        <v>0.199</v>
      </c>
      <c r="W21" s="133">
        <f t="shared" si="23"/>
        <v>1091.2563</v>
      </c>
      <c r="X21" s="138"/>
      <c r="Y21" s="135">
        <f t="shared" si="30"/>
        <v>3092.3</v>
      </c>
      <c r="Z21" s="135">
        <f t="shared" si="31"/>
        <v>0</v>
      </c>
      <c r="AA21" s="135">
        <f t="shared" si="32"/>
        <v>5483.7</v>
      </c>
      <c r="AB21" s="142">
        <v>0</v>
      </c>
      <c r="AC21" s="142">
        <v>0.2</v>
      </c>
      <c r="AD21" s="135">
        <f t="shared" si="33"/>
        <v>1096.74</v>
      </c>
      <c r="AF21" s="144">
        <f t="shared" si="34"/>
        <v>1091.2563</v>
      </c>
      <c r="AG21" s="144">
        <f t="shared" si="35"/>
        <v>1096.74</v>
      </c>
      <c r="AH21" s="144">
        <v>0</v>
      </c>
      <c r="AI21" s="144">
        <v>0</v>
      </c>
      <c r="AJ21" s="144">
        <v>0</v>
      </c>
      <c r="AK21" s="144">
        <v>0</v>
      </c>
      <c r="AM21" s="144">
        <f t="shared" si="36"/>
        <v>0</v>
      </c>
      <c r="AN21" s="144">
        <f t="shared" si="37"/>
        <v>1096.74</v>
      </c>
      <c r="AO21" s="149">
        <f t="shared" si="38"/>
        <v>1</v>
      </c>
      <c r="AP21" s="153">
        <f t="shared" si="39"/>
        <v>-5.48370000000023</v>
      </c>
      <c r="AR21" s="122">
        <f t="shared" si="24"/>
        <v>3460.2147</v>
      </c>
      <c r="AS21" s="122">
        <f t="shared" si="25"/>
        <v>0</v>
      </c>
      <c r="AT21" s="122">
        <f t="shared" si="26"/>
        <v>4392.4437</v>
      </c>
      <c r="AU21" s="122">
        <f t="shared" si="27"/>
        <v>0.17</v>
      </c>
      <c r="AY21" s="155">
        <v>1</v>
      </c>
      <c r="AZ21" s="155">
        <v>1</v>
      </c>
    </row>
    <row r="22" s="143" customFormat="1" spans="1:52">
      <c r="A22" s="257" t="s">
        <v>215</v>
      </c>
      <c r="B22" s="222" t="s">
        <v>34</v>
      </c>
      <c r="C22" s="222" t="s">
        <v>213</v>
      </c>
      <c r="D22" s="222">
        <v>6</v>
      </c>
      <c r="E22" s="222"/>
      <c r="F22" s="119">
        <v>0.05</v>
      </c>
      <c r="G22" s="119">
        <v>0.5</v>
      </c>
      <c r="H22" s="222">
        <v>6</v>
      </c>
      <c r="I22" s="170">
        <v>2.94</v>
      </c>
      <c r="J22" s="119">
        <v>0.17</v>
      </c>
      <c r="K22" s="120">
        <v>0</v>
      </c>
      <c r="L22" s="121">
        <v>2.94</v>
      </c>
      <c r="M22" s="122"/>
      <c r="N22" s="227" t="str">
        <f t="shared" si="22"/>
        <v>荣耀Honor</v>
      </c>
      <c r="O22" s="123">
        <f t="shared" si="40"/>
        <v>0.5</v>
      </c>
      <c r="P22" s="124">
        <f t="shared" si="2"/>
        <v>6</v>
      </c>
      <c r="Q22" s="124">
        <v>0</v>
      </c>
      <c r="R22" s="128">
        <f t="shared" si="20"/>
        <v>6</v>
      </c>
      <c r="S22" s="131">
        <f t="shared" si="21"/>
        <v>0.05</v>
      </c>
      <c r="T22" s="132"/>
      <c r="U22" s="133">
        <f t="shared" si="28"/>
        <v>0</v>
      </c>
      <c r="V22" s="132">
        <f t="shared" si="29"/>
        <v>0.5</v>
      </c>
      <c r="W22" s="133">
        <f t="shared" si="23"/>
        <v>0</v>
      </c>
      <c r="X22" s="138"/>
      <c r="Y22" s="135">
        <f t="shared" si="30"/>
        <v>6</v>
      </c>
      <c r="Z22" s="135">
        <f t="shared" si="31"/>
        <v>0</v>
      </c>
      <c r="AA22" s="135">
        <f t="shared" si="32"/>
        <v>0</v>
      </c>
      <c r="AB22" s="142">
        <v>0</v>
      </c>
      <c r="AC22" s="142">
        <v>0.2</v>
      </c>
      <c r="AD22" s="135">
        <f t="shared" si="33"/>
        <v>0</v>
      </c>
      <c r="AF22" s="144">
        <f t="shared" si="34"/>
        <v>0</v>
      </c>
      <c r="AG22" s="144">
        <f t="shared" si="35"/>
        <v>0</v>
      </c>
      <c r="AH22" s="144">
        <v>0</v>
      </c>
      <c r="AI22" s="144">
        <v>0</v>
      </c>
      <c r="AJ22" s="144">
        <v>0</v>
      </c>
      <c r="AK22" s="144">
        <v>0</v>
      </c>
      <c r="AM22" s="144">
        <f t="shared" si="36"/>
        <v>0</v>
      </c>
      <c r="AN22" s="144">
        <f t="shared" si="37"/>
        <v>0</v>
      </c>
      <c r="AO22" s="149" t="str">
        <f t="shared" si="38"/>
        <v/>
      </c>
      <c r="AP22" s="153">
        <f t="shared" si="39"/>
        <v>0</v>
      </c>
      <c r="AR22" s="122">
        <f t="shared" si="24"/>
        <v>2.94</v>
      </c>
      <c r="AS22" s="122">
        <f t="shared" si="25"/>
        <v>0</v>
      </c>
      <c r="AT22" s="122">
        <f t="shared" si="26"/>
        <v>2.89</v>
      </c>
      <c r="AU22" s="122">
        <f t="shared" si="27"/>
        <v>0.17</v>
      </c>
      <c r="AY22" s="155">
        <v>1</v>
      </c>
      <c r="AZ22" s="155">
        <v>1</v>
      </c>
    </row>
    <row r="23" s="143" customFormat="1" spans="1:52">
      <c r="A23" s="257" t="s">
        <v>215</v>
      </c>
      <c r="B23" s="222" t="s">
        <v>35</v>
      </c>
      <c r="C23" s="222" t="s">
        <v>192</v>
      </c>
      <c r="D23" s="222">
        <v>918</v>
      </c>
      <c r="E23" s="222"/>
      <c r="F23" s="119">
        <v>0</v>
      </c>
      <c r="G23" s="119">
        <v>0.8</v>
      </c>
      <c r="H23" s="267"/>
      <c r="I23" s="170">
        <v>734.4</v>
      </c>
      <c r="J23" s="119">
        <v>0.17</v>
      </c>
      <c r="K23" s="120">
        <v>156.06</v>
      </c>
      <c r="L23" s="121">
        <v>578.34</v>
      </c>
      <c r="M23" s="122"/>
      <c r="N23" s="227" t="str">
        <f t="shared" si="22"/>
        <v>大熊游戏</v>
      </c>
      <c r="O23" s="123">
        <f t="shared" si="40"/>
        <v>0.8</v>
      </c>
      <c r="P23" s="124">
        <f t="shared" si="2"/>
        <v>918</v>
      </c>
      <c r="Q23" s="124">
        <v>0</v>
      </c>
      <c r="R23" s="128">
        <f t="shared" si="20"/>
        <v>0</v>
      </c>
      <c r="S23" s="131">
        <f t="shared" si="21"/>
        <v>0</v>
      </c>
      <c r="T23" s="132"/>
      <c r="U23" s="133">
        <f t="shared" si="28"/>
        <v>918</v>
      </c>
      <c r="V23" s="132">
        <f t="shared" si="29"/>
        <v>0.2</v>
      </c>
      <c r="W23" s="133">
        <f t="shared" si="23"/>
        <v>183.6</v>
      </c>
      <c r="X23" s="138"/>
      <c r="Y23" s="135">
        <f t="shared" si="30"/>
        <v>0</v>
      </c>
      <c r="Z23" s="135">
        <f t="shared" si="31"/>
        <v>0</v>
      </c>
      <c r="AA23" s="135">
        <f t="shared" si="32"/>
        <v>918</v>
      </c>
      <c r="AB23" s="142">
        <v>0</v>
      </c>
      <c r="AC23" s="142">
        <v>0.2</v>
      </c>
      <c r="AD23" s="135">
        <f t="shared" si="33"/>
        <v>183.6</v>
      </c>
      <c r="AF23" s="144">
        <f t="shared" si="34"/>
        <v>183.6</v>
      </c>
      <c r="AG23" s="144">
        <f t="shared" si="35"/>
        <v>183.6</v>
      </c>
      <c r="AH23" s="144">
        <v>0</v>
      </c>
      <c r="AI23" s="144">
        <v>0</v>
      </c>
      <c r="AJ23" s="144">
        <v>0</v>
      </c>
      <c r="AK23" s="144">
        <v>0</v>
      </c>
      <c r="AM23" s="144">
        <f t="shared" si="36"/>
        <v>0</v>
      </c>
      <c r="AN23" s="144">
        <f t="shared" si="37"/>
        <v>183.6</v>
      </c>
      <c r="AO23" s="149">
        <f t="shared" si="38"/>
        <v>1</v>
      </c>
      <c r="AP23" s="153">
        <f t="shared" si="39"/>
        <v>0</v>
      </c>
      <c r="AR23" s="122">
        <f t="shared" si="24"/>
        <v>578.34</v>
      </c>
      <c r="AS23" s="122">
        <f t="shared" si="25"/>
        <v>0</v>
      </c>
      <c r="AT23" s="122">
        <f t="shared" si="26"/>
        <v>734.4</v>
      </c>
      <c r="AU23" s="122">
        <f t="shared" si="27"/>
        <v>0.17</v>
      </c>
      <c r="AY23" s="155">
        <v>1</v>
      </c>
      <c r="AZ23" s="155">
        <v>1</v>
      </c>
    </row>
    <row r="24" s="143" customFormat="1" ht="19.5" customHeight="1" spans="1:52">
      <c r="A24" s="257" t="s">
        <v>215</v>
      </c>
      <c r="B24" s="268" t="s">
        <v>34</v>
      </c>
      <c r="C24" s="222" t="s">
        <v>214</v>
      </c>
      <c r="D24" s="222">
        <v>5336</v>
      </c>
      <c r="E24" s="222"/>
      <c r="F24" s="119">
        <v>0.05</v>
      </c>
      <c r="G24" s="119">
        <v>0.4</v>
      </c>
      <c r="H24" s="222"/>
      <c r="I24" s="170">
        <v>2027.68</v>
      </c>
      <c r="J24" s="119">
        <v>0.17</v>
      </c>
      <c r="K24" s="120">
        <v>907.12</v>
      </c>
      <c r="L24" s="121">
        <v>1120.56</v>
      </c>
      <c r="M24" s="122"/>
      <c r="N24" s="227" t="str">
        <f t="shared" si="22"/>
        <v>小7</v>
      </c>
      <c r="O24" s="123">
        <f t="shared" si="40"/>
        <v>0.4</v>
      </c>
      <c r="P24" s="124">
        <f t="shared" si="2"/>
        <v>5336</v>
      </c>
      <c r="Q24" s="124">
        <v>0</v>
      </c>
      <c r="R24" s="128">
        <f t="shared" si="20"/>
        <v>0</v>
      </c>
      <c r="S24" s="131">
        <f t="shared" si="21"/>
        <v>0.05</v>
      </c>
      <c r="T24" s="132"/>
      <c r="U24" s="133">
        <f t="shared" si="28"/>
        <v>5069.2</v>
      </c>
      <c r="V24" s="132">
        <f t="shared" si="29"/>
        <v>0.6</v>
      </c>
      <c r="W24" s="133">
        <f t="shared" si="23"/>
        <v>3041.52</v>
      </c>
      <c r="X24" s="138"/>
      <c r="Y24" s="135">
        <f t="shared" si="30"/>
        <v>0</v>
      </c>
      <c r="Z24" s="135">
        <f t="shared" si="31"/>
        <v>0</v>
      </c>
      <c r="AA24" s="135">
        <f t="shared" si="32"/>
        <v>5336</v>
      </c>
      <c r="AB24" s="142">
        <v>0</v>
      </c>
      <c r="AC24" s="142">
        <v>0.2</v>
      </c>
      <c r="AD24" s="135">
        <f t="shared" si="33"/>
        <v>1067.2</v>
      </c>
      <c r="AF24" s="144">
        <f t="shared" si="34"/>
        <v>3041.52</v>
      </c>
      <c r="AG24" s="144">
        <f t="shared" si="35"/>
        <v>1067.2</v>
      </c>
      <c r="AH24" s="144">
        <v>0</v>
      </c>
      <c r="AI24" s="144">
        <v>0</v>
      </c>
      <c r="AJ24" s="144">
        <v>0</v>
      </c>
      <c r="AK24" s="144">
        <v>0</v>
      </c>
      <c r="AM24" s="144">
        <f t="shared" si="36"/>
        <v>0</v>
      </c>
      <c r="AN24" s="144">
        <f t="shared" si="37"/>
        <v>1067.2</v>
      </c>
      <c r="AO24" s="149">
        <f t="shared" si="38"/>
        <v>1</v>
      </c>
      <c r="AP24" s="153">
        <f t="shared" si="39"/>
        <v>1974.32</v>
      </c>
      <c r="AR24" s="122">
        <f t="shared" si="24"/>
        <v>1120.56</v>
      </c>
      <c r="AS24" s="122">
        <f t="shared" si="25"/>
        <v>0</v>
      </c>
      <c r="AT24" s="122">
        <f t="shared" si="26"/>
        <v>2027.63</v>
      </c>
      <c r="AU24" s="122">
        <f t="shared" si="27"/>
        <v>0.17</v>
      </c>
      <c r="AY24" s="155">
        <v>1</v>
      </c>
      <c r="AZ24" s="155">
        <v>1</v>
      </c>
    </row>
    <row r="25" s="143" customFormat="1" spans="1:52">
      <c r="A25" s="257"/>
      <c r="B25" s="262"/>
      <c r="C25" s="262"/>
      <c r="D25" s="263"/>
      <c r="E25" s="263"/>
      <c r="F25" s="263"/>
      <c r="G25" s="263"/>
      <c r="H25" s="263"/>
      <c r="I25" s="263"/>
      <c r="J25" s="263"/>
      <c r="K25" s="263"/>
      <c r="L25" s="263"/>
      <c r="M25" s="122"/>
      <c r="N25" s="270"/>
      <c r="O25" s="123"/>
      <c r="P25" s="124">
        <f t="shared" si="2"/>
        <v>0</v>
      </c>
      <c r="Q25" s="124">
        <v>0</v>
      </c>
      <c r="R25" s="128">
        <f t="shared" si="20"/>
        <v>0</v>
      </c>
      <c r="S25" s="131">
        <f t="shared" si="21"/>
        <v>0</v>
      </c>
      <c r="T25" s="132"/>
      <c r="U25" s="133"/>
      <c r="V25" s="132"/>
      <c r="W25" s="133"/>
      <c r="X25" s="138"/>
      <c r="Y25" s="135"/>
      <c r="Z25" s="135"/>
      <c r="AA25" s="135"/>
      <c r="AB25" s="142"/>
      <c r="AC25" s="142"/>
      <c r="AD25" s="135"/>
      <c r="AF25" s="144"/>
      <c r="AG25" s="281">
        <v>8745.25</v>
      </c>
      <c r="AH25" s="144"/>
      <c r="AI25" s="144">
        <v>0</v>
      </c>
      <c r="AJ25" s="144"/>
      <c r="AK25" s="144"/>
      <c r="AM25" s="144"/>
      <c r="AN25" s="144"/>
      <c r="AO25" s="149"/>
      <c r="AP25" s="153"/>
      <c r="AR25" s="122"/>
      <c r="AS25" s="122"/>
      <c r="AT25" s="122"/>
      <c r="AU25" s="122"/>
      <c r="AY25" s="155">
        <v>1</v>
      </c>
      <c r="AZ25" s="155"/>
    </row>
    <row r="26" s="143" customFormat="1" ht="18" customHeight="1" spans="1:52">
      <c r="A26" s="257"/>
      <c r="B26" s="222"/>
      <c r="C26" s="222"/>
      <c r="D26" s="222"/>
      <c r="E26" s="222"/>
      <c r="F26" s="264"/>
      <c r="G26" s="264"/>
      <c r="H26" s="265"/>
      <c r="I26" s="271"/>
      <c r="J26" s="264"/>
      <c r="K26" s="272"/>
      <c r="L26" s="273"/>
      <c r="M26" s="122"/>
      <c r="N26" s="270"/>
      <c r="O26" s="123"/>
      <c r="P26" s="124">
        <f t="shared" si="2"/>
        <v>0</v>
      </c>
      <c r="Q26" s="124">
        <v>0</v>
      </c>
      <c r="R26" s="128">
        <f t="shared" si="20"/>
        <v>0</v>
      </c>
      <c r="S26" s="131">
        <f t="shared" si="21"/>
        <v>0</v>
      </c>
      <c r="T26" s="132"/>
      <c r="U26" s="133"/>
      <c r="V26" s="132"/>
      <c r="W26" s="133"/>
      <c r="X26" s="138"/>
      <c r="Y26" s="135"/>
      <c r="Z26" s="135"/>
      <c r="AA26" s="135"/>
      <c r="AB26" s="142"/>
      <c r="AC26" s="142"/>
      <c r="AD26" s="135"/>
      <c r="AF26" s="144"/>
      <c r="AG26" s="144"/>
      <c r="AH26" s="144"/>
      <c r="AI26" s="144">
        <v>0</v>
      </c>
      <c r="AJ26" s="144"/>
      <c r="AK26" s="144"/>
      <c r="AM26" s="144"/>
      <c r="AN26" s="144"/>
      <c r="AO26" s="149"/>
      <c r="AP26" s="153"/>
      <c r="AR26" s="122"/>
      <c r="AS26" s="122"/>
      <c r="AT26" s="122"/>
      <c r="AU26" s="122"/>
      <c r="AY26" s="155">
        <v>1</v>
      </c>
      <c r="AZ26" s="155"/>
    </row>
    <row r="27" s="143" customFormat="1" ht="19.5" customHeight="1" spans="1:52">
      <c r="A27" s="257" t="s">
        <v>216</v>
      </c>
      <c r="B27" s="269" t="s">
        <v>34</v>
      </c>
      <c r="C27" s="269" t="s">
        <v>102</v>
      </c>
      <c r="D27" s="222">
        <v>4920</v>
      </c>
      <c r="E27" s="222"/>
      <c r="F27" s="119">
        <v>0.05</v>
      </c>
      <c r="G27" s="119">
        <v>0.5</v>
      </c>
      <c r="H27" s="222"/>
      <c r="I27" s="170">
        <v>2337</v>
      </c>
      <c r="J27" s="119">
        <v>0.17</v>
      </c>
      <c r="K27" s="120">
        <v>836.4</v>
      </c>
      <c r="L27" s="121">
        <v>1500.6</v>
      </c>
      <c r="M27" s="122"/>
      <c r="N27" s="270" t="str">
        <f t="shared" ref="N27:N37" si="41">C27</f>
        <v>小米</v>
      </c>
      <c r="O27" s="123">
        <f t="shared" ref="O27:O32" si="42">G27</f>
        <v>0.5</v>
      </c>
      <c r="P27" s="124">
        <f t="shared" si="2"/>
        <v>4920</v>
      </c>
      <c r="Q27" s="124">
        <v>0</v>
      </c>
      <c r="R27" s="128">
        <f t="shared" si="20"/>
        <v>0</v>
      </c>
      <c r="S27" s="131">
        <f t="shared" si="21"/>
        <v>0.05</v>
      </c>
      <c r="T27" s="132"/>
      <c r="U27" s="133"/>
      <c r="V27" s="132"/>
      <c r="W27" s="133">
        <f t="shared" ref="W27:W33" si="43">(P27-Q27-R27)*(1-S27)*V27*(1-T27)</f>
        <v>0</v>
      </c>
      <c r="X27" s="138"/>
      <c r="Y27" s="135"/>
      <c r="Z27" s="135"/>
      <c r="AA27" s="135"/>
      <c r="AB27" s="142"/>
      <c r="AC27" s="142"/>
      <c r="AD27" s="135"/>
      <c r="AF27" s="144"/>
      <c r="AG27" s="144"/>
      <c r="AH27" s="144"/>
      <c r="AI27" s="144">
        <v>0</v>
      </c>
      <c r="AJ27" s="144"/>
      <c r="AK27" s="144"/>
      <c r="AM27" s="144"/>
      <c r="AN27" s="144"/>
      <c r="AO27" s="149"/>
      <c r="AP27" s="153"/>
      <c r="AR27" s="122">
        <f t="shared" ref="AR27:AR37" si="44">L27-AE27</f>
        <v>1500.6</v>
      </c>
      <c r="AS27" s="122">
        <f t="shared" ref="AS27:AS37" si="45">E27-Q27</f>
        <v>0</v>
      </c>
      <c r="AT27" s="122">
        <f t="shared" ref="AT27:AT37" si="46">I27-S27</f>
        <v>2336.95</v>
      </c>
      <c r="AU27" s="122">
        <f t="shared" ref="AU27:AU37" si="47">J27-X27</f>
        <v>0.17</v>
      </c>
      <c r="AY27" s="155">
        <v>1</v>
      </c>
      <c r="AZ27" s="155"/>
    </row>
    <row r="28" s="143" customFormat="1" spans="1:52">
      <c r="A28" s="257" t="s">
        <v>216</v>
      </c>
      <c r="B28" s="269" t="s">
        <v>34</v>
      </c>
      <c r="C28" s="269" t="s">
        <v>213</v>
      </c>
      <c r="D28" s="222">
        <v>428</v>
      </c>
      <c r="E28" s="222"/>
      <c r="F28" s="119">
        <v>0.05</v>
      </c>
      <c r="G28" s="119">
        <v>0.5</v>
      </c>
      <c r="H28" s="222"/>
      <c r="I28" s="170">
        <v>209.6892</v>
      </c>
      <c r="J28" s="119">
        <v>0.17</v>
      </c>
      <c r="K28" s="120">
        <v>72.76</v>
      </c>
      <c r="L28" s="121">
        <v>136.9292</v>
      </c>
      <c r="M28" s="122"/>
      <c r="N28" s="270" t="str">
        <f t="shared" si="41"/>
        <v>荣耀Honor</v>
      </c>
      <c r="O28" s="123">
        <f t="shared" si="42"/>
        <v>0.5</v>
      </c>
      <c r="P28" s="124">
        <f t="shared" si="2"/>
        <v>428</v>
      </c>
      <c r="Q28" s="124">
        <v>0</v>
      </c>
      <c r="R28" s="128">
        <f t="shared" si="20"/>
        <v>0</v>
      </c>
      <c r="S28" s="131">
        <f t="shared" si="21"/>
        <v>0.05</v>
      </c>
      <c r="T28" s="132"/>
      <c r="U28" s="133">
        <f t="shared" ref="U28:U37" si="48">(P28-Q28-R28)*(1-S28)*(1-T28)</f>
        <v>406.6</v>
      </c>
      <c r="V28" s="132">
        <f t="shared" ref="V28:V37" si="49">AY28-O28</f>
        <v>0.5</v>
      </c>
      <c r="W28" s="133">
        <f t="shared" si="43"/>
        <v>203.3</v>
      </c>
      <c r="X28" s="138"/>
      <c r="Y28" s="135">
        <f t="shared" ref="Y28:Y37" si="50">R28</f>
        <v>0</v>
      </c>
      <c r="Z28" s="135">
        <f t="shared" ref="Z28:Z37" si="51">Q28</f>
        <v>0</v>
      </c>
      <c r="AA28" s="135">
        <f t="shared" ref="AA28:AA37" si="52">P28-Y28-Z28</f>
        <v>428</v>
      </c>
      <c r="AB28" s="142">
        <v>0</v>
      </c>
      <c r="AC28" s="142">
        <v>0.2</v>
      </c>
      <c r="AD28" s="135">
        <f t="shared" ref="AD28:AD37" si="53">ROUND(AA28*(1-AB28)*AC28,2)</f>
        <v>85.6</v>
      </c>
      <c r="AF28" s="144">
        <f t="shared" ref="AF28:AF37" si="54">W28</f>
        <v>203.3</v>
      </c>
      <c r="AG28" s="144">
        <f t="shared" ref="AG28:AG37" si="55">AD28</f>
        <v>85.6</v>
      </c>
      <c r="AH28" s="144">
        <v>0</v>
      </c>
      <c r="AI28" s="144">
        <v>0</v>
      </c>
      <c r="AJ28" s="144">
        <v>0</v>
      </c>
      <c r="AK28" s="144">
        <v>0</v>
      </c>
      <c r="AM28" s="144">
        <f t="shared" ref="AM28:AM37" si="56">SUM(AH28:AL28)</f>
        <v>0</v>
      </c>
      <c r="AN28" s="144">
        <f t="shared" ref="AN28:AN37" si="57">AG28-AM28</f>
        <v>85.6</v>
      </c>
      <c r="AO28" s="149">
        <f t="shared" ref="AO28:AO37" si="58">IFERROR(AN28/AG28,"")</f>
        <v>1</v>
      </c>
      <c r="AP28" s="153">
        <f t="shared" ref="AP28:AP37" si="59">W28-AD28-T28</f>
        <v>117.7</v>
      </c>
      <c r="AR28" s="122">
        <f t="shared" si="44"/>
        <v>136.9292</v>
      </c>
      <c r="AS28" s="122">
        <f t="shared" si="45"/>
        <v>0</v>
      </c>
      <c r="AT28" s="122">
        <f t="shared" si="46"/>
        <v>209.6392</v>
      </c>
      <c r="AU28" s="122">
        <f t="shared" si="47"/>
        <v>0.17</v>
      </c>
      <c r="AY28" s="155">
        <v>1</v>
      </c>
      <c r="AZ28" s="155">
        <v>1</v>
      </c>
    </row>
    <row r="29" s="143" customFormat="1" spans="1:52">
      <c r="A29" s="257" t="s">
        <v>216</v>
      </c>
      <c r="B29" s="269" t="s">
        <v>34</v>
      </c>
      <c r="C29" s="269" t="s">
        <v>123</v>
      </c>
      <c r="D29" s="222">
        <v>172</v>
      </c>
      <c r="E29" s="222"/>
      <c r="F29" s="119">
        <v>0</v>
      </c>
      <c r="G29" s="119">
        <v>0.5</v>
      </c>
      <c r="H29" s="222"/>
      <c r="I29" s="170">
        <v>81.7</v>
      </c>
      <c r="J29" s="119">
        <v>0.17</v>
      </c>
      <c r="K29" s="120">
        <v>29.24</v>
      </c>
      <c r="L29" s="121">
        <v>52.46</v>
      </c>
      <c r="M29" s="122"/>
      <c r="N29" s="270" t="str">
        <f t="shared" si="41"/>
        <v>魅族</v>
      </c>
      <c r="O29" s="123">
        <f t="shared" si="42"/>
        <v>0.5</v>
      </c>
      <c r="P29" s="124">
        <f t="shared" si="2"/>
        <v>172</v>
      </c>
      <c r="Q29" s="124">
        <v>0</v>
      </c>
      <c r="R29" s="128">
        <f t="shared" si="20"/>
        <v>0</v>
      </c>
      <c r="S29" s="131">
        <f t="shared" si="21"/>
        <v>0</v>
      </c>
      <c r="T29" s="132"/>
      <c r="U29" s="133">
        <f t="shared" si="48"/>
        <v>172</v>
      </c>
      <c r="V29" s="132">
        <f t="shared" si="49"/>
        <v>0.5</v>
      </c>
      <c r="W29" s="133">
        <f t="shared" si="43"/>
        <v>86</v>
      </c>
      <c r="X29" s="138"/>
      <c r="Y29" s="135">
        <f t="shared" si="50"/>
        <v>0</v>
      </c>
      <c r="Z29" s="135">
        <f t="shared" si="51"/>
        <v>0</v>
      </c>
      <c r="AA29" s="135">
        <f t="shared" si="52"/>
        <v>172</v>
      </c>
      <c r="AB29" s="142">
        <v>0</v>
      </c>
      <c r="AC29" s="142">
        <v>0.2</v>
      </c>
      <c r="AD29" s="135">
        <f t="shared" si="53"/>
        <v>34.4</v>
      </c>
      <c r="AF29" s="144">
        <f t="shared" si="54"/>
        <v>86</v>
      </c>
      <c r="AG29" s="144">
        <f t="shared" si="55"/>
        <v>34.4</v>
      </c>
      <c r="AH29" s="144">
        <v>0</v>
      </c>
      <c r="AI29" s="144">
        <v>0</v>
      </c>
      <c r="AJ29" s="144">
        <v>0</v>
      </c>
      <c r="AK29" s="144">
        <v>0</v>
      </c>
      <c r="AM29" s="144">
        <f t="shared" si="56"/>
        <v>0</v>
      </c>
      <c r="AN29" s="144">
        <f t="shared" si="57"/>
        <v>34.4</v>
      </c>
      <c r="AO29" s="149">
        <f t="shared" si="58"/>
        <v>1</v>
      </c>
      <c r="AP29" s="153">
        <f t="shared" si="59"/>
        <v>51.6</v>
      </c>
      <c r="AR29" s="122">
        <f t="shared" si="44"/>
        <v>52.46</v>
      </c>
      <c r="AS29" s="122">
        <f t="shared" si="45"/>
        <v>0</v>
      </c>
      <c r="AT29" s="122">
        <f t="shared" si="46"/>
        <v>81.7</v>
      </c>
      <c r="AU29" s="122">
        <f t="shared" si="47"/>
        <v>0.17</v>
      </c>
      <c r="AY29" s="155">
        <v>1</v>
      </c>
      <c r="AZ29" s="155">
        <v>1</v>
      </c>
    </row>
    <row r="30" s="143" customFormat="1" spans="1:52">
      <c r="A30" s="257" t="s">
        <v>216</v>
      </c>
      <c r="B30" s="269" t="s">
        <v>34</v>
      </c>
      <c r="C30" s="269" t="s">
        <v>106</v>
      </c>
      <c r="D30" s="222">
        <v>6336</v>
      </c>
      <c r="E30" s="222"/>
      <c r="F30" s="119">
        <v>0.05</v>
      </c>
      <c r="G30" s="119">
        <v>0.5</v>
      </c>
      <c r="H30" s="222"/>
      <c r="I30" s="170">
        <v>3095.82</v>
      </c>
      <c r="J30" s="119">
        <v>0.17</v>
      </c>
      <c r="K30" s="120">
        <v>1077.12</v>
      </c>
      <c r="L30" s="121">
        <v>2018.7</v>
      </c>
      <c r="M30" s="122"/>
      <c r="N30" s="270" t="str">
        <f t="shared" si="41"/>
        <v>华为</v>
      </c>
      <c r="O30" s="123">
        <f t="shared" si="42"/>
        <v>0.5</v>
      </c>
      <c r="P30" s="124">
        <f t="shared" si="2"/>
        <v>6336</v>
      </c>
      <c r="Q30" s="124">
        <v>0</v>
      </c>
      <c r="R30" s="128">
        <f t="shared" si="20"/>
        <v>0</v>
      </c>
      <c r="S30" s="131">
        <f t="shared" si="21"/>
        <v>0.05</v>
      </c>
      <c r="T30" s="132"/>
      <c r="U30" s="133">
        <f t="shared" si="48"/>
        <v>6019.2</v>
      </c>
      <c r="V30" s="132">
        <f t="shared" si="49"/>
        <v>0.5</v>
      </c>
      <c r="W30" s="133">
        <f t="shared" si="43"/>
        <v>3009.6</v>
      </c>
      <c r="X30" s="138"/>
      <c r="Y30" s="135">
        <f t="shared" si="50"/>
        <v>0</v>
      </c>
      <c r="Z30" s="135">
        <f t="shared" si="51"/>
        <v>0</v>
      </c>
      <c r="AA30" s="135">
        <f t="shared" si="52"/>
        <v>6336</v>
      </c>
      <c r="AB30" s="142">
        <v>0</v>
      </c>
      <c r="AC30" s="142">
        <v>0.2</v>
      </c>
      <c r="AD30" s="135">
        <f t="shared" si="53"/>
        <v>1267.2</v>
      </c>
      <c r="AF30" s="144">
        <f t="shared" si="54"/>
        <v>3009.6</v>
      </c>
      <c r="AG30" s="144">
        <f t="shared" si="55"/>
        <v>1267.2</v>
      </c>
      <c r="AH30" s="144">
        <v>0</v>
      </c>
      <c r="AI30" s="144">
        <v>0</v>
      </c>
      <c r="AJ30" s="144">
        <v>0</v>
      </c>
      <c r="AK30" s="144">
        <v>0</v>
      </c>
      <c r="AM30" s="144">
        <f t="shared" si="56"/>
        <v>0</v>
      </c>
      <c r="AN30" s="144">
        <f t="shared" si="57"/>
        <v>1267.2</v>
      </c>
      <c r="AO30" s="149">
        <f t="shared" si="58"/>
        <v>1</v>
      </c>
      <c r="AP30" s="153">
        <f t="shared" si="59"/>
        <v>1742.4</v>
      </c>
      <c r="AR30" s="122">
        <f t="shared" si="44"/>
        <v>2018.7</v>
      </c>
      <c r="AS30" s="122">
        <f t="shared" si="45"/>
        <v>0</v>
      </c>
      <c r="AT30" s="122">
        <f t="shared" si="46"/>
        <v>3095.77</v>
      </c>
      <c r="AU30" s="122">
        <f t="shared" si="47"/>
        <v>0.17</v>
      </c>
      <c r="AY30" s="155">
        <v>1</v>
      </c>
      <c r="AZ30" s="155">
        <v>1</v>
      </c>
    </row>
    <row r="31" s="143" customFormat="1" spans="1:52">
      <c r="A31" s="257" t="s">
        <v>216</v>
      </c>
      <c r="B31" s="269" t="s">
        <v>35</v>
      </c>
      <c r="C31" s="269" t="s">
        <v>192</v>
      </c>
      <c r="D31" s="222">
        <v>606</v>
      </c>
      <c r="E31" s="222"/>
      <c r="F31" s="119">
        <v>0</v>
      </c>
      <c r="G31" s="119">
        <v>0.8</v>
      </c>
      <c r="H31" s="222">
        <v>115.14</v>
      </c>
      <c r="I31" s="170">
        <v>392.688</v>
      </c>
      <c r="J31" s="119">
        <v>0.17</v>
      </c>
      <c r="K31" s="120">
        <v>83.4462</v>
      </c>
      <c r="L31" s="121">
        <v>309.2418</v>
      </c>
      <c r="M31" s="122"/>
      <c r="N31" s="270" t="str">
        <f t="shared" si="41"/>
        <v>大熊游戏</v>
      </c>
      <c r="O31" s="123">
        <f t="shared" si="42"/>
        <v>0.8</v>
      </c>
      <c r="P31" s="124">
        <f t="shared" si="2"/>
        <v>606</v>
      </c>
      <c r="Q31" s="124">
        <v>0</v>
      </c>
      <c r="R31" s="128">
        <f t="shared" si="20"/>
        <v>115.14</v>
      </c>
      <c r="S31" s="131">
        <f t="shared" si="21"/>
        <v>0</v>
      </c>
      <c r="T31" s="132"/>
      <c r="U31" s="133">
        <f t="shared" si="48"/>
        <v>490.86</v>
      </c>
      <c r="V31" s="132">
        <f t="shared" si="49"/>
        <v>0.2</v>
      </c>
      <c r="W31" s="133">
        <f t="shared" si="43"/>
        <v>98.172</v>
      </c>
      <c r="X31" s="138"/>
      <c r="Y31" s="135">
        <f t="shared" si="50"/>
        <v>115.14</v>
      </c>
      <c r="Z31" s="135">
        <f t="shared" si="51"/>
        <v>0</v>
      </c>
      <c r="AA31" s="135">
        <f t="shared" si="52"/>
        <v>490.86</v>
      </c>
      <c r="AB31" s="142">
        <v>0</v>
      </c>
      <c r="AC31" s="142">
        <v>0.2</v>
      </c>
      <c r="AD31" s="135">
        <f t="shared" si="53"/>
        <v>98.17</v>
      </c>
      <c r="AF31" s="144">
        <f t="shared" si="54"/>
        <v>98.172</v>
      </c>
      <c r="AG31" s="144">
        <f t="shared" si="55"/>
        <v>98.17</v>
      </c>
      <c r="AH31" s="144">
        <v>0</v>
      </c>
      <c r="AI31" s="144">
        <v>0</v>
      </c>
      <c r="AJ31" s="144">
        <v>0</v>
      </c>
      <c r="AK31" s="144">
        <v>0</v>
      </c>
      <c r="AM31" s="144">
        <f t="shared" si="56"/>
        <v>0</v>
      </c>
      <c r="AN31" s="144">
        <f t="shared" si="57"/>
        <v>98.17</v>
      </c>
      <c r="AO31" s="149">
        <f t="shared" si="58"/>
        <v>1</v>
      </c>
      <c r="AP31" s="153">
        <f t="shared" si="59"/>
        <v>0.00199999999998113</v>
      </c>
      <c r="AR31" s="122">
        <f t="shared" si="44"/>
        <v>309.2418</v>
      </c>
      <c r="AS31" s="122">
        <f t="shared" si="45"/>
        <v>0</v>
      </c>
      <c r="AT31" s="122">
        <f t="shared" si="46"/>
        <v>392.688</v>
      </c>
      <c r="AU31" s="122">
        <f t="shared" si="47"/>
        <v>0.17</v>
      </c>
      <c r="AY31" s="155">
        <v>1</v>
      </c>
      <c r="AZ31" s="155">
        <v>1</v>
      </c>
    </row>
    <row r="32" s="143" customFormat="1" spans="1:52">
      <c r="A32" s="257" t="s">
        <v>216</v>
      </c>
      <c r="B32" s="269" t="s">
        <v>34</v>
      </c>
      <c r="C32" s="269" t="s">
        <v>192</v>
      </c>
      <c r="D32" s="222">
        <v>11008</v>
      </c>
      <c r="E32" s="222"/>
      <c r="F32" s="119">
        <v>0</v>
      </c>
      <c r="G32" s="119">
        <v>0.801</v>
      </c>
      <c r="H32" s="222">
        <v>2783.26</v>
      </c>
      <c r="I32" s="170">
        <v>6588.01674</v>
      </c>
      <c r="J32" s="119">
        <v>0.17</v>
      </c>
      <c r="K32" s="120">
        <v>1398.2058</v>
      </c>
      <c r="L32" s="121">
        <v>5189.81094</v>
      </c>
      <c r="M32" s="122"/>
      <c r="N32" s="270" t="str">
        <f t="shared" si="41"/>
        <v>大熊游戏</v>
      </c>
      <c r="O32" s="123">
        <f t="shared" si="42"/>
        <v>0.801</v>
      </c>
      <c r="P32" s="124">
        <f t="shared" si="2"/>
        <v>11008</v>
      </c>
      <c r="Q32" s="124">
        <v>0</v>
      </c>
      <c r="R32" s="128">
        <f t="shared" si="20"/>
        <v>2783.26</v>
      </c>
      <c r="S32" s="131">
        <f t="shared" si="21"/>
        <v>0</v>
      </c>
      <c r="T32" s="132"/>
      <c r="U32" s="133">
        <f t="shared" si="48"/>
        <v>8224.74</v>
      </c>
      <c r="V32" s="132">
        <f t="shared" si="49"/>
        <v>0.199</v>
      </c>
      <c r="W32" s="133">
        <f t="shared" si="43"/>
        <v>1636.72326</v>
      </c>
      <c r="X32" s="138"/>
      <c r="Y32" s="135">
        <f t="shared" si="50"/>
        <v>2783.26</v>
      </c>
      <c r="Z32" s="135">
        <f t="shared" si="51"/>
        <v>0</v>
      </c>
      <c r="AA32" s="135">
        <f t="shared" si="52"/>
        <v>8224.74</v>
      </c>
      <c r="AB32" s="142">
        <v>0</v>
      </c>
      <c r="AC32" s="142">
        <v>0.2</v>
      </c>
      <c r="AD32" s="135">
        <f t="shared" si="53"/>
        <v>1644.95</v>
      </c>
      <c r="AF32" s="144">
        <f t="shared" si="54"/>
        <v>1636.72326</v>
      </c>
      <c r="AG32" s="144">
        <f t="shared" si="55"/>
        <v>1644.95</v>
      </c>
      <c r="AH32" s="144">
        <v>0</v>
      </c>
      <c r="AI32" s="144">
        <v>0</v>
      </c>
      <c r="AJ32" s="144">
        <v>0</v>
      </c>
      <c r="AK32" s="144">
        <v>0</v>
      </c>
      <c r="AM32" s="144">
        <f t="shared" si="56"/>
        <v>0</v>
      </c>
      <c r="AN32" s="144">
        <f t="shared" si="57"/>
        <v>1644.95</v>
      </c>
      <c r="AO32" s="149">
        <f t="shared" si="58"/>
        <v>1</v>
      </c>
      <c r="AP32" s="153">
        <f t="shared" si="59"/>
        <v>-8.22674000000052</v>
      </c>
      <c r="AR32" s="122">
        <f t="shared" si="44"/>
        <v>5189.81094</v>
      </c>
      <c r="AS32" s="122">
        <f t="shared" si="45"/>
        <v>0</v>
      </c>
      <c r="AT32" s="122">
        <f t="shared" si="46"/>
        <v>6588.01674</v>
      </c>
      <c r="AU32" s="122">
        <f t="shared" si="47"/>
        <v>0.17</v>
      </c>
      <c r="AY32" s="155">
        <v>1</v>
      </c>
      <c r="AZ32" s="155">
        <v>1</v>
      </c>
    </row>
    <row r="33" s="143" customFormat="1" spans="1:52">
      <c r="A33" s="257" t="s">
        <v>216</v>
      </c>
      <c r="B33" s="269" t="s">
        <v>34</v>
      </c>
      <c r="C33" s="269" t="s">
        <v>114</v>
      </c>
      <c r="D33" s="222">
        <v>6</v>
      </c>
      <c r="E33" s="222"/>
      <c r="F33" s="119">
        <v>0.05</v>
      </c>
      <c r="G33" s="119">
        <v>0.5</v>
      </c>
      <c r="H33" s="222"/>
      <c r="I33" s="170">
        <v>2.85</v>
      </c>
      <c r="J33" s="119">
        <v>0.17</v>
      </c>
      <c r="K33" s="120">
        <v>1.02</v>
      </c>
      <c r="L33" s="121">
        <v>1.83</v>
      </c>
      <c r="M33" s="122"/>
      <c r="N33" s="270" t="str">
        <f t="shared" si="41"/>
        <v>百度</v>
      </c>
      <c r="O33" s="123">
        <v>0.6</v>
      </c>
      <c r="P33" s="124">
        <f t="shared" si="2"/>
        <v>6</v>
      </c>
      <c r="Q33" s="124">
        <v>0</v>
      </c>
      <c r="R33" s="128">
        <f t="shared" si="20"/>
        <v>0</v>
      </c>
      <c r="S33" s="131">
        <f t="shared" si="21"/>
        <v>0.05</v>
      </c>
      <c r="T33" s="132"/>
      <c r="U33" s="133">
        <f t="shared" si="48"/>
        <v>5.7</v>
      </c>
      <c r="V33" s="132">
        <f t="shared" si="49"/>
        <v>0.4</v>
      </c>
      <c r="W33" s="133">
        <f t="shared" si="43"/>
        <v>2.28</v>
      </c>
      <c r="X33" s="138"/>
      <c r="Y33" s="135">
        <f t="shared" si="50"/>
        <v>0</v>
      </c>
      <c r="Z33" s="135">
        <f t="shared" si="51"/>
        <v>0</v>
      </c>
      <c r="AA33" s="135">
        <f t="shared" si="52"/>
        <v>6</v>
      </c>
      <c r="AB33" s="142">
        <v>0</v>
      </c>
      <c r="AC33" s="142">
        <v>0.2</v>
      </c>
      <c r="AD33" s="135">
        <f t="shared" si="53"/>
        <v>1.2</v>
      </c>
      <c r="AF33" s="144">
        <f t="shared" si="54"/>
        <v>2.28</v>
      </c>
      <c r="AG33" s="144">
        <f t="shared" si="55"/>
        <v>1.2</v>
      </c>
      <c r="AH33" s="144">
        <v>0</v>
      </c>
      <c r="AI33" s="144">
        <v>0</v>
      </c>
      <c r="AJ33" s="144">
        <v>0</v>
      </c>
      <c r="AK33" s="144">
        <v>0</v>
      </c>
      <c r="AM33" s="144">
        <f t="shared" si="56"/>
        <v>0</v>
      </c>
      <c r="AN33" s="144">
        <f t="shared" si="57"/>
        <v>1.2</v>
      </c>
      <c r="AO33" s="149">
        <f t="shared" si="58"/>
        <v>1</v>
      </c>
      <c r="AP33" s="153">
        <f t="shared" si="59"/>
        <v>1.08</v>
      </c>
      <c r="AR33" s="122">
        <f t="shared" si="44"/>
        <v>1.83</v>
      </c>
      <c r="AS33" s="122">
        <f t="shared" si="45"/>
        <v>0</v>
      </c>
      <c r="AT33" s="122">
        <f t="shared" si="46"/>
        <v>2.8</v>
      </c>
      <c r="AU33" s="122">
        <f t="shared" si="47"/>
        <v>0.17</v>
      </c>
      <c r="AY33" s="155">
        <v>1</v>
      </c>
      <c r="AZ33" s="155">
        <v>1</v>
      </c>
    </row>
    <row r="34" s="143" customFormat="1" spans="1:52">
      <c r="A34" s="257" t="s">
        <v>216</v>
      </c>
      <c r="B34" s="269" t="s">
        <v>34</v>
      </c>
      <c r="C34" s="269" t="s">
        <v>105</v>
      </c>
      <c r="D34" s="222">
        <v>1220</v>
      </c>
      <c r="E34" s="222"/>
      <c r="F34" s="119">
        <v>0.05</v>
      </c>
      <c r="G34" s="119">
        <v>0.5</v>
      </c>
      <c r="H34" s="222">
        <v>72.1</v>
      </c>
      <c r="I34" s="170">
        <v>545.25</v>
      </c>
      <c r="J34" s="119">
        <v>0.17</v>
      </c>
      <c r="K34" s="120">
        <v>195.143</v>
      </c>
      <c r="L34" s="121">
        <v>350.107</v>
      </c>
      <c r="M34" s="122"/>
      <c r="N34" s="270" t="str">
        <f t="shared" si="41"/>
        <v>vivo</v>
      </c>
      <c r="O34" s="123">
        <v>0.2</v>
      </c>
      <c r="P34" s="124">
        <f t="shared" si="2"/>
        <v>1220</v>
      </c>
      <c r="Q34" s="124">
        <v>0</v>
      </c>
      <c r="R34" s="128">
        <f t="shared" si="20"/>
        <v>72.1</v>
      </c>
      <c r="S34" s="131">
        <f t="shared" si="21"/>
        <v>0.05</v>
      </c>
      <c r="T34" s="132"/>
      <c r="U34" s="133">
        <f t="shared" si="48"/>
        <v>1090.505</v>
      </c>
      <c r="V34" s="132">
        <f t="shared" si="49"/>
        <v>0.8</v>
      </c>
      <c r="W34" s="133">
        <v>124859.19</v>
      </c>
      <c r="X34" s="138"/>
      <c r="Y34" s="135">
        <f t="shared" si="50"/>
        <v>72.1</v>
      </c>
      <c r="Z34" s="135">
        <f t="shared" si="51"/>
        <v>0</v>
      </c>
      <c r="AA34" s="135">
        <f t="shared" si="52"/>
        <v>1147.9</v>
      </c>
      <c r="AB34" s="142">
        <v>0</v>
      </c>
      <c r="AC34" s="142">
        <v>0.2</v>
      </c>
      <c r="AD34" s="135">
        <f t="shared" si="53"/>
        <v>229.58</v>
      </c>
      <c r="AF34" s="144">
        <f t="shared" si="54"/>
        <v>124859.19</v>
      </c>
      <c r="AG34" s="144">
        <f t="shared" si="55"/>
        <v>229.58</v>
      </c>
      <c r="AH34" s="144">
        <v>0</v>
      </c>
      <c r="AI34" s="144">
        <v>0</v>
      </c>
      <c r="AJ34" s="144">
        <v>0</v>
      </c>
      <c r="AK34" s="144">
        <v>0</v>
      </c>
      <c r="AM34" s="144">
        <f t="shared" si="56"/>
        <v>0</v>
      </c>
      <c r="AN34" s="144">
        <f t="shared" si="57"/>
        <v>229.58</v>
      </c>
      <c r="AO34" s="149">
        <f t="shared" si="58"/>
        <v>1</v>
      </c>
      <c r="AP34" s="153">
        <f t="shared" si="59"/>
        <v>124629.61</v>
      </c>
      <c r="AR34" s="122">
        <f t="shared" si="44"/>
        <v>350.107</v>
      </c>
      <c r="AS34" s="122">
        <f t="shared" si="45"/>
        <v>0</v>
      </c>
      <c r="AT34" s="122">
        <f t="shared" si="46"/>
        <v>545.2</v>
      </c>
      <c r="AU34" s="122">
        <f t="shared" si="47"/>
        <v>0.17</v>
      </c>
      <c r="AY34" s="155">
        <v>1</v>
      </c>
      <c r="AZ34" s="155">
        <v>1</v>
      </c>
    </row>
    <row r="35" s="143" customFormat="1" spans="1:52">
      <c r="A35" s="257" t="s">
        <v>216</v>
      </c>
      <c r="B35" s="269" t="s">
        <v>34</v>
      </c>
      <c r="C35" s="269" t="s">
        <v>110</v>
      </c>
      <c r="D35" s="222">
        <v>14154</v>
      </c>
      <c r="E35" s="222"/>
      <c r="F35" s="119">
        <v>0.05</v>
      </c>
      <c r="G35" s="119">
        <v>0.5</v>
      </c>
      <c r="H35" s="222">
        <v>1425.2</v>
      </c>
      <c r="I35" s="170">
        <v>6092.73</v>
      </c>
      <c r="J35" s="119">
        <v>0.17</v>
      </c>
      <c r="K35" s="120">
        <v>2163.896</v>
      </c>
      <c r="L35" s="121">
        <v>3928.834</v>
      </c>
      <c r="M35" s="122"/>
      <c r="N35" s="270" t="str">
        <f t="shared" si="41"/>
        <v>UC九游（阿里游戏）</v>
      </c>
      <c r="O35" s="123">
        <f t="shared" ref="O35:O37" si="60">G35</f>
        <v>0.5</v>
      </c>
      <c r="P35" s="124">
        <f t="shared" si="2"/>
        <v>14154</v>
      </c>
      <c r="Q35" s="124">
        <v>0</v>
      </c>
      <c r="R35" s="128">
        <f t="shared" si="20"/>
        <v>1425.2</v>
      </c>
      <c r="S35" s="131">
        <f t="shared" si="21"/>
        <v>0.05</v>
      </c>
      <c r="T35" s="132"/>
      <c r="U35" s="133">
        <f t="shared" si="48"/>
        <v>12092.36</v>
      </c>
      <c r="V35" s="132">
        <f t="shared" si="49"/>
        <v>0.5</v>
      </c>
      <c r="W35" s="133">
        <f t="shared" ref="W35:W37" si="61">(P35-Q35-R35)*(1-S35)*V35*(1-T35)</f>
        <v>6046.18</v>
      </c>
      <c r="X35" s="138"/>
      <c r="Y35" s="135">
        <f t="shared" si="50"/>
        <v>1425.2</v>
      </c>
      <c r="Z35" s="135">
        <f t="shared" si="51"/>
        <v>0</v>
      </c>
      <c r="AA35" s="135">
        <f t="shared" si="52"/>
        <v>12728.8</v>
      </c>
      <c r="AB35" s="142">
        <v>0</v>
      </c>
      <c r="AC35" s="142">
        <v>0.2</v>
      </c>
      <c r="AD35" s="135">
        <f t="shared" si="53"/>
        <v>2545.76</v>
      </c>
      <c r="AF35" s="144">
        <f t="shared" si="54"/>
        <v>6046.18</v>
      </c>
      <c r="AG35" s="144">
        <f t="shared" si="55"/>
        <v>2545.76</v>
      </c>
      <c r="AH35" s="144">
        <v>0</v>
      </c>
      <c r="AI35" s="144">
        <v>0</v>
      </c>
      <c r="AJ35" s="144">
        <v>0</v>
      </c>
      <c r="AK35" s="144">
        <v>0</v>
      </c>
      <c r="AM35" s="144">
        <f t="shared" si="56"/>
        <v>0</v>
      </c>
      <c r="AN35" s="144">
        <f t="shared" si="57"/>
        <v>2545.76</v>
      </c>
      <c r="AO35" s="149">
        <f t="shared" si="58"/>
        <v>1</v>
      </c>
      <c r="AP35" s="153">
        <f t="shared" si="59"/>
        <v>3500.42</v>
      </c>
      <c r="AR35" s="122">
        <f t="shared" si="44"/>
        <v>3928.834</v>
      </c>
      <c r="AS35" s="122">
        <f t="shared" si="45"/>
        <v>0</v>
      </c>
      <c r="AT35" s="122">
        <f t="shared" si="46"/>
        <v>6092.68</v>
      </c>
      <c r="AU35" s="122">
        <f t="shared" si="47"/>
        <v>0.17</v>
      </c>
      <c r="AY35" s="155">
        <v>1</v>
      </c>
      <c r="AZ35" s="155">
        <v>1</v>
      </c>
    </row>
    <row r="36" s="143" customFormat="1" spans="1:52">
      <c r="A36" s="257" t="s">
        <v>216</v>
      </c>
      <c r="B36" s="269" t="s">
        <v>34</v>
      </c>
      <c r="C36" s="269" t="s">
        <v>109</v>
      </c>
      <c r="D36" s="222">
        <v>3902</v>
      </c>
      <c r="E36" s="222"/>
      <c r="F36" s="119">
        <v>0.05</v>
      </c>
      <c r="G36" s="119">
        <v>0.5</v>
      </c>
      <c r="H36" s="222">
        <v>390.2</v>
      </c>
      <c r="I36" s="170">
        <v>1668.11</v>
      </c>
      <c r="J36" s="119">
        <v>0.17</v>
      </c>
      <c r="K36" s="120">
        <v>597.006</v>
      </c>
      <c r="L36" s="121">
        <v>1071.104</v>
      </c>
      <c r="M36" s="274"/>
      <c r="N36" s="270" t="str">
        <f t="shared" si="41"/>
        <v>OPPO</v>
      </c>
      <c r="O36" s="123">
        <f t="shared" si="60"/>
        <v>0.5</v>
      </c>
      <c r="P36" s="124">
        <f t="shared" si="2"/>
        <v>3902</v>
      </c>
      <c r="Q36" s="124">
        <v>0</v>
      </c>
      <c r="R36" s="128">
        <f t="shared" si="20"/>
        <v>390.2</v>
      </c>
      <c r="S36" s="131">
        <f t="shared" si="21"/>
        <v>0.05</v>
      </c>
      <c r="T36" s="132"/>
      <c r="U36" s="133">
        <f t="shared" si="48"/>
        <v>3336.21</v>
      </c>
      <c r="V36" s="132">
        <f t="shared" si="49"/>
        <v>0.5</v>
      </c>
      <c r="W36" s="133">
        <f t="shared" si="61"/>
        <v>1668.105</v>
      </c>
      <c r="X36" s="138"/>
      <c r="Y36" s="135">
        <f t="shared" si="50"/>
        <v>390.2</v>
      </c>
      <c r="Z36" s="135">
        <f t="shared" si="51"/>
        <v>0</v>
      </c>
      <c r="AA36" s="135">
        <f t="shared" si="52"/>
        <v>3511.8</v>
      </c>
      <c r="AB36" s="142">
        <v>0</v>
      </c>
      <c r="AC36" s="142">
        <v>0.2</v>
      </c>
      <c r="AD36" s="135">
        <f t="shared" si="53"/>
        <v>702.36</v>
      </c>
      <c r="AF36" s="144">
        <f t="shared" si="54"/>
        <v>1668.105</v>
      </c>
      <c r="AG36" s="144">
        <f t="shared" si="55"/>
        <v>702.36</v>
      </c>
      <c r="AH36" s="144">
        <v>0</v>
      </c>
      <c r="AI36" s="144">
        <v>0</v>
      </c>
      <c r="AJ36" s="144">
        <v>0</v>
      </c>
      <c r="AK36" s="144">
        <v>0</v>
      </c>
      <c r="AM36" s="144">
        <f t="shared" si="56"/>
        <v>0</v>
      </c>
      <c r="AN36" s="144">
        <f t="shared" si="57"/>
        <v>702.36</v>
      </c>
      <c r="AO36" s="149">
        <f t="shared" si="58"/>
        <v>1</v>
      </c>
      <c r="AP36" s="153">
        <f t="shared" si="59"/>
        <v>965.745</v>
      </c>
      <c r="AR36" s="122">
        <f t="shared" si="44"/>
        <v>1071.104</v>
      </c>
      <c r="AS36" s="122">
        <f t="shared" si="45"/>
        <v>0</v>
      </c>
      <c r="AT36" s="122">
        <f t="shared" si="46"/>
        <v>1668.06</v>
      </c>
      <c r="AU36" s="122">
        <f t="shared" si="47"/>
        <v>0.17</v>
      </c>
      <c r="AY36" s="155">
        <v>1</v>
      </c>
      <c r="AZ36" s="155">
        <v>1</v>
      </c>
    </row>
    <row r="37" s="143" customFormat="1" ht="19.5" customHeight="1" spans="1:52">
      <c r="A37" s="257" t="s">
        <v>216</v>
      </c>
      <c r="B37" s="268" t="s">
        <v>34</v>
      </c>
      <c r="C37" s="222" t="s">
        <v>214</v>
      </c>
      <c r="D37" s="222">
        <v>1030</v>
      </c>
      <c r="E37" s="222"/>
      <c r="F37" s="119">
        <v>0.05</v>
      </c>
      <c r="G37" s="119">
        <v>0.4</v>
      </c>
      <c r="H37" s="222"/>
      <c r="I37" s="170">
        <v>391.4</v>
      </c>
      <c r="J37" s="119">
        <v>0.17</v>
      </c>
      <c r="K37" s="120">
        <v>175.1</v>
      </c>
      <c r="L37" s="121">
        <v>216.3</v>
      </c>
      <c r="M37" s="274"/>
      <c r="N37" s="270" t="str">
        <f t="shared" si="41"/>
        <v>小7</v>
      </c>
      <c r="O37" s="123">
        <f t="shared" si="60"/>
        <v>0.4</v>
      </c>
      <c r="P37" s="124">
        <f t="shared" si="2"/>
        <v>1030</v>
      </c>
      <c r="Q37" s="124">
        <v>0</v>
      </c>
      <c r="R37" s="128">
        <f t="shared" si="20"/>
        <v>0</v>
      </c>
      <c r="S37" s="131">
        <f t="shared" si="21"/>
        <v>0.05</v>
      </c>
      <c r="T37" s="132"/>
      <c r="U37" s="133">
        <f t="shared" si="48"/>
        <v>978.5</v>
      </c>
      <c r="V37" s="132">
        <f t="shared" si="49"/>
        <v>0.6</v>
      </c>
      <c r="W37" s="133">
        <f t="shared" si="61"/>
        <v>587.1</v>
      </c>
      <c r="X37" s="138"/>
      <c r="Y37" s="135">
        <f t="shared" si="50"/>
        <v>0</v>
      </c>
      <c r="Z37" s="135">
        <f t="shared" si="51"/>
        <v>0</v>
      </c>
      <c r="AA37" s="135">
        <f t="shared" si="52"/>
        <v>1030</v>
      </c>
      <c r="AB37" s="142">
        <v>0</v>
      </c>
      <c r="AC37" s="142">
        <v>0.2</v>
      </c>
      <c r="AD37" s="135">
        <f t="shared" si="53"/>
        <v>206</v>
      </c>
      <c r="AF37" s="144">
        <f t="shared" si="54"/>
        <v>587.1</v>
      </c>
      <c r="AG37" s="144">
        <f t="shared" si="55"/>
        <v>206</v>
      </c>
      <c r="AH37" s="144">
        <v>0</v>
      </c>
      <c r="AI37" s="144">
        <v>0</v>
      </c>
      <c r="AJ37" s="144">
        <v>0</v>
      </c>
      <c r="AK37" s="144">
        <v>0</v>
      </c>
      <c r="AM37" s="144">
        <f t="shared" si="56"/>
        <v>0</v>
      </c>
      <c r="AN37" s="144">
        <f t="shared" si="57"/>
        <v>206</v>
      </c>
      <c r="AO37" s="149">
        <f t="shared" si="58"/>
        <v>1</v>
      </c>
      <c r="AP37" s="153">
        <f t="shared" si="59"/>
        <v>381.1</v>
      </c>
      <c r="AR37" s="122">
        <f t="shared" si="44"/>
        <v>216.3</v>
      </c>
      <c r="AS37" s="122">
        <f t="shared" si="45"/>
        <v>0</v>
      </c>
      <c r="AT37" s="122">
        <f t="shared" si="46"/>
        <v>391.35</v>
      </c>
      <c r="AU37" s="122">
        <f t="shared" si="47"/>
        <v>0.17</v>
      </c>
      <c r="AY37" s="155">
        <v>1</v>
      </c>
      <c r="AZ37" s="155">
        <v>1</v>
      </c>
    </row>
    <row r="38" s="143" customFormat="1" spans="1:52">
      <c r="A38" s="257"/>
      <c r="B38" s="262"/>
      <c r="C38" s="262"/>
      <c r="D38" s="263"/>
      <c r="E38" s="263"/>
      <c r="F38" s="263"/>
      <c r="G38" s="263"/>
      <c r="H38" s="263"/>
      <c r="I38" s="263"/>
      <c r="J38" s="263"/>
      <c r="K38" s="263"/>
      <c r="L38" s="263"/>
      <c r="M38" s="274"/>
      <c r="N38" s="275"/>
      <c r="O38" s="123"/>
      <c r="P38" s="124">
        <f t="shared" si="2"/>
        <v>0</v>
      </c>
      <c r="Q38" s="124">
        <v>0</v>
      </c>
      <c r="R38" s="128">
        <f t="shared" si="20"/>
        <v>0</v>
      </c>
      <c r="S38" s="131">
        <f t="shared" si="21"/>
        <v>0</v>
      </c>
      <c r="T38" s="132"/>
      <c r="U38" s="133"/>
      <c r="V38" s="132"/>
      <c r="W38" s="133"/>
      <c r="X38" s="138"/>
      <c r="Y38" s="135"/>
      <c r="Z38" s="135"/>
      <c r="AA38" s="135"/>
      <c r="AB38" s="142"/>
      <c r="AC38" s="142"/>
      <c r="AD38" s="135"/>
      <c r="AF38" s="144"/>
      <c r="AG38" s="144"/>
      <c r="AH38" s="144"/>
      <c r="AI38" s="144">
        <v>0</v>
      </c>
      <c r="AJ38" s="144"/>
      <c r="AK38" s="144"/>
      <c r="AM38" s="144"/>
      <c r="AN38" s="144"/>
      <c r="AO38" s="149"/>
      <c r="AP38" s="153"/>
      <c r="AR38" s="122"/>
      <c r="AS38" s="122"/>
      <c r="AT38" s="122"/>
      <c r="AU38" s="122"/>
      <c r="AY38" s="155">
        <v>1</v>
      </c>
      <c r="AZ38" s="155"/>
    </row>
    <row r="39" s="143" customFormat="1" ht="18" customHeight="1" spans="1:52">
      <c r="A39" s="257"/>
      <c r="B39" s="222"/>
      <c r="C39" s="222"/>
      <c r="D39" s="222"/>
      <c r="E39" s="222"/>
      <c r="F39" s="264"/>
      <c r="G39" s="264"/>
      <c r="H39" s="222"/>
      <c r="I39" s="271"/>
      <c r="J39" s="264"/>
      <c r="K39" s="272"/>
      <c r="L39" s="273"/>
      <c r="M39" s="274"/>
      <c r="N39" s="275"/>
      <c r="O39" s="123"/>
      <c r="P39" s="124">
        <f t="shared" si="2"/>
        <v>0</v>
      </c>
      <c r="Q39" s="124">
        <v>0</v>
      </c>
      <c r="R39" s="128">
        <f t="shared" si="20"/>
        <v>0</v>
      </c>
      <c r="S39" s="131">
        <f t="shared" si="21"/>
        <v>0</v>
      </c>
      <c r="T39" s="132"/>
      <c r="U39" s="133"/>
      <c r="V39" s="132"/>
      <c r="W39" s="133"/>
      <c r="X39" s="138"/>
      <c r="Y39" s="135"/>
      <c r="Z39" s="135"/>
      <c r="AA39" s="135"/>
      <c r="AB39" s="142"/>
      <c r="AC39" s="142"/>
      <c r="AD39" s="135"/>
      <c r="AF39" s="144"/>
      <c r="AG39" s="144"/>
      <c r="AH39" s="144"/>
      <c r="AI39" s="144">
        <v>0</v>
      </c>
      <c r="AJ39" s="144"/>
      <c r="AK39" s="144"/>
      <c r="AM39" s="144"/>
      <c r="AN39" s="144"/>
      <c r="AO39" s="149"/>
      <c r="AP39" s="153"/>
      <c r="AR39" s="122"/>
      <c r="AS39" s="122"/>
      <c r="AT39" s="122"/>
      <c r="AU39" s="122"/>
      <c r="AY39" s="155">
        <v>1</v>
      </c>
      <c r="AZ39" s="155"/>
    </row>
    <row r="40" s="143" customFormat="1" spans="1:52">
      <c r="A40" s="257" t="s">
        <v>217</v>
      </c>
      <c r="B40" s="269" t="s">
        <v>34</v>
      </c>
      <c r="C40" s="269" t="s">
        <v>110</v>
      </c>
      <c r="D40" s="222">
        <v>7282</v>
      </c>
      <c r="E40" s="222"/>
      <c r="F40" s="119">
        <v>0.05</v>
      </c>
      <c r="G40" s="119">
        <v>0.5</v>
      </c>
      <c r="H40" s="222">
        <v>1113.4</v>
      </c>
      <c r="I40" s="170">
        <v>2930.09</v>
      </c>
      <c r="J40" s="119">
        <v>0.17</v>
      </c>
      <c r="K40" s="120">
        <v>1048.662</v>
      </c>
      <c r="L40" s="121">
        <v>1881.428</v>
      </c>
      <c r="M40" s="274"/>
      <c r="N40" s="275" t="str">
        <f t="shared" ref="N40:N48" si="62">C40</f>
        <v>UC九游（阿里游戏）</v>
      </c>
      <c r="O40" s="123">
        <f t="shared" ref="O40:O48" si="63">G40</f>
        <v>0.5</v>
      </c>
      <c r="P40" s="124">
        <f t="shared" si="2"/>
        <v>7282</v>
      </c>
      <c r="Q40" s="124">
        <v>0</v>
      </c>
      <c r="R40" s="128">
        <f t="shared" si="20"/>
        <v>1113.4</v>
      </c>
      <c r="S40" s="131">
        <f t="shared" si="21"/>
        <v>0.05</v>
      </c>
      <c r="T40" s="132"/>
      <c r="U40" s="133"/>
      <c r="V40" s="132"/>
      <c r="W40" s="133"/>
      <c r="X40" s="138"/>
      <c r="Y40" s="135"/>
      <c r="Z40" s="135"/>
      <c r="AA40" s="135"/>
      <c r="AB40" s="142"/>
      <c r="AC40" s="142"/>
      <c r="AD40" s="135"/>
      <c r="AF40" s="144"/>
      <c r="AG40" s="144"/>
      <c r="AH40" s="144"/>
      <c r="AI40" s="144">
        <v>0</v>
      </c>
      <c r="AJ40" s="144"/>
      <c r="AK40" s="144"/>
      <c r="AM40" s="144"/>
      <c r="AN40" s="144"/>
      <c r="AO40" s="149"/>
      <c r="AP40" s="153"/>
      <c r="AR40" s="122">
        <f t="shared" ref="AR40:AR48" si="64">L40-AE40</f>
        <v>1881.428</v>
      </c>
      <c r="AS40" s="122">
        <f t="shared" ref="AS40:AS48" si="65">E40-Q40</f>
        <v>0</v>
      </c>
      <c r="AT40" s="122">
        <f t="shared" ref="AT40:AT48" si="66">I40-S40</f>
        <v>2930.04</v>
      </c>
      <c r="AU40" s="122">
        <f t="shared" ref="AU40:AU48" si="67">J40-X40</f>
        <v>0.17</v>
      </c>
      <c r="AY40" s="155">
        <v>1</v>
      </c>
      <c r="AZ40" s="155"/>
    </row>
    <row r="41" s="143" customFormat="1" ht="19.5" customHeight="1" spans="1:52">
      <c r="A41" s="257" t="s">
        <v>217</v>
      </c>
      <c r="B41" s="269" t="s">
        <v>34</v>
      </c>
      <c r="C41" s="269" t="s">
        <v>102</v>
      </c>
      <c r="D41" s="222">
        <v>6048</v>
      </c>
      <c r="E41" s="222"/>
      <c r="F41" s="119">
        <v>0.05</v>
      </c>
      <c r="G41" s="119">
        <v>0.5</v>
      </c>
      <c r="H41" s="222"/>
      <c r="I41" s="170">
        <v>2872.8</v>
      </c>
      <c r="J41" s="119">
        <v>0.17</v>
      </c>
      <c r="K41" s="120">
        <v>1028.16</v>
      </c>
      <c r="L41" s="121">
        <v>1844.64</v>
      </c>
      <c r="M41" s="274"/>
      <c r="N41" s="275" t="str">
        <f t="shared" si="62"/>
        <v>小米</v>
      </c>
      <c r="O41" s="123">
        <v>0.6</v>
      </c>
      <c r="P41" s="124">
        <f t="shared" si="2"/>
        <v>6048</v>
      </c>
      <c r="Q41" s="124">
        <v>0</v>
      </c>
      <c r="R41" s="128">
        <f t="shared" si="20"/>
        <v>0</v>
      </c>
      <c r="S41" s="131">
        <f t="shared" si="21"/>
        <v>0.05</v>
      </c>
      <c r="T41" s="132"/>
      <c r="U41" s="133">
        <f t="shared" ref="U41:U48" si="68">(P41-Q41-R41)*(1-S41)*(1-T41)</f>
        <v>5745.6</v>
      </c>
      <c r="V41" s="132">
        <f t="shared" ref="V41:V48" si="69">AY41-O41</f>
        <v>0.4</v>
      </c>
      <c r="W41" s="133">
        <f t="shared" ref="W41:W48" si="70">(P41-Q41-R41)*(1-S41)*V41*(1-T41)</f>
        <v>2298.24</v>
      </c>
      <c r="X41" s="138"/>
      <c r="Y41" s="135">
        <f t="shared" ref="Y41:Y48" si="71">R41</f>
        <v>0</v>
      </c>
      <c r="Z41" s="135">
        <f t="shared" ref="Z41:Z48" si="72">Q41</f>
        <v>0</v>
      </c>
      <c r="AA41" s="135">
        <f t="shared" ref="AA41:AA48" si="73">P41-Y41-Z41</f>
        <v>6048</v>
      </c>
      <c r="AB41" s="142">
        <v>0</v>
      </c>
      <c r="AC41" s="142">
        <v>0.2</v>
      </c>
      <c r="AD41" s="135">
        <f t="shared" ref="AD41:AD48" si="74">ROUND(AA41*(1-AB41)*AC41,2)</f>
        <v>1209.6</v>
      </c>
      <c r="AF41" s="144">
        <f t="shared" ref="AF41:AF48" si="75">W41</f>
        <v>2298.24</v>
      </c>
      <c r="AG41" s="144">
        <f t="shared" ref="AG41:AG48" si="76">AD41</f>
        <v>1209.6</v>
      </c>
      <c r="AH41" s="144">
        <v>0</v>
      </c>
      <c r="AI41" s="144">
        <v>0</v>
      </c>
      <c r="AJ41" s="144">
        <v>0</v>
      </c>
      <c r="AK41" s="144">
        <v>0</v>
      </c>
      <c r="AM41" s="144">
        <f t="shared" ref="AM41:AM48" si="77">SUM(AH41:AL41)</f>
        <v>0</v>
      </c>
      <c r="AN41" s="144">
        <f t="shared" ref="AN41:AN48" si="78">AG41-AM41</f>
        <v>1209.6</v>
      </c>
      <c r="AO41" s="149">
        <f t="shared" ref="AO41:AO48" si="79">IFERROR(AN41/AG41,"")</f>
        <v>1</v>
      </c>
      <c r="AP41" s="153">
        <f t="shared" ref="AP41:AP48" si="80">W41-AD41-T41</f>
        <v>1088.64</v>
      </c>
      <c r="AR41" s="122">
        <f t="shared" si="64"/>
        <v>1844.64</v>
      </c>
      <c r="AS41" s="122">
        <f t="shared" si="65"/>
        <v>0</v>
      </c>
      <c r="AT41" s="122">
        <f t="shared" si="66"/>
        <v>2872.75</v>
      </c>
      <c r="AU41" s="122">
        <f t="shared" si="67"/>
        <v>0.17</v>
      </c>
      <c r="AY41" s="155">
        <v>1</v>
      </c>
      <c r="AZ41" s="155">
        <v>1</v>
      </c>
    </row>
    <row r="42" s="143" customFormat="1" spans="1:52">
      <c r="A42" s="257" t="s">
        <v>217</v>
      </c>
      <c r="B42" s="269" t="s">
        <v>34</v>
      </c>
      <c r="C42" s="269" t="s">
        <v>105</v>
      </c>
      <c r="D42" s="222">
        <v>1378</v>
      </c>
      <c r="E42" s="222"/>
      <c r="F42" s="119">
        <v>0.05</v>
      </c>
      <c r="G42" s="119">
        <v>0.5</v>
      </c>
      <c r="H42" s="222">
        <v>73.6</v>
      </c>
      <c r="I42" s="170">
        <v>619.59</v>
      </c>
      <c r="J42" s="119">
        <v>0.17</v>
      </c>
      <c r="K42" s="120">
        <v>221.748</v>
      </c>
      <c r="L42" s="121">
        <v>397.842</v>
      </c>
      <c r="M42" s="274"/>
      <c r="N42" s="275" t="str">
        <f t="shared" si="62"/>
        <v>vivo</v>
      </c>
      <c r="O42" s="123">
        <f t="shared" si="63"/>
        <v>0.5</v>
      </c>
      <c r="P42" s="124">
        <f t="shared" si="2"/>
        <v>1378</v>
      </c>
      <c r="Q42" s="124">
        <v>0</v>
      </c>
      <c r="R42" s="128">
        <f t="shared" si="20"/>
        <v>73.6</v>
      </c>
      <c r="S42" s="131">
        <f t="shared" si="21"/>
        <v>0.05</v>
      </c>
      <c r="T42" s="132"/>
      <c r="U42" s="133">
        <f t="shared" si="68"/>
        <v>1239.18</v>
      </c>
      <c r="V42" s="132">
        <f t="shared" si="69"/>
        <v>0.5</v>
      </c>
      <c r="W42" s="133">
        <f t="shared" si="70"/>
        <v>619.59</v>
      </c>
      <c r="X42" s="138"/>
      <c r="Y42" s="135">
        <f t="shared" si="71"/>
        <v>73.6</v>
      </c>
      <c r="Z42" s="135">
        <f t="shared" si="72"/>
        <v>0</v>
      </c>
      <c r="AA42" s="135">
        <f t="shared" si="73"/>
        <v>1304.4</v>
      </c>
      <c r="AB42" s="142">
        <v>0</v>
      </c>
      <c r="AC42" s="142">
        <v>0.2</v>
      </c>
      <c r="AD42" s="135">
        <f t="shared" si="74"/>
        <v>260.88</v>
      </c>
      <c r="AF42" s="144">
        <f t="shared" si="75"/>
        <v>619.59</v>
      </c>
      <c r="AG42" s="144">
        <f t="shared" si="76"/>
        <v>260.88</v>
      </c>
      <c r="AH42" s="144">
        <v>0</v>
      </c>
      <c r="AI42" s="144">
        <v>0</v>
      </c>
      <c r="AJ42" s="144">
        <v>0</v>
      </c>
      <c r="AK42" s="144">
        <v>0</v>
      </c>
      <c r="AM42" s="144">
        <f t="shared" si="77"/>
        <v>0</v>
      </c>
      <c r="AN42" s="144">
        <f t="shared" si="78"/>
        <v>260.88</v>
      </c>
      <c r="AO42" s="149">
        <f t="shared" si="79"/>
        <v>1</v>
      </c>
      <c r="AP42" s="153">
        <f t="shared" si="80"/>
        <v>358.71</v>
      </c>
      <c r="AR42" s="122">
        <f t="shared" si="64"/>
        <v>397.842</v>
      </c>
      <c r="AS42" s="122">
        <f t="shared" si="65"/>
        <v>0</v>
      </c>
      <c r="AT42" s="122">
        <f t="shared" si="66"/>
        <v>619.54</v>
      </c>
      <c r="AU42" s="122">
        <f t="shared" si="67"/>
        <v>0.17</v>
      </c>
      <c r="AY42" s="155">
        <v>1</v>
      </c>
      <c r="AZ42" s="155">
        <v>1</v>
      </c>
    </row>
    <row r="43" s="143" customFormat="1" spans="1:52">
      <c r="A43" s="257" t="s">
        <v>217</v>
      </c>
      <c r="B43" s="269" t="s">
        <v>34</v>
      </c>
      <c r="C43" s="269" t="s">
        <v>109</v>
      </c>
      <c r="D43" s="222">
        <v>5294</v>
      </c>
      <c r="E43" s="222"/>
      <c r="F43" s="119">
        <v>0.05</v>
      </c>
      <c r="G43" s="119">
        <v>0.5</v>
      </c>
      <c r="H43" s="222">
        <v>464</v>
      </c>
      <c r="I43" s="170">
        <v>2294.25</v>
      </c>
      <c r="J43" s="119">
        <v>0.17</v>
      </c>
      <c r="K43" s="120">
        <v>821.1</v>
      </c>
      <c r="L43" s="121">
        <v>1473.15</v>
      </c>
      <c r="M43" s="274"/>
      <c r="N43" s="275" t="str">
        <f t="shared" si="62"/>
        <v>OPPO</v>
      </c>
      <c r="O43" s="123">
        <f t="shared" si="63"/>
        <v>0.5</v>
      </c>
      <c r="P43" s="124">
        <f t="shared" si="2"/>
        <v>5294</v>
      </c>
      <c r="Q43" s="124">
        <v>0</v>
      </c>
      <c r="R43" s="128">
        <f t="shared" si="20"/>
        <v>464</v>
      </c>
      <c r="S43" s="131">
        <f t="shared" si="21"/>
        <v>0.05</v>
      </c>
      <c r="T43" s="132"/>
      <c r="U43" s="133">
        <f t="shared" si="68"/>
        <v>4588.5</v>
      </c>
      <c r="V43" s="132">
        <f t="shared" si="69"/>
        <v>0.5</v>
      </c>
      <c r="W43" s="133">
        <f t="shared" si="70"/>
        <v>2294.25</v>
      </c>
      <c r="X43" s="138"/>
      <c r="Y43" s="135">
        <f t="shared" si="71"/>
        <v>464</v>
      </c>
      <c r="Z43" s="135">
        <f t="shared" si="72"/>
        <v>0</v>
      </c>
      <c r="AA43" s="135">
        <f t="shared" si="73"/>
        <v>4830</v>
      </c>
      <c r="AB43" s="142">
        <v>0</v>
      </c>
      <c r="AC43" s="142">
        <v>0.2</v>
      </c>
      <c r="AD43" s="135">
        <f t="shared" si="74"/>
        <v>966</v>
      </c>
      <c r="AF43" s="144">
        <f t="shared" si="75"/>
        <v>2294.25</v>
      </c>
      <c r="AG43" s="144">
        <f t="shared" si="76"/>
        <v>966</v>
      </c>
      <c r="AH43" s="144">
        <v>0</v>
      </c>
      <c r="AI43" s="144">
        <v>0</v>
      </c>
      <c r="AJ43" s="144">
        <v>0</v>
      </c>
      <c r="AK43" s="144">
        <v>0</v>
      </c>
      <c r="AM43" s="144">
        <f t="shared" si="77"/>
        <v>0</v>
      </c>
      <c r="AN43" s="144">
        <f t="shared" si="78"/>
        <v>966</v>
      </c>
      <c r="AO43" s="149">
        <f t="shared" si="79"/>
        <v>1</v>
      </c>
      <c r="AP43" s="153">
        <f t="shared" si="80"/>
        <v>1328.25</v>
      </c>
      <c r="AR43" s="122">
        <f t="shared" si="64"/>
        <v>1473.15</v>
      </c>
      <c r="AS43" s="122">
        <f t="shared" si="65"/>
        <v>0</v>
      </c>
      <c r="AT43" s="122">
        <f t="shared" si="66"/>
        <v>2294.2</v>
      </c>
      <c r="AU43" s="122">
        <f t="shared" si="67"/>
        <v>0.17</v>
      </c>
      <c r="AY43" s="155">
        <v>1</v>
      </c>
      <c r="AZ43" s="155">
        <v>1</v>
      </c>
    </row>
    <row r="44" s="143" customFormat="1" spans="1:52">
      <c r="A44" s="257" t="s">
        <v>217</v>
      </c>
      <c r="B44" s="269" t="s">
        <v>34</v>
      </c>
      <c r="C44" s="269" t="s">
        <v>106</v>
      </c>
      <c r="D44" s="222">
        <v>2602</v>
      </c>
      <c r="E44" s="222"/>
      <c r="F44" s="119">
        <v>0.05</v>
      </c>
      <c r="G44" s="119">
        <v>0.5</v>
      </c>
      <c r="H44" s="222">
        <v>133</v>
      </c>
      <c r="I44" s="170">
        <v>1274.98</v>
      </c>
      <c r="J44" s="119">
        <v>0.17</v>
      </c>
      <c r="K44" s="120">
        <v>419.73</v>
      </c>
      <c r="L44" s="121">
        <v>855.25</v>
      </c>
      <c r="M44" s="274"/>
      <c r="N44" s="275" t="str">
        <f t="shared" si="62"/>
        <v>华为</v>
      </c>
      <c r="O44" s="123">
        <f t="shared" si="63"/>
        <v>0.5</v>
      </c>
      <c r="P44" s="124">
        <f t="shared" si="2"/>
        <v>2602</v>
      </c>
      <c r="Q44" s="124">
        <v>0</v>
      </c>
      <c r="R44" s="128">
        <f t="shared" si="20"/>
        <v>133</v>
      </c>
      <c r="S44" s="131">
        <f t="shared" si="21"/>
        <v>0.05</v>
      </c>
      <c r="T44" s="132"/>
      <c r="U44" s="133">
        <f t="shared" si="68"/>
        <v>2345.55</v>
      </c>
      <c r="V44" s="132">
        <f t="shared" si="69"/>
        <v>0.5</v>
      </c>
      <c r="W44" s="133">
        <f t="shared" si="70"/>
        <v>1172.775</v>
      </c>
      <c r="X44" s="138"/>
      <c r="Y44" s="135">
        <f t="shared" si="71"/>
        <v>133</v>
      </c>
      <c r="Z44" s="135">
        <f t="shared" si="72"/>
        <v>0</v>
      </c>
      <c r="AA44" s="135">
        <f t="shared" si="73"/>
        <v>2469</v>
      </c>
      <c r="AB44" s="142">
        <v>0</v>
      </c>
      <c r="AC44" s="142">
        <v>0.2</v>
      </c>
      <c r="AD44" s="135">
        <f t="shared" si="74"/>
        <v>493.8</v>
      </c>
      <c r="AF44" s="144">
        <f t="shared" si="75"/>
        <v>1172.775</v>
      </c>
      <c r="AG44" s="144">
        <f t="shared" si="76"/>
        <v>493.8</v>
      </c>
      <c r="AH44" s="144">
        <v>0</v>
      </c>
      <c r="AI44" s="144">
        <v>0</v>
      </c>
      <c r="AJ44" s="144">
        <v>0</v>
      </c>
      <c r="AK44" s="144">
        <v>0</v>
      </c>
      <c r="AM44" s="144">
        <f t="shared" si="77"/>
        <v>0</v>
      </c>
      <c r="AN44" s="144">
        <f t="shared" si="78"/>
        <v>493.8</v>
      </c>
      <c r="AO44" s="149">
        <f t="shared" si="79"/>
        <v>1</v>
      </c>
      <c r="AP44" s="153">
        <f t="shared" si="80"/>
        <v>678.975</v>
      </c>
      <c r="AR44" s="122">
        <f t="shared" si="64"/>
        <v>855.25</v>
      </c>
      <c r="AS44" s="122">
        <f t="shared" si="65"/>
        <v>0</v>
      </c>
      <c r="AT44" s="122">
        <f t="shared" si="66"/>
        <v>1274.93</v>
      </c>
      <c r="AU44" s="122">
        <f t="shared" si="67"/>
        <v>0.17</v>
      </c>
      <c r="AY44" s="155">
        <v>1</v>
      </c>
      <c r="AZ44" s="155">
        <v>1</v>
      </c>
    </row>
    <row r="45" s="143" customFormat="1" spans="1:52">
      <c r="A45" s="257" t="s">
        <v>217</v>
      </c>
      <c r="B45" s="269" t="s">
        <v>34</v>
      </c>
      <c r="C45" s="269" t="s">
        <v>192</v>
      </c>
      <c r="D45" s="222">
        <v>62204</v>
      </c>
      <c r="E45" s="222"/>
      <c r="F45" s="119">
        <v>0</v>
      </c>
      <c r="G45" s="119">
        <v>0.801</v>
      </c>
      <c r="H45" s="222">
        <v>4522.84</v>
      </c>
      <c r="I45" s="170">
        <v>46202.60916</v>
      </c>
      <c r="J45" s="119">
        <v>0.17</v>
      </c>
      <c r="K45" s="120">
        <v>9805.7972</v>
      </c>
      <c r="L45" s="121">
        <v>36396.81196</v>
      </c>
      <c r="M45" s="274"/>
      <c r="N45" s="275" t="str">
        <f t="shared" si="62"/>
        <v>大熊游戏</v>
      </c>
      <c r="O45" s="123">
        <f t="shared" si="63"/>
        <v>0.801</v>
      </c>
      <c r="P45" s="124">
        <f t="shared" si="2"/>
        <v>62204</v>
      </c>
      <c r="Q45" s="124">
        <v>0</v>
      </c>
      <c r="R45" s="128">
        <f t="shared" si="20"/>
        <v>4522.84</v>
      </c>
      <c r="S45" s="131">
        <f t="shared" si="21"/>
        <v>0</v>
      </c>
      <c r="T45" s="132"/>
      <c r="U45" s="133">
        <f t="shared" si="68"/>
        <v>57681.16</v>
      </c>
      <c r="V45" s="132">
        <f t="shared" si="69"/>
        <v>0.199</v>
      </c>
      <c r="W45" s="133">
        <f t="shared" si="70"/>
        <v>11478.55084</v>
      </c>
      <c r="X45" s="138"/>
      <c r="Y45" s="135">
        <f t="shared" si="71"/>
        <v>4522.84</v>
      </c>
      <c r="Z45" s="135">
        <f t="shared" si="72"/>
        <v>0</v>
      </c>
      <c r="AA45" s="135">
        <f t="shared" si="73"/>
        <v>57681.16</v>
      </c>
      <c r="AB45" s="142">
        <v>0</v>
      </c>
      <c r="AC45" s="142">
        <v>0.2</v>
      </c>
      <c r="AD45" s="135">
        <f t="shared" si="74"/>
        <v>11536.23</v>
      </c>
      <c r="AF45" s="144">
        <f t="shared" si="75"/>
        <v>11478.55084</v>
      </c>
      <c r="AG45" s="144">
        <f t="shared" si="76"/>
        <v>11536.23</v>
      </c>
      <c r="AH45" s="144">
        <v>0</v>
      </c>
      <c r="AI45" s="144">
        <v>0</v>
      </c>
      <c r="AJ45" s="144">
        <v>0</v>
      </c>
      <c r="AK45" s="144">
        <v>0</v>
      </c>
      <c r="AM45" s="144">
        <f t="shared" si="77"/>
        <v>0</v>
      </c>
      <c r="AN45" s="144">
        <f t="shared" si="78"/>
        <v>11536.23</v>
      </c>
      <c r="AO45" s="149">
        <f t="shared" si="79"/>
        <v>1</v>
      </c>
      <c r="AP45" s="153">
        <f t="shared" si="80"/>
        <v>-57.6791600000015</v>
      </c>
      <c r="AR45" s="122">
        <f t="shared" si="64"/>
        <v>36396.81196</v>
      </c>
      <c r="AS45" s="122">
        <f t="shared" si="65"/>
        <v>0</v>
      </c>
      <c r="AT45" s="122">
        <f t="shared" si="66"/>
        <v>46202.60916</v>
      </c>
      <c r="AU45" s="122">
        <f t="shared" si="67"/>
        <v>0.17</v>
      </c>
      <c r="AY45" s="155">
        <v>1</v>
      </c>
      <c r="AZ45" s="155">
        <v>1</v>
      </c>
    </row>
    <row r="46" s="143" customFormat="1" spans="1:52">
      <c r="A46" s="257" t="s">
        <v>217</v>
      </c>
      <c r="B46" s="269" t="s">
        <v>34</v>
      </c>
      <c r="C46" s="269" t="s">
        <v>213</v>
      </c>
      <c r="D46" s="222">
        <v>738</v>
      </c>
      <c r="E46" s="222"/>
      <c r="F46" s="119">
        <v>0.05</v>
      </c>
      <c r="G46" s="119">
        <v>0.5</v>
      </c>
      <c r="H46" s="222"/>
      <c r="I46" s="170">
        <v>361.57</v>
      </c>
      <c r="J46" s="119">
        <v>0.17</v>
      </c>
      <c r="K46" s="120">
        <v>125.46</v>
      </c>
      <c r="L46" s="121">
        <v>236.11</v>
      </c>
      <c r="M46" s="274"/>
      <c r="N46" s="275" t="str">
        <f t="shared" si="62"/>
        <v>荣耀Honor</v>
      </c>
      <c r="O46" s="123">
        <f t="shared" si="63"/>
        <v>0.5</v>
      </c>
      <c r="P46" s="124">
        <f t="shared" si="2"/>
        <v>738</v>
      </c>
      <c r="Q46" s="124">
        <v>0</v>
      </c>
      <c r="R46" s="128">
        <f t="shared" si="20"/>
        <v>0</v>
      </c>
      <c r="S46" s="131">
        <f t="shared" si="21"/>
        <v>0.05</v>
      </c>
      <c r="T46" s="132"/>
      <c r="U46" s="133">
        <f t="shared" si="68"/>
        <v>701.1</v>
      </c>
      <c r="V46" s="132">
        <f t="shared" si="69"/>
        <v>0.5</v>
      </c>
      <c r="W46" s="133">
        <f t="shared" si="70"/>
        <v>350.55</v>
      </c>
      <c r="X46" s="138"/>
      <c r="Y46" s="135">
        <f t="shared" si="71"/>
        <v>0</v>
      </c>
      <c r="Z46" s="135">
        <f t="shared" si="72"/>
        <v>0</v>
      </c>
      <c r="AA46" s="135">
        <f t="shared" si="73"/>
        <v>738</v>
      </c>
      <c r="AB46" s="142">
        <v>0</v>
      </c>
      <c r="AC46" s="142">
        <v>0.2</v>
      </c>
      <c r="AD46" s="135">
        <f t="shared" si="74"/>
        <v>147.6</v>
      </c>
      <c r="AF46" s="144">
        <f t="shared" si="75"/>
        <v>350.55</v>
      </c>
      <c r="AG46" s="144">
        <f t="shared" si="76"/>
        <v>147.6</v>
      </c>
      <c r="AH46" s="144">
        <v>0</v>
      </c>
      <c r="AI46" s="144">
        <v>0</v>
      </c>
      <c r="AJ46" s="144">
        <v>0</v>
      </c>
      <c r="AK46" s="144">
        <v>0</v>
      </c>
      <c r="AM46" s="144">
        <f t="shared" si="77"/>
        <v>0</v>
      </c>
      <c r="AN46" s="144">
        <f t="shared" si="78"/>
        <v>147.6</v>
      </c>
      <c r="AO46" s="149">
        <f t="shared" si="79"/>
        <v>1</v>
      </c>
      <c r="AP46" s="153">
        <f t="shared" si="80"/>
        <v>202.95</v>
      </c>
      <c r="AR46" s="122">
        <f t="shared" si="64"/>
        <v>236.11</v>
      </c>
      <c r="AS46" s="122">
        <f t="shared" si="65"/>
        <v>0</v>
      </c>
      <c r="AT46" s="122">
        <f t="shared" si="66"/>
        <v>361.52</v>
      </c>
      <c r="AU46" s="122">
        <f t="shared" si="67"/>
        <v>0.17</v>
      </c>
      <c r="AY46" s="155">
        <v>1</v>
      </c>
      <c r="AZ46" s="155">
        <v>1</v>
      </c>
    </row>
    <row r="47" s="143" customFormat="1" spans="1:52">
      <c r="A47" s="257" t="s">
        <v>217</v>
      </c>
      <c r="B47" s="269" t="s">
        <v>35</v>
      </c>
      <c r="C47" s="269" t="s">
        <v>192</v>
      </c>
      <c r="D47" s="222">
        <v>168</v>
      </c>
      <c r="E47" s="222"/>
      <c r="F47" s="119">
        <v>0</v>
      </c>
      <c r="G47" s="119">
        <v>0.8</v>
      </c>
      <c r="H47" s="222">
        <v>31.92</v>
      </c>
      <c r="I47" s="170">
        <v>108.864</v>
      </c>
      <c r="J47" s="119">
        <v>0.17</v>
      </c>
      <c r="K47" s="120">
        <v>23.1336</v>
      </c>
      <c r="L47" s="121">
        <v>85.7304</v>
      </c>
      <c r="M47" s="274"/>
      <c r="N47" s="275" t="str">
        <f t="shared" si="62"/>
        <v>大熊游戏</v>
      </c>
      <c r="O47" s="123">
        <f t="shared" si="63"/>
        <v>0.8</v>
      </c>
      <c r="P47" s="124">
        <f t="shared" si="2"/>
        <v>168</v>
      </c>
      <c r="Q47" s="124">
        <v>0</v>
      </c>
      <c r="R47" s="128">
        <f t="shared" si="20"/>
        <v>31.92</v>
      </c>
      <c r="S47" s="131">
        <f t="shared" si="21"/>
        <v>0</v>
      </c>
      <c r="T47" s="132"/>
      <c r="U47" s="133">
        <f t="shared" si="68"/>
        <v>136.08</v>
      </c>
      <c r="V47" s="132">
        <f t="shared" si="69"/>
        <v>0.2</v>
      </c>
      <c r="W47" s="133">
        <f t="shared" si="70"/>
        <v>27.216</v>
      </c>
      <c r="X47" s="138"/>
      <c r="Y47" s="135">
        <f t="shared" si="71"/>
        <v>31.92</v>
      </c>
      <c r="Z47" s="135">
        <f t="shared" si="72"/>
        <v>0</v>
      </c>
      <c r="AA47" s="135">
        <f t="shared" si="73"/>
        <v>136.08</v>
      </c>
      <c r="AB47" s="142">
        <v>0</v>
      </c>
      <c r="AC47" s="142">
        <v>0.2</v>
      </c>
      <c r="AD47" s="135">
        <f t="shared" si="74"/>
        <v>27.22</v>
      </c>
      <c r="AF47" s="144">
        <f t="shared" si="75"/>
        <v>27.216</v>
      </c>
      <c r="AG47" s="144">
        <f t="shared" si="76"/>
        <v>27.22</v>
      </c>
      <c r="AH47" s="144">
        <v>0</v>
      </c>
      <c r="AI47" s="144">
        <v>0</v>
      </c>
      <c r="AJ47" s="144">
        <v>0</v>
      </c>
      <c r="AK47" s="144">
        <v>0</v>
      </c>
      <c r="AM47" s="144">
        <f t="shared" si="77"/>
        <v>0</v>
      </c>
      <c r="AN47" s="144">
        <f t="shared" si="78"/>
        <v>27.22</v>
      </c>
      <c r="AO47" s="149">
        <f t="shared" si="79"/>
        <v>1</v>
      </c>
      <c r="AP47" s="153">
        <f t="shared" si="80"/>
        <v>-0.00400000000000844</v>
      </c>
      <c r="AR47" s="122">
        <f t="shared" si="64"/>
        <v>85.7304</v>
      </c>
      <c r="AS47" s="122">
        <f t="shared" si="65"/>
        <v>0</v>
      </c>
      <c r="AT47" s="122">
        <f t="shared" si="66"/>
        <v>108.864</v>
      </c>
      <c r="AU47" s="122">
        <f t="shared" si="67"/>
        <v>0.17</v>
      </c>
      <c r="AY47" s="155">
        <v>1</v>
      </c>
      <c r="AZ47" s="155">
        <v>1</v>
      </c>
    </row>
    <row r="48" s="143" customFormat="1" ht="19.5" customHeight="1" spans="1:52">
      <c r="A48" s="257" t="s">
        <v>217</v>
      </c>
      <c r="B48" s="268" t="s">
        <v>34</v>
      </c>
      <c r="C48" s="222" t="s">
        <v>214</v>
      </c>
      <c r="D48" s="222">
        <v>3816</v>
      </c>
      <c r="E48" s="222"/>
      <c r="F48" s="119">
        <v>0.05</v>
      </c>
      <c r="G48" s="119">
        <v>0.4</v>
      </c>
      <c r="H48" s="265"/>
      <c r="I48" s="170">
        <v>1450.08</v>
      </c>
      <c r="J48" s="119">
        <v>0.17</v>
      </c>
      <c r="K48" s="120">
        <v>648.72</v>
      </c>
      <c r="L48" s="121">
        <v>801.36</v>
      </c>
      <c r="M48" s="274"/>
      <c r="N48" s="275" t="str">
        <f t="shared" si="62"/>
        <v>小7</v>
      </c>
      <c r="O48" s="123">
        <f t="shared" si="63"/>
        <v>0.4</v>
      </c>
      <c r="P48" s="124">
        <f t="shared" si="2"/>
        <v>3816</v>
      </c>
      <c r="Q48" s="124">
        <v>0</v>
      </c>
      <c r="R48" s="128">
        <f t="shared" si="20"/>
        <v>0</v>
      </c>
      <c r="S48" s="131">
        <f t="shared" si="21"/>
        <v>0.05</v>
      </c>
      <c r="T48" s="132"/>
      <c r="U48" s="133">
        <f t="shared" si="68"/>
        <v>3625.2</v>
      </c>
      <c r="V48" s="132">
        <f t="shared" si="69"/>
        <v>0.6</v>
      </c>
      <c r="W48" s="133">
        <f t="shared" si="70"/>
        <v>2175.12</v>
      </c>
      <c r="X48" s="138"/>
      <c r="Y48" s="135">
        <f t="shared" si="71"/>
        <v>0</v>
      </c>
      <c r="Z48" s="135">
        <f t="shared" si="72"/>
        <v>0</v>
      </c>
      <c r="AA48" s="135">
        <f t="shared" si="73"/>
        <v>3816</v>
      </c>
      <c r="AB48" s="142">
        <v>0</v>
      </c>
      <c r="AC48" s="142">
        <v>0.2</v>
      </c>
      <c r="AD48" s="135">
        <f t="shared" si="74"/>
        <v>763.2</v>
      </c>
      <c r="AF48" s="144">
        <f t="shared" si="75"/>
        <v>2175.12</v>
      </c>
      <c r="AG48" s="144">
        <f t="shared" si="76"/>
        <v>763.2</v>
      </c>
      <c r="AH48" s="144">
        <v>0</v>
      </c>
      <c r="AI48" s="144">
        <v>0</v>
      </c>
      <c r="AJ48" s="144">
        <v>0</v>
      </c>
      <c r="AK48" s="144">
        <v>0</v>
      </c>
      <c r="AM48" s="144">
        <f t="shared" si="77"/>
        <v>0</v>
      </c>
      <c r="AN48" s="144">
        <f t="shared" si="78"/>
        <v>763.2</v>
      </c>
      <c r="AO48" s="149">
        <f t="shared" si="79"/>
        <v>1</v>
      </c>
      <c r="AP48" s="153">
        <f t="shared" si="80"/>
        <v>1411.92</v>
      </c>
      <c r="AR48" s="122">
        <f t="shared" si="64"/>
        <v>801.36</v>
      </c>
      <c r="AS48" s="122">
        <f t="shared" si="65"/>
        <v>0</v>
      </c>
      <c r="AT48" s="122">
        <f t="shared" si="66"/>
        <v>1450.03</v>
      </c>
      <c r="AU48" s="122">
        <f t="shared" si="67"/>
        <v>0.17</v>
      </c>
      <c r="AY48" s="155">
        <v>1</v>
      </c>
      <c r="AZ48" s="155">
        <v>1</v>
      </c>
    </row>
    <row r="49" s="143" customFormat="1" spans="1:52">
      <c r="A49" s="257"/>
      <c r="B49" s="262"/>
      <c r="C49" s="262"/>
      <c r="D49" s="263"/>
      <c r="E49" s="263"/>
      <c r="F49" s="263"/>
      <c r="G49" s="263"/>
      <c r="H49" s="263"/>
      <c r="I49" s="263"/>
      <c r="J49" s="263"/>
      <c r="K49" s="263"/>
      <c r="L49" s="263"/>
      <c r="M49" s="274"/>
      <c r="N49" s="275"/>
      <c r="O49" s="123"/>
      <c r="P49" s="124">
        <f t="shared" si="2"/>
        <v>0</v>
      </c>
      <c r="Q49" s="124">
        <v>0</v>
      </c>
      <c r="R49" s="128">
        <f t="shared" si="20"/>
        <v>0</v>
      </c>
      <c r="S49" s="131">
        <f t="shared" si="21"/>
        <v>0</v>
      </c>
      <c r="T49" s="132"/>
      <c r="U49" s="133"/>
      <c r="V49" s="132"/>
      <c r="W49" s="133"/>
      <c r="X49" s="138"/>
      <c r="Y49" s="135"/>
      <c r="Z49" s="135"/>
      <c r="AA49" s="135"/>
      <c r="AB49" s="142"/>
      <c r="AC49" s="142"/>
      <c r="AD49" s="135"/>
      <c r="AF49" s="144"/>
      <c r="AG49" s="144"/>
      <c r="AH49" s="144"/>
      <c r="AI49" s="144">
        <v>0</v>
      </c>
      <c r="AJ49" s="144"/>
      <c r="AK49" s="144"/>
      <c r="AM49" s="144"/>
      <c r="AN49" s="144"/>
      <c r="AO49" s="149"/>
      <c r="AP49" s="153"/>
      <c r="AR49" s="122"/>
      <c r="AS49" s="122"/>
      <c r="AT49" s="122"/>
      <c r="AU49" s="122"/>
      <c r="AY49" s="155">
        <v>1</v>
      </c>
      <c r="AZ49" s="155"/>
    </row>
    <row r="50" s="143" customFormat="1" spans="1:52">
      <c r="A50" s="257"/>
      <c r="B50" s="222"/>
      <c r="C50" s="222"/>
      <c r="D50" s="222"/>
      <c r="E50" s="222"/>
      <c r="F50" s="264"/>
      <c r="G50" s="264"/>
      <c r="H50" s="265"/>
      <c r="I50" s="271"/>
      <c r="J50" s="264"/>
      <c r="K50" s="272"/>
      <c r="L50" s="273"/>
      <c r="M50" s="274"/>
      <c r="N50" s="275"/>
      <c r="O50" s="123"/>
      <c r="P50" s="124">
        <f t="shared" si="2"/>
        <v>0</v>
      </c>
      <c r="Q50" s="124">
        <v>0</v>
      </c>
      <c r="R50" s="128">
        <f t="shared" si="20"/>
        <v>0</v>
      </c>
      <c r="S50" s="131">
        <f t="shared" si="21"/>
        <v>0</v>
      </c>
      <c r="T50" s="132"/>
      <c r="U50" s="133"/>
      <c r="V50" s="132"/>
      <c r="W50" s="133"/>
      <c r="X50" s="138"/>
      <c r="Y50" s="135"/>
      <c r="Z50" s="135"/>
      <c r="AA50" s="135"/>
      <c r="AB50" s="142"/>
      <c r="AC50" s="142"/>
      <c r="AD50" s="135"/>
      <c r="AF50" s="144"/>
      <c r="AG50" s="144"/>
      <c r="AH50" s="144"/>
      <c r="AI50" s="144">
        <v>0</v>
      </c>
      <c r="AJ50" s="144"/>
      <c r="AK50" s="144"/>
      <c r="AM50" s="144"/>
      <c r="AN50" s="144"/>
      <c r="AO50" s="149"/>
      <c r="AP50" s="153"/>
      <c r="AR50" s="122"/>
      <c r="AS50" s="122"/>
      <c r="AT50" s="122"/>
      <c r="AU50" s="122"/>
      <c r="AY50" s="155">
        <v>1</v>
      </c>
      <c r="AZ50" s="155"/>
    </row>
    <row r="51" s="143" customFormat="1" ht="18" customHeight="1" spans="1:52">
      <c r="A51" s="257" t="s">
        <v>218</v>
      </c>
      <c r="B51" s="269" t="s">
        <v>34</v>
      </c>
      <c r="C51" s="269" t="s">
        <v>110</v>
      </c>
      <c r="D51" s="222">
        <v>5838</v>
      </c>
      <c r="E51" s="222"/>
      <c r="F51" s="119">
        <v>0.05</v>
      </c>
      <c r="G51" s="119">
        <v>0.5</v>
      </c>
      <c r="H51" s="222">
        <v>583.8</v>
      </c>
      <c r="I51" s="170">
        <v>2495.75</v>
      </c>
      <c r="J51" s="119">
        <v>0.17</v>
      </c>
      <c r="K51" s="120">
        <v>893.214</v>
      </c>
      <c r="L51" s="121">
        <v>1602.536</v>
      </c>
      <c r="M51" s="274"/>
      <c r="N51" s="275" t="str">
        <f t="shared" ref="N51:N59" si="81">C51</f>
        <v>UC九游（阿里游戏）</v>
      </c>
      <c r="O51" s="123">
        <v>0.2</v>
      </c>
      <c r="P51" s="124">
        <f t="shared" si="2"/>
        <v>5838</v>
      </c>
      <c r="Q51" s="124">
        <v>0</v>
      </c>
      <c r="R51" s="128">
        <f t="shared" si="20"/>
        <v>583.8</v>
      </c>
      <c r="S51" s="131">
        <f t="shared" si="21"/>
        <v>0.05</v>
      </c>
      <c r="T51" s="132"/>
      <c r="U51" s="133">
        <f t="shared" ref="U51:U59" si="82">(P51-Q51-R51)*(1-S51)*(1-T51)</f>
        <v>4991.49</v>
      </c>
      <c r="V51" s="132">
        <f t="shared" ref="V51:V59" si="83">AY51-O51</f>
        <v>0.8</v>
      </c>
      <c r="W51" s="133">
        <f t="shared" ref="W51:W59" si="84">(P51-Q51-R51)*(1-S51)*V51*(1-T51)</f>
        <v>3993.192</v>
      </c>
      <c r="X51" s="138"/>
      <c r="Y51" s="135">
        <f t="shared" ref="Y51:Y59" si="85">R51</f>
        <v>583.8</v>
      </c>
      <c r="Z51" s="135">
        <f t="shared" ref="Z51:Z59" si="86">Q51</f>
        <v>0</v>
      </c>
      <c r="AA51" s="135">
        <f t="shared" ref="AA51:AA59" si="87">P51-Y51-Z51</f>
        <v>5254.2</v>
      </c>
      <c r="AB51" s="142">
        <v>0</v>
      </c>
      <c r="AC51" s="142">
        <v>0.2</v>
      </c>
      <c r="AD51" s="135">
        <f t="shared" ref="AD51:AD59" si="88">ROUND(AA51*(1-AB51)*AC51,2)</f>
        <v>1050.84</v>
      </c>
      <c r="AF51" s="144">
        <f t="shared" ref="AF51:AF59" si="89">W51</f>
        <v>3993.192</v>
      </c>
      <c r="AG51" s="144">
        <f t="shared" ref="AG51:AG59" si="90">AD51</f>
        <v>1050.84</v>
      </c>
      <c r="AH51" s="144">
        <v>0</v>
      </c>
      <c r="AI51" s="144">
        <v>0</v>
      </c>
      <c r="AJ51" s="144">
        <v>0</v>
      </c>
      <c r="AK51" s="144">
        <v>0</v>
      </c>
      <c r="AM51" s="144">
        <f t="shared" ref="AM51:AM59" si="91">SUM(AH51:AL51)</f>
        <v>0</v>
      </c>
      <c r="AN51" s="144">
        <f t="shared" ref="AN51:AN59" si="92">AG51-AM51</f>
        <v>1050.84</v>
      </c>
      <c r="AO51" s="149">
        <f t="shared" ref="AO51:AO59" si="93">IFERROR(AN51/AG51,"")</f>
        <v>1</v>
      </c>
      <c r="AP51" s="153">
        <f t="shared" ref="AP51:AP59" si="94">W51-AD51-T51</f>
        <v>2942.352</v>
      </c>
      <c r="AR51" s="122">
        <f t="shared" ref="AR51:AR59" si="95">L51-AE51</f>
        <v>1602.536</v>
      </c>
      <c r="AS51" s="122">
        <f t="shared" ref="AS51:AS59" si="96">E51-Q51</f>
        <v>0</v>
      </c>
      <c r="AT51" s="122">
        <f t="shared" ref="AT51:AT59" si="97">I51-S51</f>
        <v>2495.7</v>
      </c>
      <c r="AU51" s="122">
        <f t="shared" ref="AU51:AU59" si="98">J51-X51</f>
        <v>0.17</v>
      </c>
      <c r="AY51" s="155">
        <v>1</v>
      </c>
      <c r="AZ51" s="155">
        <v>1</v>
      </c>
    </row>
    <row r="52" s="143" customFormat="1" spans="1:52">
      <c r="A52" s="257" t="s">
        <v>218</v>
      </c>
      <c r="B52" s="269" t="s">
        <v>34</v>
      </c>
      <c r="C52" s="269" t="s">
        <v>102</v>
      </c>
      <c r="D52" s="222">
        <v>18</v>
      </c>
      <c r="E52" s="222"/>
      <c r="F52" s="119">
        <v>0.05</v>
      </c>
      <c r="G52" s="119">
        <v>0.5</v>
      </c>
      <c r="H52" s="222"/>
      <c r="I52" s="167">
        <v>8.55</v>
      </c>
      <c r="J52" s="119">
        <v>0.17</v>
      </c>
      <c r="K52" s="120">
        <v>3.06</v>
      </c>
      <c r="L52" s="121">
        <v>5.49</v>
      </c>
      <c r="N52" s="275" t="str">
        <f t="shared" si="81"/>
        <v>小米</v>
      </c>
      <c r="O52" s="123">
        <f t="shared" ref="O52:O59" si="99">G52</f>
        <v>0.5</v>
      </c>
      <c r="P52" s="124">
        <f t="shared" si="2"/>
        <v>18</v>
      </c>
      <c r="Q52" s="124">
        <v>0</v>
      </c>
      <c r="R52" s="128">
        <f t="shared" si="20"/>
        <v>0</v>
      </c>
      <c r="S52" s="131">
        <f t="shared" si="21"/>
        <v>0.05</v>
      </c>
      <c r="T52" s="132"/>
      <c r="U52" s="133"/>
      <c r="V52" s="132"/>
      <c r="W52" s="133">
        <v>0</v>
      </c>
      <c r="X52" s="138"/>
      <c r="Y52" s="135"/>
      <c r="Z52" s="135"/>
      <c r="AA52" s="135"/>
      <c r="AB52" s="142"/>
      <c r="AC52" s="142"/>
      <c r="AD52" s="135">
        <v>0</v>
      </c>
      <c r="AF52" s="144"/>
      <c r="AG52" s="144"/>
      <c r="AH52" s="144"/>
      <c r="AI52" s="144">
        <v>0</v>
      </c>
      <c r="AJ52" s="144"/>
      <c r="AK52" s="144"/>
      <c r="AM52" s="144"/>
      <c r="AN52" s="144"/>
      <c r="AO52" s="149"/>
      <c r="AP52" s="153"/>
      <c r="AR52" s="122">
        <f t="shared" si="95"/>
        <v>5.49</v>
      </c>
      <c r="AS52" s="122">
        <f t="shared" si="96"/>
        <v>0</v>
      </c>
      <c r="AT52" s="122">
        <f t="shared" si="97"/>
        <v>8.5</v>
      </c>
      <c r="AU52" s="122">
        <f t="shared" si="98"/>
        <v>0.17</v>
      </c>
      <c r="AY52" s="155">
        <v>1</v>
      </c>
      <c r="AZ52" s="155"/>
    </row>
    <row r="53" s="143" customFormat="1" spans="1:52">
      <c r="A53" s="257" t="s">
        <v>218</v>
      </c>
      <c r="B53" s="269" t="s">
        <v>34</v>
      </c>
      <c r="C53" s="269" t="s">
        <v>105</v>
      </c>
      <c r="D53" s="222">
        <v>1004</v>
      </c>
      <c r="E53" s="222"/>
      <c r="F53" s="119">
        <v>0.05</v>
      </c>
      <c r="G53" s="119">
        <v>0.5</v>
      </c>
      <c r="H53" s="222">
        <v>24</v>
      </c>
      <c r="I53" s="170">
        <v>465.5</v>
      </c>
      <c r="J53" s="119">
        <v>0.17</v>
      </c>
      <c r="K53" s="120">
        <v>166.6</v>
      </c>
      <c r="L53" s="121">
        <v>298.9</v>
      </c>
      <c r="N53" s="275" t="str">
        <f t="shared" si="81"/>
        <v>vivo</v>
      </c>
      <c r="O53" s="123">
        <v>0.6</v>
      </c>
      <c r="P53" s="124">
        <f t="shared" si="2"/>
        <v>1004</v>
      </c>
      <c r="Q53" s="124">
        <v>0</v>
      </c>
      <c r="R53" s="128">
        <f t="shared" si="20"/>
        <v>24</v>
      </c>
      <c r="S53" s="131">
        <f t="shared" si="21"/>
        <v>0.05</v>
      </c>
      <c r="T53" s="132"/>
      <c r="U53" s="133">
        <f t="shared" si="82"/>
        <v>931</v>
      </c>
      <c r="V53" s="132">
        <f t="shared" si="83"/>
        <v>0.4</v>
      </c>
      <c r="W53" s="133">
        <f t="shared" si="84"/>
        <v>372.4</v>
      </c>
      <c r="X53" s="138"/>
      <c r="Y53" s="135">
        <f t="shared" si="85"/>
        <v>24</v>
      </c>
      <c r="Z53" s="135">
        <f t="shared" si="86"/>
        <v>0</v>
      </c>
      <c r="AA53" s="135">
        <f t="shared" si="87"/>
        <v>980</v>
      </c>
      <c r="AB53" s="142">
        <v>0</v>
      </c>
      <c r="AC53" s="142">
        <v>0.2</v>
      </c>
      <c r="AD53" s="135">
        <f t="shared" si="88"/>
        <v>196</v>
      </c>
      <c r="AF53" s="144">
        <f t="shared" si="89"/>
        <v>372.4</v>
      </c>
      <c r="AG53" s="144">
        <f t="shared" si="90"/>
        <v>196</v>
      </c>
      <c r="AH53" s="144">
        <v>0</v>
      </c>
      <c r="AI53" s="144">
        <v>0</v>
      </c>
      <c r="AJ53" s="144">
        <v>0</v>
      </c>
      <c r="AK53" s="144">
        <v>0</v>
      </c>
      <c r="AM53" s="144">
        <f t="shared" si="91"/>
        <v>0</v>
      </c>
      <c r="AN53" s="144">
        <f t="shared" si="92"/>
        <v>196</v>
      </c>
      <c r="AO53" s="149">
        <f t="shared" si="93"/>
        <v>1</v>
      </c>
      <c r="AP53" s="153">
        <f t="shared" si="94"/>
        <v>176.4</v>
      </c>
      <c r="AR53" s="122">
        <f t="shared" si="95"/>
        <v>298.9</v>
      </c>
      <c r="AS53" s="122">
        <f t="shared" si="96"/>
        <v>0</v>
      </c>
      <c r="AT53" s="122">
        <f t="shared" si="97"/>
        <v>465.45</v>
      </c>
      <c r="AU53" s="122">
        <f t="shared" si="98"/>
        <v>0.17</v>
      </c>
      <c r="AY53" s="155">
        <v>1</v>
      </c>
      <c r="AZ53" s="155">
        <v>1</v>
      </c>
    </row>
    <row r="54" s="143" customFormat="1" ht="19.5" customHeight="1" spans="1:52">
      <c r="A54" s="257" t="s">
        <v>218</v>
      </c>
      <c r="B54" s="269" t="s">
        <v>34</v>
      </c>
      <c r="C54" s="269" t="s">
        <v>109</v>
      </c>
      <c r="D54" s="222">
        <v>980</v>
      </c>
      <c r="E54" s="222"/>
      <c r="F54" s="119">
        <v>0.05</v>
      </c>
      <c r="G54" s="119">
        <v>0.5</v>
      </c>
      <c r="H54" s="222">
        <v>204.2</v>
      </c>
      <c r="I54" s="170">
        <v>368.51</v>
      </c>
      <c r="J54" s="119">
        <v>0.17</v>
      </c>
      <c r="K54" s="120">
        <v>131.886</v>
      </c>
      <c r="L54" s="121">
        <v>236.624</v>
      </c>
      <c r="N54" s="275" t="str">
        <f t="shared" si="81"/>
        <v>OPPO</v>
      </c>
      <c r="O54" s="123">
        <f t="shared" si="99"/>
        <v>0.5</v>
      </c>
      <c r="P54" s="124">
        <f t="shared" si="2"/>
        <v>980</v>
      </c>
      <c r="Q54" s="124">
        <v>0</v>
      </c>
      <c r="R54" s="128">
        <f t="shared" si="20"/>
        <v>204.2</v>
      </c>
      <c r="S54" s="131">
        <f t="shared" si="21"/>
        <v>0.05</v>
      </c>
      <c r="T54" s="132"/>
      <c r="U54" s="133">
        <f t="shared" si="82"/>
        <v>737.01</v>
      </c>
      <c r="V54" s="132">
        <f t="shared" si="83"/>
        <v>0.5</v>
      </c>
      <c r="W54" s="133">
        <f t="shared" si="84"/>
        <v>368.505</v>
      </c>
      <c r="X54" s="138"/>
      <c r="Y54" s="135">
        <f t="shared" si="85"/>
        <v>204.2</v>
      </c>
      <c r="Z54" s="135">
        <f t="shared" si="86"/>
        <v>0</v>
      </c>
      <c r="AA54" s="135">
        <f t="shared" si="87"/>
        <v>775.8</v>
      </c>
      <c r="AB54" s="142">
        <v>0</v>
      </c>
      <c r="AC54" s="142">
        <v>0.2</v>
      </c>
      <c r="AD54" s="135">
        <f t="shared" si="88"/>
        <v>155.16</v>
      </c>
      <c r="AF54" s="144">
        <f t="shared" si="89"/>
        <v>368.505</v>
      </c>
      <c r="AG54" s="144">
        <f t="shared" si="90"/>
        <v>155.16</v>
      </c>
      <c r="AH54" s="144">
        <v>0</v>
      </c>
      <c r="AI54" s="144">
        <v>0</v>
      </c>
      <c r="AJ54" s="144">
        <v>0</v>
      </c>
      <c r="AK54" s="144">
        <v>0</v>
      </c>
      <c r="AM54" s="144">
        <f t="shared" si="91"/>
        <v>0</v>
      </c>
      <c r="AN54" s="144">
        <f t="shared" si="92"/>
        <v>155.16</v>
      </c>
      <c r="AO54" s="149">
        <f t="shared" si="93"/>
        <v>1</v>
      </c>
      <c r="AP54" s="153">
        <f t="shared" si="94"/>
        <v>213.345</v>
      </c>
      <c r="AR54" s="122">
        <f t="shared" si="95"/>
        <v>236.624</v>
      </c>
      <c r="AS54" s="122">
        <f t="shared" si="96"/>
        <v>0</v>
      </c>
      <c r="AT54" s="122">
        <f t="shared" si="97"/>
        <v>368.46</v>
      </c>
      <c r="AU54" s="122">
        <f t="shared" si="98"/>
        <v>0.17</v>
      </c>
      <c r="AY54" s="155">
        <v>1</v>
      </c>
      <c r="AZ54" s="155">
        <v>1</v>
      </c>
    </row>
    <row r="55" s="143" customFormat="1" spans="1:52">
      <c r="A55" s="257" t="s">
        <v>218</v>
      </c>
      <c r="B55" s="269" t="s">
        <v>34</v>
      </c>
      <c r="C55" s="269" t="s">
        <v>106</v>
      </c>
      <c r="D55" s="222">
        <v>60</v>
      </c>
      <c r="E55" s="222"/>
      <c r="F55" s="119">
        <v>0.05</v>
      </c>
      <c r="G55" s="119">
        <v>0.5</v>
      </c>
      <c r="H55" s="222">
        <v>10</v>
      </c>
      <c r="I55" s="170">
        <v>29.4</v>
      </c>
      <c r="J55" s="119">
        <v>0.17</v>
      </c>
      <c r="K55" s="120">
        <v>8.5</v>
      </c>
      <c r="L55" s="121">
        <v>20.9</v>
      </c>
      <c r="N55" s="275" t="str">
        <f t="shared" si="81"/>
        <v>华为</v>
      </c>
      <c r="O55" s="123">
        <f t="shared" si="99"/>
        <v>0.5</v>
      </c>
      <c r="P55" s="124">
        <f t="shared" si="2"/>
        <v>60</v>
      </c>
      <c r="Q55" s="124">
        <v>0</v>
      </c>
      <c r="R55" s="128">
        <f t="shared" si="20"/>
        <v>10</v>
      </c>
      <c r="S55" s="131">
        <f t="shared" si="21"/>
        <v>0.05</v>
      </c>
      <c r="T55" s="132"/>
      <c r="U55" s="133">
        <f t="shared" si="82"/>
        <v>47.5</v>
      </c>
      <c r="V55" s="132">
        <f t="shared" si="83"/>
        <v>0.5</v>
      </c>
      <c r="W55" s="133">
        <f t="shared" si="84"/>
        <v>23.75</v>
      </c>
      <c r="X55" s="138"/>
      <c r="Y55" s="135">
        <f t="shared" si="85"/>
        <v>10</v>
      </c>
      <c r="Z55" s="135">
        <f t="shared" si="86"/>
        <v>0</v>
      </c>
      <c r="AA55" s="135">
        <f t="shared" si="87"/>
        <v>50</v>
      </c>
      <c r="AB55" s="142">
        <v>0</v>
      </c>
      <c r="AC55" s="142">
        <v>0.2</v>
      </c>
      <c r="AD55" s="135">
        <f t="shared" si="88"/>
        <v>10</v>
      </c>
      <c r="AF55" s="144">
        <f t="shared" si="89"/>
        <v>23.75</v>
      </c>
      <c r="AG55" s="144">
        <f t="shared" si="90"/>
        <v>10</v>
      </c>
      <c r="AH55" s="144">
        <v>0</v>
      </c>
      <c r="AI55" s="144">
        <v>0</v>
      </c>
      <c r="AJ55" s="144">
        <v>0</v>
      </c>
      <c r="AK55" s="144">
        <v>0</v>
      </c>
      <c r="AM55" s="144">
        <f t="shared" si="91"/>
        <v>0</v>
      </c>
      <c r="AN55" s="144">
        <f t="shared" si="92"/>
        <v>10</v>
      </c>
      <c r="AO55" s="149">
        <f t="shared" si="93"/>
        <v>1</v>
      </c>
      <c r="AP55" s="153">
        <f t="shared" si="94"/>
        <v>13.75</v>
      </c>
      <c r="AR55" s="122">
        <f t="shared" si="95"/>
        <v>20.9</v>
      </c>
      <c r="AS55" s="122">
        <f t="shared" si="96"/>
        <v>0</v>
      </c>
      <c r="AT55" s="122">
        <f t="shared" si="97"/>
        <v>29.35</v>
      </c>
      <c r="AU55" s="122">
        <f t="shared" si="98"/>
        <v>0.17</v>
      </c>
      <c r="AY55" s="155">
        <v>1</v>
      </c>
      <c r="AZ55" s="155">
        <v>1</v>
      </c>
    </row>
    <row r="56" s="143" customFormat="1" spans="1:52">
      <c r="A56" s="257" t="s">
        <v>218</v>
      </c>
      <c r="B56" s="269" t="s">
        <v>34</v>
      </c>
      <c r="C56" s="269" t="s">
        <v>192</v>
      </c>
      <c r="D56" s="222">
        <v>35302</v>
      </c>
      <c r="E56" s="222"/>
      <c r="F56" s="119">
        <v>0</v>
      </c>
      <c r="G56" s="119">
        <v>0.801</v>
      </c>
      <c r="H56" s="222">
        <v>562</v>
      </c>
      <c r="I56" s="170">
        <v>27826.74</v>
      </c>
      <c r="J56" s="119">
        <v>0.17</v>
      </c>
      <c r="K56" s="120">
        <v>5905.8</v>
      </c>
      <c r="L56" s="121">
        <v>21920.94</v>
      </c>
      <c r="N56" s="275" t="str">
        <f t="shared" si="81"/>
        <v>大熊游戏</v>
      </c>
      <c r="O56" s="123">
        <f t="shared" si="99"/>
        <v>0.801</v>
      </c>
      <c r="P56" s="124">
        <f t="shared" si="2"/>
        <v>35302</v>
      </c>
      <c r="Q56" s="124">
        <v>0</v>
      </c>
      <c r="R56" s="128">
        <f t="shared" si="20"/>
        <v>562</v>
      </c>
      <c r="S56" s="131">
        <f t="shared" si="21"/>
        <v>0</v>
      </c>
      <c r="T56" s="132"/>
      <c r="U56" s="133">
        <f t="shared" si="82"/>
        <v>34740</v>
      </c>
      <c r="V56" s="132">
        <f t="shared" si="83"/>
        <v>0.199</v>
      </c>
      <c r="W56" s="133">
        <f t="shared" si="84"/>
        <v>6913.26</v>
      </c>
      <c r="X56" s="138"/>
      <c r="Y56" s="135">
        <f t="shared" si="85"/>
        <v>562</v>
      </c>
      <c r="Z56" s="135">
        <f t="shared" si="86"/>
        <v>0</v>
      </c>
      <c r="AA56" s="135">
        <f t="shared" si="87"/>
        <v>34740</v>
      </c>
      <c r="AB56" s="142">
        <v>0</v>
      </c>
      <c r="AC56" s="142">
        <v>0.2</v>
      </c>
      <c r="AD56" s="135">
        <f t="shared" si="88"/>
        <v>6948</v>
      </c>
      <c r="AF56" s="144">
        <f t="shared" si="89"/>
        <v>6913.26</v>
      </c>
      <c r="AG56" s="144">
        <f t="shared" si="90"/>
        <v>6948</v>
      </c>
      <c r="AH56" s="144">
        <v>0</v>
      </c>
      <c r="AI56" s="144">
        <v>0</v>
      </c>
      <c r="AJ56" s="144">
        <v>0</v>
      </c>
      <c r="AK56" s="144">
        <v>0</v>
      </c>
      <c r="AM56" s="144">
        <f t="shared" si="91"/>
        <v>0</v>
      </c>
      <c r="AN56" s="144">
        <f t="shared" si="92"/>
        <v>6948</v>
      </c>
      <c r="AO56" s="149">
        <f t="shared" si="93"/>
        <v>1</v>
      </c>
      <c r="AP56" s="153">
        <f t="shared" si="94"/>
        <v>-34.7400000000016</v>
      </c>
      <c r="AR56" s="122">
        <f t="shared" si="95"/>
        <v>21920.94</v>
      </c>
      <c r="AS56" s="122">
        <f t="shared" si="96"/>
        <v>0</v>
      </c>
      <c r="AT56" s="122">
        <f t="shared" si="97"/>
        <v>27826.74</v>
      </c>
      <c r="AU56" s="122">
        <f t="shared" si="98"/>
        <v>0.17</v>
      </c>
      <c r="AY56" s="155">
        <v>1</v>
      </c>
      <c r="AZ56" s="155">
        <v>1</v>
      </c>
    </row>
    <row r="57" s="143" customFormat="1" spans="1:52">
      <c r="A57" s="257" t="s">
        <v>218</v>
      </c>
      <c r="B57" s="269" t="s">
        <v>34</v>
      </c>
      <c r="C57" s="269" t="s">
        <v>213</v>
      </c>
      <c r="D57" s="222">
        <v>420</v>
      </c>
      <c r="E57" s="222"/>
      <c r="F57" s="119">
        <v>0.05</v>
      </c>
      <c r="G57" s="119">
        <v>0.5</v>
      </c>
      <c r="H57" s="222"/>
      <c r="I57" s="170">
        <v>205.77</v>
      </c>
      <c r="J57" s="119">
        <v>0.17</v>
      </c>
      <c r="K57" s="120">
        <v>71.4</v>
      </c>
      <c r="L57" s="121">
        <v>134.37</v>
      </c>
      <c r="N57" s="275" t="str">
        <f t="shared" si="81"/>
        <v>荣耀Honor</v>
      </c>
      <c r="O57" s="123">
        <f t="shared" si="99"/>
        <v>0.5</v>
      </c>
      <c r="P57" s="124">
        <f t="shared" si="2"/>
        <v>420</v>
      </c>
      <c r="Q57" s="124">
        <v>0</v>
      </c>
      <c r="R57" s="128">
        <f t="shared" si="20"/>
        <v>0</v>
      </c>
      <c r="S57" s="131">
        <f t="shared" si="21"/>
        <v>0.05</v>
      </c>
      <c r="T57" s="132"/>
      <c r="U57" s="133">
        <f t="shared" si="82"/>
        <v>399</v>
      </c>
      <c r="V57" s="132">
        <f t="shared" si="83"/>
        <v>0.5</v>
      </c>
      <c r="W57" s="133">
        <f t="shared" si="84"/>
        <v>199.5</v>
      </c>
      <c r="X57" s="138"/>
      <c r="Y57" s="135">
        <f t="shared" si="85"/>
        <v>0</v>
      </c>
      <c r="Z57" s="135">
        <f t="shared" si="86"/>
        <v>0</v>
      </c>
      <c r="AA57" s="135">
        <f t="shared" si="87"/>
        <v>420</v>
      </c>
      <c r="AB57" s="142">
        <v>0</v>
      </c>
      <c r="AC57" s="142">
        <v>0.2</v>
      </c>
      <c r="AD57" s="135">
        <f t="shared" si="88"/>
        <v>84</v>
      </c>
      <c r="AF57" s="144">
        <f t="shared" si="89"/>
        <v>199.5</v>
      </c>
      <c r="AG57" s="144">
        <f t="shared" si="90"/>
        <v>84</v>
      </c>
      <c r="AH57" s="144">
        <v>0</v>
      </c>
      <c r="AI57" s="144">
        <v>0</v>
      </c>
      <c r="AJ57" s="144">
        <v>0</v>
      </c>
      <c r="AK57" s="144">
        <v>0</v>
      </c>
      <c r="AM57" s="144">
        <f t="shared" si="91"/>
        <v>0</v>
      </c>
      <c r="AN57" s="144">
        <f t="shared" si="92"/>
        <v>84</v>
      </c>
      <c r="AO57" s="149">
        <f t="shared" si="93"/>
        <v>1</v>
      </c>
      <c r="AP57" s="153">
        <f t="shared" si="94"/>
        <v>115.5</v>
      </c>
      <c r="AR57" s="122">
        <f t="shared" si="95"/>
        <v>134.37</v>
      </c>
      <c r="AS57" s="122">
        <f t="shared" si="96"/>
        <v>0</v>
      </c>
      <c r="AT57" s="122">
        <f t="shared" si="97"/>
        <v>205.72</v>
      </c>
      <c r="AU57" s="122">
        <f t="shared" si="98"/>
        <v>0.17</v>
      </c>
      <c r="AY57" s="155">
        <v>1</v>
      </c>
      <c r="AZ57" s="155">
        <v>1</v>
      </c>
    </row>
    <row r="58" s="143" customFormat="1" spans="1:52">
      <c r="A58" s="257" t="s">
        <v>218</v>
      </c>
      <c r="B58" s="269" t="s">
        <v>35</v>
      </c>
      <c r="C58" s="269" t="s">
        <v>192</v>
      </c>
      <c r="D58" s="222">
        <v>640</v>
      </c>
      <c r="E58" s="222"/>
      <c r="F58" s="119">
        <v>0</v>
      </c>
      <c r="G58" s="119">
        <v>0.8</v>
      </c>
      <c r="H58" s="222"/>
      <c r="I58" s="170">
        <v>512</v>
      </c>
      <c r="J58" s="119">
        <v>0.17</v>
      </c>
      <c r="K58" s="120">
        <v>108.8</v>
      </c>
      <c r="L58" s="121">
        <v>403.2</v>
      </c>
      <c r="N58" s="275" t="str">
        <f t="shared" si="81"/>
        <v>大熊游戏</v>
      </c>
      <c r="O58" s="123">
        <f t="shared" si="99"/>
        <v>0.8</v>
      </c>
      <c r="P58" s="124">
        <f t="shared" si="2"/>
        <v>640</v>
      </c>
      <c r="Q58" s="124">
        <v>0</v>
      </c>
      <c r="R58" s="128">
        <f t="shared" si="20"/>
        <v>0</v>
      </c>
      <c r="S58" s="131">
        <f t="shared" si="21"/>
        <v>0</v>
      </c>
      <c r="T58" s="132"/>
      <c r="U58" s="133">
        <f t="shared" si="82"/>
        <v>640</v>
      </c>
      <c r="V58" s="132">
        <f t="shared" si="83"/>
        <v>0.2</v>
      </c>
      <c r="W58" s="133">
        <f t="shared" si="84"/>
        <v>128</v>
      </c>
      <c r="X58" s="138"/>
      <c r="Y58" s="135">
        <f t="shared" si="85"/>
        <v>0</v>
      </c>
      <c r="Z58" s="135">
        <f t="shared" si="86"/>
        <v>0</v>
      </c>
      <c r="AA58" s="135">
        <f t="shared" si="87"/>
        <v>640</v>
      </c>
      <c r="AB58" s="142">
        <v>0</v>
      </c>
      <c r="AC58" s="142">
        <v>0.2</v>
      </c>
      <c r="AD58" s="135">
        <f t="shared" si="88"/>
        <v>128</v>
      </c>
      <c r="AF58" s="144">
        <f t="shared" si="89"/>
        <v>128</v>
      </c>
      <c r="AG58" s="144">
        <f t="shared" si="90"/>
        <v>128</v>
      </c>
      <c r="AH58" s="144">
        <v>0</v>
      </c>
      <c r="AI58" s="144">
        <v>0</v>
      </c>
      <c r="AJ58" s="144">
        <v>0</v>
      </c>
      <c r="AK58" s="144">
        <v>0</v>
      </c>
      <c r="AM58" s="144">
        <f t="shared" si="91"/>
        <v>0</v>
      </c>
      <c r="AN58" s="144">
        <f t="shared" si="92"/>
        <v>128</v>
      </c>
      <c r="AO58" s="149">
        <f t="shared" si="93"/>
        <v>1</v>
      </c>
      <c r="AP58" s="153">
        <f t="shared" si="94"/>
        <v>0</v>
      </c>
      <c r="AR58" s="122">
        <f t="shared" si="95"/>
        <v>403.2</v>
      </c>
      <c r="AS58" s="122">
        <f t="shared" si="96"/>
        <v>0</v>
      </c>
      <c r="AT58" s="122">
        <f t="shared" si="97"/>
        <v>512</v>
      </c>
      <c r="AU58" s="122">
        <f t="shared" si="98"/>
        <v>0.17</v>
      </c>
      <c r="AY58" s="155">
        <v>1</v>
      </c>
      <c r="AZ58" s="155">
        <v>1</v>
      </c>
    </row>
    <row r="59" s="143" customFormat="1" ht="19.5" customHeight="1" spans="1:52">
      <c r="A59" s="257" t="s">
        <v>218</v>
      </c>
      <c r="B59" s="268" t="s">
        <v>34</v>
      </c>
      <c r="C59" s="222" t="s">
        <v>214</v>
      </c>
      <c r="D59" s="222">
        <v>766</v>
      </c>
      <c r="E59" s="222"/>
      <c r="F59" s="119">
        <v>0.05</v>
      </c>
      <c r="G59" s="119">
        <v>0.4</v>
      </c>
      <c r="H59" s="222"/>
      <c r="I59" s="170">
        <v>291.08</v>
      </c>
      <c r="J59" s="119">
        <v>0.17</v>
      </c>
      <c r="K59" s="120">
        <v>130.22</v>
      </c>
      <c r="L59" s="121">
        <v>160.86</v>
      </c>
      <c r="N59" s="275" t="str">
        <f t="shared" si="81"/>
        <v>小7</v>
      </c>
      <c r="O59" s="123">
        <f t="shared" si="99"/>
        <v>0.4</v>
      </c>
      <c r="P59" s="124">
        <f t="shared" si="2"/>
        <v>766</v>
      </c>
      <c r="Q59" s="124">
        <v>0</v>
      </c>
      <c r="R59" s="128">
        <f t="shared" si="20"/>
        <v>0</v>
      </c>
      <c r="S59" s="131">
        <f t="shared" si="21"/>
        <v>0.05</v>
      </c>
      <c r="T59" s="132"/>
      <c r="U59" s="133">
        <f t="shared" si="82"/>
        <v>727.7</v>
      </c>
      <c r="V59" s="132">
        <f t="shared" si="83"/>
        <v>0.6</v>
      </c>
      <c r="W59" s="133">
        <f t="shared" si="84"/>
        <v>436.62</v>
      </c>
      <c r="X59" s="138"/>
      <c r="Y59" s="135">
        <f t="shared" si="85"/>
        <v>0</v>
      </c>
      <c r="Z59" s="135">
        <f t="shared" si="86"/>
        <v>0</v>
      </c>
      <c r="AA59" s="135">
        <f t="shared" si="87"/>
        <v>766</v>
      </c>
      <c r="AB59" s="142">
        <v>0</v>
      </c>
      <c r="AC59" s="142">
        <v>0.2</v>
      </c>
      <c r="AD59" s="135">
        <f t="shared" si="88"/>
        <v>153.2</v>
      </c>
      <c r="AF59" s="144">
        <f t="shared" si="89"/>
        <v>436.62</v>
      </c>
      <c r="AG59" s="144">
        <f t="shared" si="90"/>
        <v>153.2</v>
      </c>
      <c r="AH59" s="144">
        <v>0</v>
      </c>
      <c r="AI59" s="144">
        <v>0</v>
      </c>
      <c r="AJ59" s="144">
        <v>0</v>
      </c>
      <c r="AK59" s="144">
        <v>0</v>
      </c>
      <c r="AM59" s="144">
        <f t="shared" si="91"/>
        <v>0</v>
      </c>
      <c r="AN59" s="144">
        <f t="shared" si="92"/>
        <v>153.2</v>
      </c>
      <c r="AO59" s="149">
        <f t="shared" si="93"/>
        <v>1</v>
      </c>
      <c r="AP59" s="153">
        <f t="shared" si="94"/>
        <v>283.42</v>
      </c>
      <c r="AR59" s="122">
        <f t="shared" si="95"/>
        <v>160.86</v>
      </c>
      <c r="AS59" s="122">
        <f t="shared" si="96"/>
        <v>0</v>
      </c>
      <c r="AT59" s="122">
        <f t="shared" si="97"/>
        <v>291.03</v>
      </c>
      <c r="AU59" s="122">
        <f t="shared" si="98"/>
        <v>0.17</v>
      </c>
      <c r="AY59" s="155">
        <v>1</v>
      </c>
      <c r="AZ59" s="155">
        <v>1</v>
      </c>
    </row>
    <row r="60" s="143" customFormat="1" spans="1:52">
      <c r="A60" s="257"/>
      <c r="B60" s="262"/>
      <c r="C60" s="262"/>
      <c r="D60" s="263"/>
      <c r="E60" s="263"/>
      <c r="F60" s="263"/>
      <c r="G60" s="263"/>
      <c r="H60" s="263"/>
      <c r="I60" s="263"/>
      <c r="J60" s="263"/>
      <c r="K60" s="263"/>
      <c r="L60" s="263"/>
      <c r="N60" s="275"/>
      <c r="O60" s="123"/>
      <c r="P60" s="124">
        <f t="shared" si="2"/>
        <v>0</v>
      </c>
      <c r="Q60" s="124">
        <v>0</v>
      </c>
      <c r="R60" s="128">
        <f t="shared" si="20"/>
        <v>0</v>
      </c>
      <c r="S60" s="131">
        <f t="shared" si="21"/>
        <v>0</v>
      </c>
      <c r="T60" s="132"/>
      <c r="U60" s="133"/>
      <c r="V60" s="132"/>
      <c r="W60" s="133"/>
      <c r="X60" s="138"/>
      <c r="Y60" s="135"/>
      <c r="Z60" s="135"/>
      <c r="AA60" s="135"/>
      <c r="AB60" s="142"/>
      <c r="AC60" s="142"/>
      <c r="AD60" s="135"/>
      <c r="AF60" s="144"/>
      <c r="AG60" s="144"/>
      <c r="AH60" s="144"/>
      <c r="AI60" s="144">
        <v>0</v>
      </c>
      <c r="AJ60" s="144"/>
      <c r="AK60" s="144"/>
      <c r="AM60" s="144"/>
      <c r="AN60" s="144"/>
      <c r="AO60" s="149"/>
      <c r="AP60" s="153"/>
      <c r="AR60" s="122"/>
      <c r="AS60" s="122"/>
      <c r="AT60" s="122"/>
      <c r="AU60" s="122"/>
      <c r="AY60" s="155">
        <v>1</v>
      </c>
      <c r="AZ60" s="155"/>
    </row>
    <row r="61" s="143" customFormat="1" spans="1:52">
      <c r="A61" s="257"/>
      <c r="B61" s="222"/>
      <c r="C61" s="222"/>
      <c r="D61" s="222"/>
      <c r="E61" s="222"/>
      <c r="F61" s="264"/>
      <c r="G61" s="264"/>
      <c r="H61" s="265"/>
      <c r="I61" s="271"/>
      <c r="J61" s="264"/>
      <c r="K61" s="272"/>
      <c r="L61" s="273"/>
      <c r="N61" s="275"/>
      <c r="O61" s="123"/>
      <c r="P61" s="124">
        <f t="shared" si="2"/>
        <v>0</v>
      </c>
      <c r="Q61" s="124">
        <v>0</v>
      </c>
      <c r="R61" s="128">
        <f t="shared" si="20"/>
        <v>0</v>
      </c>
      <c r="S61" s="131">
        <f t="shared" si="21"/>
        <v>0</v>
      </c>
      <c r="T61" s="132"/>
      <c r="U61" s="133"/>
      <c r="V61" s="132"/>
      <c r="W61" s="133"/>
      <c r="X61" s="138"/>
      <c r="Y61" s="135"/>
      <c r="Z61" s="135"/>
      <c r="AA61" s="135"/>
      <c r="AB61" s="142"/>
      <c r="AC61" s="142"/>
      <c r="AD61" s="135"/>
      <c r="AF61" s="144"/>
      <c r="AG61" s="144"/>
      <c r="AH61" s="144"/>
      <c r="AI61" s="144">
        <v>0</v>
      </c>
      <c r="AJ61" s="144"/>
      <c r="AK61" s="144"/>
      <c r="AM61" s="144"/>
      <c r="AN61" s="144"/>
      <c r="AO61" s="149"/>
      <c r="AP61" s="153"/>
      <c r="AR61" s="122"/>
      <c r="AS61" s="122"/>
      <c r="AT61" s="122"/>
      <c r="AU61" s="122"/>
      <c r="AY61" s="155">
        <v>1</v>
      </c>
      <c r="AZ61" s="155"/>
    </row>
    <row r="62" s="143" customFormat="1" spans="1:52">
      <c r="A62" s="257" t="s">
        <v>219</v>
      </c>
      <c r="B62" s="268" t="s">
        <v>34</v>
      </c>
      <c r="C62" s="222" t="s">
        <v>110</v>
      </c>
      <c r="D62" s="222">
        <v>5760</v>
      </c>
      <c r="E62" s="222"/>
      <c r="F62" s="119">
        <v>0.05</v>
      </c>
      <c r="G62" s="119">
        <v>0.5</v>
      </c>
      <c r="H62" s="222">
        <v>1123</v>
      </c>
      <c r="I62" s="276">
        <v>2202.58</v>
      </c>
      <c r="J62" s="119">
        <v>0.17</v>
      </c>
      <c r="K62" s="120">
        <v>788.29</v>
      </c>
      <c r="L62" s="121">
        <v>1414.29</v>
      </c>
      <c r="N62" s="275" t="str">
        <f t="shared" ref="N62:N70" si="100">C62</f>
        <v>UC九游（阿里游戏）</v>
      </c>
      <c r="O62" s="123">
        <f t="shared" ref="O62:O70" si="101">G62</f>
        <v>0.5</v>
      </c>
      <c r="P62" s="124">
        <f t="shared" si="2"/>
        <v>5760</v>
      </c>
      <c r="Q62" s="124">
        <v>0</v>
      </c>
      <c r="R62" s="128">
        <f t="shared" si="20"/>
        <v>1123</v>
      </c>
      <c r="S62" s="131">
        <f t="shared" si="21"/>
        <v>0.05</v>
      </c>
      <c r="T62" s="132"/>
      <c r="U62" s="133">
        <f t="shared" ref="U62:U70" si="102">(P62-Q62-R62)*(1-S62)*(1-T62)</f>
        <v>4405.15</v>
      </c>
      <c r="V62" s="132">
        <f t="shared" ref="V62:V70" si="103">AY62-O62</f>
        <v>0.5</v>
      </c>
      <c r="W62" s="133">
        <f t="shared" ref="W62:W70" si="104">(P62-Q62-R62)*(1-S62)*V62*(1-T62)</f>
        <v>2202.575</v>
      </c>
      <c r="X62" s="138"/>
      <c r="Y62" s="135">
        <f t="shared" ref="Y62:Y70" si="105">R62</f>
        <v>1123</v>
      </c>
      <c r="Z62" s="135">
        <f t="shared" ref="Z62:Z70" si="106">Q62</f>
        <v>0</v>
      </c>
      <c r="AA62" s="135">
        <f t="shared" ref="AA62:AA70" si="107">P62-Y62-Z62</f>
        <v>4637</v>
      </c>
      <c r="AB62" s="142">
        <v>0</v>
      </c>
      <c r="AC62" s="142">
        <v>0.2</v>
      </c>
      <c r="AD62" s="135">
        <f t="shared" ref="AD62:AD70" si="108">ROUND(AA62*(1-AB62)*AC62,2)</f>
        <v>927.4</v>
      </c>
      <c r="AF62" s="144">
        <f t="shared" ref="AF62:AF70" si="109">W62</f>
        <v>2202.575</v>
      </c>
      <c r="AG62" s="144">
        <f t="shared" ref="AG62:AG70" si="110">AD62</f>
        <v>927.4</v>
      </c>
      <c r="AH62" s="144">
        <v>0</v>
      </c>
      <c r="AI62" s="144">
        <v>0</v>
      </c>
      <c r="AJ62" s="144">
        <v>0</v>
      </c>
      <c r="AK62" s="144">
        <v>0</v>
      </c>
      <c r="AM62" s="144">
        <f t="shared" ref="AM62:AM70" si="111">SUM(AH62:AL62)</f>
        <v>0</v>
      </c>
      <c r="AN62" s="144">
        <f t="shared" ref="AN62:AN70" si="112">AG62-AM62</f>
        <v>927.4</v>
      </c>
      <c r="AO62" s="149">
        <f t="shared" ref="AO62:AO70" si="113">IFERROR(AN62/AG62,"")</f>
        <v>1</v>
      </c>
      <c r="AP62" s="153">
        <f t="shared" ref="AP62:AP70" si="114">W62-AD62-T62</f>
        <v>1275.175</v>
      </c>
      <c r="AR62" s="122">
        <f t="shared" ref="AR62:AR70" si="115">L62-AE62</f>
        <v>1414.29</v>
      </c>
      <c r="AS62" s="122">
        <f t="shared" ref="AS62:AS70" si="116">E62-Q62</f>
        <v>0</v>
      </c>
      <c r="AT62" s="122">
        <f t="shared" ref="AT62:AT70" si="117">I62-S62</f>
        <v>2202.53</v>
      </c>
      <c r="AU62" s="122">
        <f t="shared" ref="AU62:AU70" si="118">J62-X62</f>
        <v>0.17</v>
      </c>
      <c r="AY62" s="155">
        <v>1</v>
      </c>
      <c r="AZ62" s="155">
        <v>1</v>
      </c>
    </row>
    <row r="63" s="143" customFormat="1" ht="18" customHeight="1" spans="1:52">
      <c r="A63" s="257" t="s">
        <v>219</v>
      </c>
      <c r="B63" s="268" t="s">
        <v>34</v>
      </c>
      <c r="C63" s="222" t="s">
        <v>102</v>
      </c>
      <c r="D63" s="222">
        <v>60</v>
      </c>
      <c r="E63" s="222"/>
      <c r="F63" s="119">
        <v>0.05</v>
      </c>
      <c r="G63" s="119">
        <v>0.5</v>
      </c>
      <c r="H63" s="222"/>
      <c r="I63" s="170">
        <v>28.5</v>
      </c>
      <c r="J63" s="119">
        <v>0.17</v>
      </c>
      <c r="K63" s="120">
        <v>10.2</v>
      </c>
      <c r="L63" s="121">
        <v>18.3</v>
      </c>
      <c r="N63" s="275" t="str">
        <f t="shared" si="100"/>
        <v>小米</v>
      </c>
      <c r="O63" s="123">
        <v>0.2</v>
      </c>
      <c r="P63" s="124">
        <f t="shared" si="2"/>
        <v>60</v>
      </c>
      <c r="Q63" s="124">
        <v>0</v>
      </c>
      <c r="R63" s="128">
        <f t="shared" si="20"/>
        <v>0</v>
      </c>
      <c r="S63" s="131">
        <f t="shared" si="21"/>
        <v>0.05</v>
      </c>
      <c r="T63" s="132"/>
      <c r="U63" s="133">
        <f t="shared" si="102"/>
        <v>57</v>
      </c>
      <c r="V63" s="132">
        <f t="shared" si="103"/>
        <v>0.8</v>
      </c>
      <c r="W63" s="133">
        <f t="shared" si="104"/>
        <v>45.6</v>
      </c>
      <c r="X63" s="138"/>
      <c r="Y63" s="135">
        <f t="shared" si="105"/>
        <v>0</v>
      </c>
      <c r="Z63" s="135">
        <f t="shared" si="106"/>
        <v>0</v>
      </c>
      <c r="AA63" s="135">
        <f t="shared" si="107"/>
        <v>60</v>
      </c>
      <c r="AB63" s="142">
        <v>0</v>
      </c>
      <c r="AC63" s="142">
        <v>0.2</v>
      </c>
      <c r="AD63" s="135">
        <f t="shared" si="108"/>
        <v>12</v>
      </c>
      <c r="AF63" s="144">
        <f t="shared" si="109"/>
        <v>45.6</v>
      </c>
      <c r="AG63" s="144">
        <f t="shared" si="110"/>
        <v>12</v>
      </c>
      <c r="AH63" s="144">
        <v>0</v>
      </c>
      <c r="AI63" s="144">
        <v>0</v>
      </c>
      <c r="AJ63" s="144">
        <v>0</v>
      </c>
      <c r="AK63" s="144">
        <v>0</v>
      </c>
      <c r="AM63" s="144">
        <f t="shared" si="111"/>
        <v>0</v>
      </c>
      <c r="AN63" s="144">
        <f t="shared" si="112"/>
        <v>12</v>
      </c>
      <c r="AO63" s="149">
        <f t="shared" si="113"/>
        <v>1</v>
      </c>
      <c r="AP63" s="153">
        <f t="shared" si="114"/>
        <v>33.6</v>
      </c>
      <c r="AR63" s="122">
        <f t="shared" si="115"/>
        <v>18.3</v>
      </c>
      <c r="AS63" s="122">
        <f t="shared" si="116"/>
        <v>0</v>
      </c>
      <c r="AT63" s="122">
        <f t="shared" si="117"/>
        <v>28.45</v>
      </c>
      <c r="AU63" s="122">
        <f t="shared" si="118"/>
        <v>0.17</v>
      </c>
      <c r="AY63" s="155">
        <v>1</v>
      </c>
      <c r="AZ63" s="155">
        <v>1</v>
      </c>
    </row>
    <row r="64" s="143" customFormat="1" spans="1:52">
      <c r="A64" s="257" t="s">
        <v>219</v>
      </c>
      <c r="B64" s="268" t="s">
        <v>34</v>
      </c>
      <c r="C64" s="222" t="s">
        <v>105</v>
      </c>
      <c r="D64" s="222">
        <v>618</v>
      </c>
      <c r="E64" s="222"/>
      <c r="F64" s="119">
        <v>0.05</v>
      </c>
      <c r="G64" s="119">
        <v>0.5</v>
      </c>
      <c r="H64" s="222">
        <v>61.8</v>
      </c>
      <c r="I64" s="170">
        <v>264.2</v>
      </c>
      <c r="J64" s="119">
        <v>0.17</v>
      </c>
      <c r="K64" s="120">
        <v>94.554</v>
      </c>
      <c r="L64" s="121">
        <v>169.646</v>
      </c>
      <c r="N64" s="275" t="str">
        <f t="shared" si="100"/>
        <v>vivo</v>
      </c>
      <c r="O64" s="123">
        <f t="shared" si="101"/>
        <v>0.5</v>
      </c>
      <c r="P64" s="124">
        <f t="shared" si="2"/>
        <v>618</v>
      </c>
      <c r="Q64" s="124">
        <v>0</v>
      </c>
      <c r="R64" s="128">
        <f t="shared" si="20"/>
        <v>61.8</v>
      </c>
      <c r="S64" s="131">
        <f t="shared" si="21"/>
        <v>0.05</v>
      </c>
      <c r="T64" s="132"/>
      <c r="U64" s="133"/>
      <c r="V64" s="132"/>
      <c r="W64" s="133"/>
      <c r="X64" s="138"/>
      <c r="Y64" s="135"/>
      <c r="Z64" s="135"/>
      <c r="AA64" s="135"/>
      <c r="AB64" s="142"/>
      <c r="AC64" s="142"/>
      <c r="AD64" s="135"/>
      <c r="AF64" s="144"/>
      <c r="AG64" s="144"/>
      <c r="AH64" s="144"/>
      <c r="AI64" s="144">
        <v>0</v>
      </c>
      <c r="AJ64" s="144"/>
      <c r="AK64" s="144"/>
      <c r="AM64" s="144"/>
      <c r="AN64" s="144"/>
      <c r="AO64" s="149"/>
      <c r="AP64" s="153"/>
      <c r="AR64" s="122">
        <f t="shared" si="115"/>
        <v>169.646</v>
      </c>
      <c r="AS64" s="122">
        <f t="shared" si="116"/>
        <v>0</v>
      </c>
      <c r="AT64" s="122">
        <f t="shared" si="117"/>
        <v>264.15</v>
      </c>
      <c r="AU64" s="122">
        <f t="shared" si="118"/>
        <v>0.17</v>
      </c>
      <c r="AY64" s="155">
        <v>1</v>
      </c>
      <c r="AZ64" s="155"/>
    </row>
    <row r="65" s="143" customFormat="1" spans="1:52">
      <c r="A65" s="257" t="s">
        <v>219</v>
      </c>
      <c r="B65" s="268" t="s">
        <v>34</v>
      </c>
      <c r="C65" s="222" t="s">
        <v>109</v>
      </c>
      <c r="D65" s="222">
        <v>416</v>
      </c>
      <c r="E65" s="222"/>
      <c r="F65" s="119">
        <v>0.05</v>
      </c>
      <c r="G65" s="119">
        <v>0.5</v>
      </c>
      <c r="H65" s="222">
        <v>93.4</v>
      </c>
      <c r="I65" s="170">
        <v>153.24</v>
      </c>
      <c r="J65" s="119">
        <v>0.17</v>
      </c>
      <c r="K65" s="120">
        <v>54.842</v>
      </c>
      <c r="L65" s="121">
        <v>98.398</v>
      </c>
      <c r="N65" s="275" t="str">
        <f t="shared" si="100"/>
        <v>OPPO</v>
      </c>
      <c r="O65" s="123">
        <f t="shared" si="101"/>
        <v>0.5</v>
      </c>
      <c r="P65" s="124">
        <f t="shared" si="2"/>
        <v>416</v>
      </c>
      <c r="Q65" s="124">
        <v>0</v>
      </c>
      <c r="R65" s="128">
        <f t="shared" si="20"/>
        <v>93.4</v>
      </c>
      <c r="S65" s="131">
        <f t="shared" si="21"/>
        <v>0.05</v>
      </c>
      <c r="T65" s="132"/>
      <c r="U65" s="133">
        <f t="shared" si="102"/>
        <v>306.47</v>
      </c>
      <c r="V65" s="132">
        <f t="shared" si="103"/>
        <v>0.5</v>
      </c>
      <c r="W65" s="133">
        <f t="shared" si="104"/>
        <v>153.235</v>
      </c>
      <c r="X65" s="138"/>
      <c r="Y65" s="135">
        <f t="shared" si="105"/>
        <v>93.4</v>
      </c>
      <c r="Z65" s="135">
        <f t="shared" si="106"/>
        <v>0</v>
      </c>
      <c r="AA65" s="135">
        <f t="shared" si="107"/>
        <v>322.6</v>
      </c>
      <c r="AB65" s="142">
        <v>0</v>
      </c>
      <c r="AC65" s="142">
        <v>0.2</v>
      </c>
      <c r="AD65" s="135">
        <f t="shared" si="108"/>
        <v>64.52</v>
      </c>
      <c r="AF65" s="144">
        <f t="shared" si="109"/>
        <v>153.235</v>
      </c>
      <c r="AG65" s="144">
        <f t="shared" si="110"/>
        <v>64.52</v>
      </c>
      <c r="AH65" s="144">
        <v>0</v>
      </c>
      <c r="AI65" s="144">
        <v>0</v>
      </c>
      <c r="AJ65" s="144">
        <v>0</v>
      </c>
      <c r="AK65" s="144">
        <v>0</v>
      </c>
      <c r="AM65" s="144">
        <f t="shared" si="111"/>
        <v>0</v>
      </c>
      <c r="AN65" s="144">
        <f t="shared" si="112"/>
        <v>64.52</v>
      </c>
      <c r="AO65" s="149">
        <f t="shared" si="113"/>
        <v>1</v>
      </c>
      <c r="AP65" s="153">
        <f t="shared" si="114"/>
        <v>88.715</v>
      </c>
      <c r="AR65" s="122">
        <f t="shared" si="115"/>
        <v>98.398</v>
      </c>
      <c r="AS65" s="122">
        <f t="shared" si="116"/>
        <v>0</v>
      </c>
      <c r="AT65" s="122">
        <f t="shared" si="117"/>
        <v>153.19</v>
      </c>
      <c r="AU65" s="122">
        <f t="shared" si="118"/>
        <v>0.17</v>
      </c>
      <c r="AY65" s="155">
        <v>1</v>
      </c>
      <c r="AZ65" s="155">
        <v>1</v>
      </c>
    </row>
    <row r="66" s="143" customFormat="1" spans="1:52">
      <c r="A66" s="257" t="s">
        <v>219</v>
      </c>
      <c r="B66" s="268" t="s">
        <v>34</v>
      </c>
      <c r="C66" s="222" t="s">
        <v>106</v>
      </c>
      <c r="D66" s="222">
        <v>30</v>
      </c>
      <c r="E66" s="222"/>
      <c r="F66" s="119">
        <v>0.05</v>
      </c>
      <c r="G66" s="119">
        <v>0.5</v>
      </c>
      <c r="H66" s="222"/>
      <c r="I66" s="170">
        <v>14.7</v>
      </c>
      <c r="J66" s="119">
        <v>0.17</v>
      </c>
      <c r="K66" s="120">
        <v>5.1</v>
      </c>
      <c r="L66" s="121">
        <v>9.6</v>
      </c>
      <c r="N66" s="275" t="str">
        <f t="shared" si="100"/>
        <v>华为</v>
      </c>
      <c r="O66" s="123">
        <f t="shared" si="101"/>
        <v>0.5</v>
      </c>
      <c r="P66" s="124">
        <f t="shared" si="2"/>
        <v>30</v>
      </c>
      <c r="Q66" s="124">
        <v>0</v>
      </c>
      <c r="R66" s="128">
        <f t="shared" si="20"/>
        <v>0</v>
      </c>
      <c r="S66" s="131">
        <f t="shared" si="21"/>
        <v>0.05</v>
      </c>
      <c r="T66" s="132"/>
      <c r="U66" s="133">
        <f t="shared" si="102"/>
        <v>28.5</v>
      </c>
      <c r="V66" s="132">
        <f t="shared" si="103"/>
        <v>0.5</v>
      </c>
      <c r="W66" s="133">
        <f t="shared" si="104"/>
        <v>14.25</v>
      </c>
      <c r="X66" s="138"/>
      <c r="Y66" s="135">
        <f t="shared" si="105"/>
        <v>0</v>
      </c>
      <c r="Z66" s="135">
        <f t="shared" si="106"/>
        <v>0</v>
      </c>
      <c r="AA66" s="135">
        <f t="shared" si="107"/>
        <v>30</v>
      </c>
      <c r="AB66" s="142">
        <v>0</v>
      </c>
      <c r="AC66" s="142">
        <v>0.2</v>
      </c>
      <c r="AD66" s="135">
        <f t="shared" si="108"/>
        <v>6</v>
      </c>
      <c r="AF66" s="144">
        <f t="shared" si="109"/>
        <v>14.25</v>
      </c>
      <c r="AG66" s="144">
        <f t="shared" si="110"/>
        <v>6</v>
      </c>
      <c r="AH66" s="144">
        <v>0</v>
      </c>
      <c r="AI66" s="144">
        <v>0</v>
      </c>
      <c r="AJ66" s="144">
        <v>0</v>
      </c>
      <c r="AK66" s="144">
        <v>0</v>
      </c>
      <c r="AM66" s="144">
        <f t="shared" si="111"/>
        <v>0</v>
      </c>
      <c r="AN66" s="144">
        <f t="shared" si="112"/>
        <v>6</v>
      </c>
      <c r="AO66" s="149">
        <f t="shared" si="113"/>
        <v>1</v>
      </c>
      <c r="AP66" s="153">
        <f t="shared" si="114"/>
        <v>8.25</v>
      </c>
      <c r="AR66" s="122">
        <f t="shared" si="115"/>
        <v>9.6</v>
      </c>
      <c r="AS66" s="122">
        <f t="shared" si="116"/>
        <v>0</v>
      </c>
      <c r="AT66" s="122">
        <f t="shared" si="117"/>
        <v>14.65</v>
      </c>
      <c r="AU66" s="122">
        <f t="shared" si="118"/>
        <v>0.17</v>
      </c>
      <c r="AY66" s="155">
        <v>1</v>
      </c>
      <c r="AZ66" s="155">
        <v>1</v>
      </c>
    </row>
    <row r="67" s="143" customFormat="1" ht="19.5" customHeight="1" spans="1:52">
      <c r="A67" s="257" t="s">
        <v>219</v>
      </c>
      <c r="B67" s="268" t="s">
        <v>34</v>
      </c>
      <c r="C67" s="222" t="s">
        <v>192</v>
      </c>
      <c r="D67" s="222">
        <v>12140</v>
      </c>
      <c r="E67" s="222"/>
      <c r="F67" s="119">
        <v>0</v>
      </c>
      <c r="G67" s="119">
        <v>0.801</v>
      </c>
      <c r="H67" s="222">
        <v>3189.5</v>
      </c>
      <c r="I67" s="170">
        <v>7169.3505</v>
      </c>
      <c r="J67" s="119">
        <v>0.17</v>
      </c>
      <c r="K67" s="120">
        <v>1521.585</v>
      </c>
      <c r="L67" s="121">
        <v>5647.7655</v>
      </c>
      <c r="N67" s="275" t="str">
        <f t="shared" si="100"/>
        <v>大熊游戏</v>
      </c>
      <c r="O67" s="123">
        <f t="shared" si="101"/>
        <v>0.801</v>
      </c>
      <c r="P67" s="124">
        <f t="shared" ref="P67:P98" si="119">D67</f>
        <v>12140</v>
      </c>
      <c r="Q67" s="124">
        <v>0</v>
      </c>
      <c r="R67" s="128">
        <f t="shared" si="20"/>
        <v>3189.5</v>
      </c>
      <c r="S67" s="131">
        <f t="shared" si="21"/>
        <v>0</v>
      </c>
      <c r="T67" s="132"/>
      <c r="U67" s="133">
        <f t="shared" si="102"/>
        <v>8950.5</v>
      </c>
      <c r="V67" s="132">
        <f t="shared" si="103"/>
        <v>0.199</v>
      </c>
      <c r="W67" s="133">
        <f t="shared" si="104"/>
        <v>1781.1495</v>
      </c>
      <c r="X67" s="138"/>
      <c r="Y67" s="135">
        <f t="shared" si="105"/>
        <v>3189.5</v>
      </c>
      <c r="Z67" s="135">
        <f t="shared" si="106"/>
        <v>0</v>
      </c>
      <c r="AA67" s="135">
        <f t="shared" si="107"/>
        <v>8950.5</v>
      </c>
      <c r="AB67" s="142">
        <v>0</v>
      </c>
      <c r="AC67" s="142">
        <v>0.2</v>
      </c>
      <c r="AD67" s="135">
        <f t="shared" si="108"/>
        <v>1790.1</v>
      </c>
      <c r="AF67" s="144">
        <f t="shared" si="109"/>
        <v>1781.1495</v>
      </c>
      <c r="AG67" s="144">
        <f t="shared" si="110"/>
        <v>1790.1</v>
      </c>
      <c r="AH67" s="144">
        <v>0</v>
      </c>
      <c r="AI67" s="144">
        <v>0</v>
      </c>
      <c r="AJ67" s="144">
        <v>0</v>
      </c>
      <c r="AK67" s="144">
        <v>0</v>
      </c>
      <c r="AM67" s="144">
        <f t="shared" si="111"/>
        <v>0</v>
      </c>
      <c r="AN67" s="144">
        <f t="shared" si="112"/>
        <v>1790.1</v>
      </c>
      <c r="AO67" s="149">
        <f t="shared" si="113"/>
        <v>1</v>
      </c>
      <c r="AP67" s="153">
        <f t="shared" si="114"/>
        <v>-8.95050000000037</v>
      </c>
      <c r="AR67" s="122">
        <f t="shared" si="115"/>
        <v>5647.7655</v>
      </c>
      <c r="AS67" s="122">
        <f t="shared" si="116"/>
        <v>0</v>
      </c>
      <c r="AT67" s="122">
        <f t="shared" si="117"/>
        <v>7169.3505</v>
      </c>
      <c r="AU67" s="122">
        <f t="shared" si="118"/>
        <v>0.17</v>
      </c>
      <c r="AY67" s="155">
        <v>1</v>
      </c>
      <c r="AZ67" s="155">
        <v>1</v>
      </c>
    </row>
    <row r="68" s="143" customFormat="1" spans="1:52">
      <c r="A68" s="257" t="s">
        <v>219</v>
      </c>
      <c r="B68" s="268" t="s">
        <v>34</v>
      </c>
      <c r="C68" s="222" t="s">
        <v>213</v>
      </c>
      <c r="D68" s="222">
        <v>224</v>
      </c>
      <c r="E68" s="222"/>
      <c r="F68" s="119">
        <v>0.05</v>
      </c>
      <c r="G68" s="119">
        <v>0.5</v>
      </c>
      <c r="H68" s="222"/>
      <c r="I68" s="170">
        <v>109.75</v>
      </c>
      <c r="J68" s="119">
        <v>0.17</v>
      </c>
      <c r="K68" s="120">
        <v>38.08</v>
      </c>
      <c r="L68" s="121">
        <v>71.67</v>
      </c>
      <c r="N68" s="275" t="str">
        <f t="shared" si="100"/>
        <v>荣耀Honor</v>
      </c>
      <c r="O68" s="123">
        <f t="shared" si="101"/>
        <v>0.5</v>
      </c>
      <c r="P68" s="124">
        <f t="shared" si="119"/>
        <v>224</v>
      </c>
      <c r="Q68" s="124">
        <v>0</v>
      </c>
      <c r="R68" s="128">
        <f t="shared" si="20"/>
        <v>0</v>
      </c>
      <c r="S68" s="131">
        <f t="shared" si="21"/>
        <v>0.05</v>
      </c>
      <c r="T68" s="132"/>
      <c r="U68" s="133">
        <f t="shared" si="102"/>
        <v>212.8</v>
      </c>
      <c r="V68" s="132">
        <f t="shared" si="103"/>
        <v>0.5</v>
      </c>
      <c r="W68" s="133">
        <f t="shared" si="104"/>
        <v>106.4</v>
      </c>
      <c r="X68" s="138"/>
      <c r="Y68" s="135">
        <f t="shared" si="105"/>
        <v>0</v>
      </c>
      <c r="Z68" s="135">
        <f t="shared" si="106"/>
        <v>0</v>
      </c>
      <c r="AA68" s="135">
        <f t="shared" si="107"/>
        <v>224</v>
      </c>
      <c r="AB68" s="142">
        <v>0</v>
      </c>
      <c r="AC68" s="142">
        <v>0.2</v>
      </c>
      <c r="AD68" s="135">
        <f t="shared" si="108"/>
        <v>44.8</v>
      </c>
      <c r="AF68" s="144">
        <f t="shared" si="109"/>
        <v>106.4</v>
      </c>
      <c r="AG68" s="144">
        <f t="shared" si="110"/>
        <v>44.8</v>
      </c>
      <c r="AH68" s="144">
        <v>0</v>
      </c>
      <c r="AI68" s="144">
        <v>0</v>
      </c>
      <c r="AJ68" s="144">
        <v>0</v>
      </c>
      <c r="AK68" s="144">
        <v>0</v>
      </c>
      <c r="AM68" s="144">
        <f t="shared" si="111"/>
        <v>0</v>
      </c>
      <c r="AN68" s="144">
        <f t="shared" si="112"/>
        <v>44.8</v>
      </c>
      <c r="AO68" s="149">
        <f t="shared" si="113"/>
        <v>1</v>
      </c>
      <c r="AP68" s="153">
        <f t="shared" si="114"/>
        <v>61.6</v>
      </c>
      <c r="AR68" s="122">
        <f t="shared" si="115"/>
        <v>71.67</v>
      </c>
      <c r="AS68" s="122">
        <f t="shared" si="116"/>
        <v>0</v>
      </c>
      <c r="AT68" s="122">
        <f t="shared" si="117"/>
        <v>109.7</v>
      </c>
      <c r="AU68" s="122">
        <f t="shared" si="118"/>
        <v>0.17</v>
      </c>
      <c r="AY68" s="155">
        <v>1</v>
      </c>
      <c r="AZ68" s="155">
        <v>1</v>
      </c>
    </row>
    <row r="69" s="143" customFormat="1" spans="1:52">
      <c r="A69" s="257" t="s">
        <v>219</v>
      </c>
      <c r="B69" s="268" t="s">
        <v>35</v>
      </c>
      <c r="C69" s="222" t="s">
        <v>192</v>
      </c>
      <c r="D69" s="222">
        <v>1320</v>
      </c>
      <c r="E69" s="222"/>
      <c r="F69" s="119">
        <v>0</v>
      </c>
      <c r="G69" s="119">
        <v>0.8</v>
      </c>
      <c r="H69" s="222">
        <v>250.8</v>
      </c>
      <c r="I69" s="170">
        <v>855.36</v>
      </c>
      <c r="J69" s="119">
        <v>0.17</v>
      </c>
      <c r="K69" s="120">
        <v>181.764</v>
      </c>
      <c r="L69" s="121">
        <v>673.596</v>
      </c>
      <c r="N69" s="275" t="str">
        <f t="shared" si="100"/>
        <v>大熊游戏</v>
      </c>
      <c r="O69" s="123">
        <f t="shared" si="101"/>
        <v>0.8</v>
      </c>
      <c r="P69" s="124">
        <f t="shared" si="119"/>
        <v>1320</v>
      </c>
      <c r="Q69" s="124">
        <v>0</v>
      </c>
      <c r="R69" s="128">
        <f t="shared" si="20"/>
        <v>250.8</v>
      </c>
      <c r="S69" s="131">
        <f t="shared" si="21"/>
        <v>0</v>
      </c>
      <c r="T69" s="132"/>
      <c r="U69" s="133">
        <f t="shared" si="102"/>
        <v>1069.2</v>
      </c>
      <c r="V69" s="132">
        <f t="shared" si="103"/>
        <v>0.2</v>
      </c>
      <c r="W69" s="133">
        <f t="shared" si="104"/>
        <v>213.84</v>
      </c>
      <c r="X69" s="138"/>
      <c r="Y69" s="135">
        <f t="shared" si="105"/>
        <v>250.8</v>
      </c>
      <c r="Z69" s="135">
        <f t="shared" si="106"/>
        <v>0</v>
      </c>
      <c r="AA69" s="135">
        <f t="shared" si="107"/>
        <v>1069.2</v>
      </c>
      <c r="AB69" s="142">
        <v>0</v>
      </c>
      <c r="AC69" s="142">
        <v>0.2</v>
      </c>
      <c r="AD69" s="135">
        <f t="shared" si="108"/>
        <v>213.84</v>
      </c>
      <c r="AF69" s="144">
        <f t="shared" si="109"/>
        <v>213.84</v>
      </c>
      <c r="AG69" s="144">
        <f t="shared" si="110"/>
        <v>213.84</v>
      </c>
      <c r="AH69" s="144">
        <v>0</v>
      </c>
      <c r="AI69" s="144">
        <v>0</v>
      </c>
      <c r="AJ69" s="144">
        <v>0</v>
      </c>
      <c r="AK69" s="144">
        <v>0</v>
      </c>
      <c r="AM69" s="144">
        <f t="shared" si="111"/>
        <v>0</v>
      </c>
      <c r="AN69" s="144">
        <f t="shared" si="112"/>
        <v>213.84</v>
      </c>
      <c r="AO69" s="149">
        <f t="shared" si="113"/>
        <v>1</v>
      </c>
      <c r="AP69" s="153">
        <f t="shared" si="114"/>
        <v>0</v>
      </c>
      <c r="AR69" s="122">
        <f t="shared" si="115"/>
        <v>673.596</v>
      </c>
      <c r="AS69" s="122">
        <f t="shared" si="116"/>
        <v>0</v>
      </c>
      <c r="AT69" s="122">
        <f t="shared" si="117"/>
        <v>855.36</v>
      </c>
      <c r="AU69" s="122">
        <f t="shared" si="118"/>
        <v>0.17</v>
      </c>
      <c r="AY69" s="155">
        <v>1</v>
      </c>
      <c r="AZ69" s="155">
        <v>1</v>
      </c>
    </row>
    <row r="70" s="143" customFormat="1" ht="19.5" customHeight="1" spans="1:52">
      <c r="A70" s="257" t="s">
        <v>219</v>
      </c>
      <c r="B70" s="268" t="s">
        <v>34</v>
      </c>
      <c r="C70" s="222" t="s">
        <v>214</v>
      </c>
      <c r="D70" s="222">
        <v>2452</v>
      </c>
      <c r="E70" s="222"/>
      <c r="F70" s="119">
        <v>0.05</v>
      </c>
      <c r="G70" s="119">
        <v>0.4</v>
      </c>
      <c r="H70" s="222"/>
      <c r="I70" s="170">
        <v>931.76</v>
      </c>
      <c r="J70" s="119">
        <v>0.17</v>
      </c>
      <c r="K70" s="120">
        <v>416.84</v>
      </c>
      <c r="L70" s="121">
        <v>514.92</v>
      </c>
      <c r="N70" s="275" t="str">
        <f t="shared" si="100"/>
        <v>小7</v>
      </c>
      <c r="O70" s="123">
        <f t="shared" si="101"/>
        <v>0.4</v>
      </c>
      <c r="P70" s="124">
        <f t="shared" si="119"/>
        <v>2452</v>
      </c>
      <c r="Q70" s="124">
        <v>0</v>
      </c>
      <c r="R70" s="128">
        <f t="shared" si="20"/>
        <v>0</v>
      </c>
      <c r="S70" s="131">
        <f t="shared" si="21"/>
        <v>0.05</v>
      </c>
      <c r="T70" s="132"/>
      <c r="U70" s="133">
        <f t="shared" si="102"/>
        <v>2329.4</v>
      </c>
      <c r="V70" s="132">
        <f t="shared" si="103"/>
        <v>0.6</v>
      </c>
      <c r="W70" s="133">
        <f t="shared" si="104"/>
        <v>1397.64</v>
      </c>
      <c r="X70" s="138"/>
      <c r="Y70" s="135">
        <f t="shared" si="105"/>
        <v>0</v>
      </c>
      <c r="Z70" s="135">
        <f t="shared" si="106"/>
        <v>0</v>
      </c>
      <c r="AA70" s="135">
        <f t="shared" si="107"/>
        <v>2452</v>
      </c>
      <c r="AB70" s="142">
        <v>0</v>
      </c>
      <c r="AC70" s="142">
        <v>0.2</v>
      </c>
      <c r="AD70" s="135">
        <f t="shared" si="108"/>
        <v>490.4</v>
      </c>
      <c r="AF70" s="144">
        <f t="shared" si="109"/>
        <v>1397.64</v>
      </c>
      <c r="AG70" s="144">
        <f t="shared" si="110"/>
        <v>490.4</v>
      </c>
      <c r="AH70" s="144">
        <v>0</v>
      </c>
      <c r="AI70" s="144">
        <v>0</v>
      </c>
      <c r="AJ70" s="144">
        <v>0</v>
      </c>
      <c r="AK70" s="144">
        <v>0</v>
      </c>
      <c r="AM70" s="144">
        <f t="shared" si="111"/>
        <v>0</v>
      </c>
      <c r="AN70" s="144">
        <f t="shared" si="112"/>
        <v>490.4</v>
      </c>
      <c r="AO70" s="149">
        <f t="shared" si="113"/>
        <v>1</v>
      </c>
      <c r="AP70" s="153">
        <f t="shared" si="114"/>
        <v>907.24</v>
      </c>
      <c r="AR70" s="122">
        <f t="shared" si="115"/>
        <v>514.92</v>
      </c>
      <c r="AS70" s="122">
        <f t="shared" si="116"/>
        <v>0</v>
      </c>
      <c r="AT70" s="122">
        <f t="shared" si="117"/>
        <v>931.71</v>
      </c>
      <c r="AU70" s="122">
        <f t="shared" si="118"/>
        <v>0.17</v>
      </c>
      <c r="AY70" s="155">
        <v>1</v>
      </c>
      <c r="AZ70" s="155">
        <v>1</v>
      </c>
    </row>
    <row r="71" s="143" customFormat="1" spans="1:52">
      <c r="A71" s="257"/>
      <c r="B71" s="262"/>
      <c r="C71" s="262"/>
      <c r="D71" s="263"/>
      <c r="E71" s="263"/>
      <c r="F71" s="263"/>
      <c r="G71" s="263"/>
      <c r="H71" s="263"/>
      <c r="I71" s="263"/>
      <c r="J71" s="263"/>
      <c r="K71" s="263"/>
      <c r="L71" s="263"/>
      <c r="N71" s="284"/>
      <c r="O71" s="123"/>
      <c r="P71" s="124">
        <f t="shared" si="119"/>
        <v>0</v>
      </c>
      <c r="Q71" s="124">
        <v>0</v>
      </c>
      <c r="R71" s="128">
        <f t="shared" si="20"/>
        <v>0</v>
      </c>
      <c r="S71" s="131">
        <f t="shared" si="21"/>
        <v>0</v>
      </c>
      <c r="T71" s="132"/>
      <c r="U71" s="133"/>
      <c r="V71" s="132"/>
      <c r="W71" s="133"/>
      <c r="X71" s="138"/>
      <c r="Y71" s="135"/>
      <c r="Z71" s="135"/>
      <c r="AA71" s="135"/>
      <c r="AB71" s="142"/>
      <c r="AC71" s="142"/>
      <c r="AD71" s="135"/>
      <c r="AF71" s="144"/>
      <c r="AG71" s="144"/>
      <c r="AH71" s="144"/>
      <c r="AI71" s="144">
        <v>0</v>
      </c>
      <c r="AJ71" s="144"/>
      <c r="AK71" s="144"/>
      <c r="AM71" s="144"/>
      <c r="AN71" s="144"/>
      <c r="AO71" s="149"/>
      <c r="AP71" s="153"/>
      <c r="AR71" s="122"/>
      <c r="AS71" s="122"/>
      <c r="AT71" s="122"/>
      <c r="AU71" s="122"/>
      <c r="AY71" s="155">
        <v>1</v>
      </c>
      <c r="AZ71" s="155"/>
    </row>
    <row r="72" s="143" customFormat="1" spans="1:52">
      <c r="A72" s="257"/>
      <c r="B72" s="222"/>
      <c r="C72" s="222"/>
      <c r="D72" s="222"/>
      <c r="E72" s="222"/>
      <c r="F72" s="264"/>
      <c r="G72" s="264"/>
      <c r="H72" s="222"/>
      <c r="I72" s="271"/>
      <c r="J72" s="264"/>
      <c r="K72" s="272"/>
      <c r="L72" s="273"/>
      <c r="N72" s="284"/>
      <c r="O72" s="123"/>
      <c r="P72" s="124">
        <f t="shared" si="119"/>
        <v>0</v>
      </c>
      <c r="Q72" s="124">
        <v>0</v>
      </c>
      <c r="R72" s="128">
        <f t="shared" si="20"/>
        <v>0</v>
      </c>
      <c r="S72" s="131">
        <f t="shared" si="21"/>
        <v>0</v>
      </c>
      <c r="T72" s="132"/>
      <c r="U72" s="133"/>
      <c r="V72" s="132"/>
      <c r="W72" s="133"/>
      <c r="X72" s="138"/>
      <c r="Y72" s="135"/>
      <c r="Z72" s="135"/>
      <c r="AA72" s="135"/>
      <c r="AB72" s="142"/>
      <c r="AC72" s="142"/>
      <c r="AD72" s="135"/>
      <c r="AF72" s="144"/>
      <c r="AG72" s="144"/>
      <c r="AH72" s="144"/>
      <c r="AI72" s="144">
        <v>0</v>
      </c>
      <c r="AJ72" s="144"/>
      <c r="AK72" s="144"/>
      <c r="AM72" s="144"/>
      <c r="AN72" s="144"/>
      <c r="AO72" s="149"/>
      <c r="AP72" s="153"/>
      <c r="AR72" s="122"/>
      <c r="AS72" s="122"/>
      <c r="AT72" s="122"/>
      <c r="AU72" s="122"/>
      <c r="AY72" s="155">
        <v>1</v>
      </c>
      <c r="AZ72" s="155"/>
    </row>
    <row r="73" s="143" customFormat="1" ht="18" customHeight="1" spans="1:52">
      <c r="A73" s="257" t="s">
        <v>220</v>
      </c>
      <c r="B73" s="282" t="s">
        <v>34</v>
      </c>
      <c r="C73" s="283" t="s">
        <v>110</v>
      </c>
      <c r="D73" s="283">
        <v>1110</v>
      </c>
      <c r="E73" s="222"/>
      <c r="F73" s="119">
        <v>0.05</v>
      </c>
      <c r="G73" s="119">
        <v>0.5</v>
      </c>
      <c r="H73" s="222">
        <v>111</v>
      </c>
      <c r="I73" s="170">
        <v>474.53</v>
      </c>
      <c r="J73" s="119">
        <v>0.17</v>
      </c>
      <c r="K73" s="120">
        <v>169.83</v>
      </c>
      <c r="L73" s="121">
        <v>304.7</v>
      </c>
      <c r="N73" s="284" t="str">
        <f t="shared" ref="N73:N80" si="120">C73</f>
        <v>UC九游（阿里游戏）</v>
      </c>
      <c r="O73" s="123">
        <v>0.2</v>
      </c>
      <c r="P73" s="124">
        <f t="shared" si="119"/>
        <v>1110</v>
      </c>
      <c r="Q73" s="124">
        <v>0</v>
      </c>
      <c r="R73" s="128">
        <f t="shared" si="20"/>
        <v>111</v>
      </c>
      <c r="S73" s="131">
        <f t="shared" si="21"/>
        <v>0.05</v>
      </c>
      <c r="T73" s="132"/>
      <c r="U73" s="133">
        <f t="shared" ref="U73:U80" si="121">(P73-Q73-R73)*(1-S73)*(1-T73)</f>
        <v>949.05</v>
      </c>
      <c r="V73" s="132">
        <f t="shared" ref="V73:V80" si="122">AY73-O73</f>
        <v>0.8</v>
      </c>
      <c r="W73" s="133">
        <f t="shared" ref="W73:W80" si="123">(P73-Q73-R73)*(1-S73)*V73*(1-T73)</f>
        <v>759.24</v>
      </c>
      <c r="X73" s="138"/>
      <c r="Y73" s="135">
        <f t="shared" ref="Y73:Y80" si="124">R73</f>
        <v>111</v>
      </c>
      <c r="Z73" s="135">
        <f t="shared" ref="Z73:Z80" si="125">Q73</f>
        <v>0</v>
      </c>
      <c r="AA73" s="135">
        <f t="shared" ref="AA73:AA80" si="126">P73-Y73-Z73</f>
        <v>999</v>
      </c>
      <c r="AB73" s="142">
        <v>0</v>
      </c>
      <c r="AC73" s="142">
        <v>0.2</v>
      </c>
      <c r="AD73" s="135">
        <f t="shared" ref="AD73:AD80" si="127">ROUND(AA73*(1-AB73)*AC73,2)</f>
        <v>199.8</v>
      </c>
      <c r="AF73" s="144">
        <f t="shared" ref="AF73:AF80" si="128">W73</f>
        <v>759.24</v>
      </c>
      <c r="AG73" s="144">
        <f t="shared" ref="AG73:AG80" si="129">AD73</f>
        <v>199.8</v>
      </c>
      <c r="AH73" s="144">
        <v>0</v>
      </c>
      <c r="AI73" s="144">
        <v>0</v>
      </c>
      <c r="AJ73" s="144">
        <v>0</v>
      </c>
      <c r="AK73" s="144">
        <v>0</v>
      </c>
      <c r="AM73" s="144">
        <f t="shared" ref="AM73:AM80" si="130">SUM(AH73:AL73)</f>
        <v>0</v>
      </c>
      <c r="AN73" s="144">
        <f t="shared" ref="AN73:AN80" si="131">AG73-AM73</f>
        <v>199.8</v>
      </c>
      <c r="AO73" s="149">
        <f t="shared" ref="AO73:AO80" si="132">IFERROR(AN73/AG73,"")</f>
        <v>1</v>
      </c>
      <c r="AP73" s="153">
        <f t="shared" ref="AP73:AP80" si="133">W73-AD73-T73</f>
        <v>559.44</v>
      </c>
      <c r="AR73" s="122">
        <f t="shared" ref="AR73:AR80" si="134">L73-AE73</f>
        <v>304.7</v>
      </c>
      <c r="AS73" s="122">
        <f t="shared" ref="AS73:AS80" si="135">E73-Q73</f>
        <v>0</v>
      </c>
      <c r="AT73" s="122">
        <f t="shared" ref="AT73:AT80" si="136">I73-S73</f>
        <v>474.48</v>
      </c>
      <c r="AU73" s="122">
        <f t="shared" ref="AU73:AU80" si="137">J73-X73</f>
        <v>0.17</v>
      </c>
      <c r="AY73" s="155">
        <v>1</v>
      </c>
      <c r="AZ73" s="155">
        <v>1</v>
      </c>
    </row>
    <row r="74" s="143" customFormat="1" spans="1:52">
      <c r="A74" s="257" t="s">
        <v>220</v>
      </c>
      <c r="B74" s="282" t="s">
        <v>34</v>
      </c>
      <c r="C74" s="283" t="s">
        <v>102</v>
      </c>
      <c r="D74" s="283">
        <v>754</v>
      </c>
      <c r="E74" s="222"/>
      <c r="F74" s="119">
        <v>0.05</v>
      </c>
      <c r="G74" s="119">
        <v>0.5</v>
      </c>
      <c r="H74" s="222"/>
      <c r="I74" s="170">
        <v>358.15</v>
      </c>
      <c r="J74" s="119">
        <v>0.17</v>
      </c>
      <c r="K74" s="120">
        <v>128.18</v>
      </c>
      <c r="L74" s="121">
        <v>229.97</v>
      </c>
      <c r="N74" s="284" t="str">
        <f t="shared" si="120"/>
        <v>小米</v>
      </c>
      <c r="O74" s="123">
        <f t="shared" ref="O74:O80" si="138">G74</f>
        <v>0.5</v>
      </c>
      <c r="P74" s="124">
        <f t="shared" si="119"/>
        <v>754</v>
      </c>
      <c r="Q74" s="124">
        <v>0</v>
      </c>
      <c r="R74" s="128">
        <f t="shared" si="20"/>
        <v>0</v>
      </c>
      <c r="S74" s="131">
        <f t="shared" si="21"/>
        <v>0.05</v>
      </c>
      <c r="T74" s="132"/>
      <c r="U74" s="133"/>
      <c r="V74" s="132"/>
      <c r="W74" s="133"/>
      <c r="X74" s="138"/>
      <c r="Y74" s="135"/>
      <c r="Z74" s="135"/>
      <c r="AA74" s="135"/>
      <c r="AB74" s="142"/>
      <c r="AC74" s="142"/>
      <c r="AD74" s="135"/>
      <c r="AF74" s="144"/>
      <c r="AG74" s="144"/>
      <c r="AH74" s="144"/>
      <c r="AI74" s="144">
        <v>0</v>
      </c>
      <c r="AJ74" s="144"/>
      <c r="AK74" s="144"/>
      <c r="AM74" s="144"/>
      <c r="AN74" s="144"/>
      <c r="AO74" s="149"/>
      <c r="AP74" s="153"/>
      <c r="AR74" s="122">
        <f t="shared" si="134"/>
        <v>229.97</v>
      </c>
      <c r="AS74" s="122">
        <f t="shared" si="135"/>
        <v>0</v>
      </c>
      <c r="AT74" s="122">
        <f t="shared" si="136"/>
        <v>358.1</v>
      </c>
      <c r="AU74" s="122">
        <f t="shared" si="137"/>
        <v>0.17</v>
      </c>
      <c r="AY74" s="155">
        <v>1</v>
      </c>
      <c r="AZ74" s="155"/>
    </row>
    <row r="75" s="143" customFormat="1" spans="1:52">
      <c r="A75" s="257" t="s">
        <v>220</v>
      </c>
      <c r="B75" s="282" t="s">
        <v>34</v>
      </c>
      <c r="C75" s="283" t="s">
        <v>105</v>
      </c>
      <c r="D75" s="283">
        <v>42</v>
      </c>
      <c r="E75" s="222"/>
      <c r="F75" s="119">
        <v>0.05</v>
      </c>
      <c r="G75" s="119">
        <v>0.5</v>
      </c>
      <c r="H75" s="222">
        <v>4.2</v>
      </c>
      <c r="I75" s="170">
        <v>17.96</v>
      </c>
      <c r="J75" s="119">
        <v>0.17</v>
      </c>
      <c r="K75" s="120">
        <v>6.426</v>
      </c>
      <c r="L75" s="121">
        <v>11.534</v>
      </c>
      <c r="N75" s="284" t="str">
        <f t="shared" si="120"/>
        <v>vivo</v>
      </c>
      <c r="O75" s="123">
        <v>0.6</v>
      </c>
      <c r="P75" s="124">
        <f t="shared" si="119"/>
        <v>42</v>
      </c>
      <c r="Q75" s="124">
        <v>0</v>
      </c>
      <c r="R75" s="128">
        <f t="shared" ref="R75:R98" si="139">H75</f>
        <v>4.2</v>
      </c>
      <c r="S75" s="131">
        <f t="shared" si="21"/>
        <v>0.05</v>
      </c>
      <c r="T75" s="132"/>
      <c r="U75" s="133">
        <f t="shared" si="121"/>
        <v>35.91</v>
      </c>
      <c r="V75" s="132">
        <f t="shared" si="122"/>
        <v>0.4</v>
      </c>
      <c r="W75" s="133">
        <f t="shared" si="123"/>
        <v>14.364</v>
      </c>
      <c r="X75" s="138"/>
      <c r="Y75" s="135">
        <f t="shared" si="124"/>
        <v>4.2</v>
      </c>
      <c r="Z75" s="135">
        <f t="shared" si="125"/>
        <v>0</v>
      </c>
      <c r="AA75" s="135">
        <f t="shared" si="126"/>
        <v>37.8</v>
      </c>
      <c r="AB75" s="142">
        <v>0</v>
      </c>
      <c r="AC75" s="142">
        <v>0.2</v>
      </c>
      <c r="AD75" s="135">
        <f t="shared" si="127"/>
        <v>7.56</v>
      </c>
      <c r="AF75" s="144">
        <f t="shared" si="128"/>
        <v>14.364</v>
      </c>
      <c r="AG75" s="144">
        <f t="shared" si="129"/>
        <v>7.56</v>
      </c>
      <c r="AH75" s="144">
        <v>0</v>
      </c>
      <c r="AI75" s="144">
        <v>0</v>
      </c>
      <c r="AJ75" s="144">
        <v>0</v>
      </c>
      <c r="AK75" s="144">
        <v>0</v>
      </c>
      <c r="AM75" s="144">
        <f t="shared" si="130"/>
        <v>0</v>
      </c>
      <c r="AN75" s="144">
        <f t="shared" si="131"/>
        <v>7.56</v>
      </c>
      <c r="AO75" s="149">
        <f t="shared" si="132"/>
        <v>1</v>
      </c>
      <c r="AP75" s="153">
        <f t="shared" si="133"/>
        <v>6.804</v>
      </c>
      <c r="AR75" s="122">
        <f t="shared" si="134"/>
        <v>11.534</v>
      </c>
      <c r="AS75" s="122">
        <f t="shared" si="135"/>
        <v>0</v>
      </c>
      <c r="AT75" s="122">
        <f t="shared" si="136"/>
        <v>17.91</v>
      </c>
      <c r="AU75" s="122">
        <f t="shared" si="137"/>
        <v>0.17</v>
      </c>
      <c r="AY75" s="155">
        <v>1</v>
      </c>
      <c r="AZ75" s="155">
        <v>1</v>
      </c>
    </row>
    <row r="76" s="143" customFormat="1" spans="1:52">
      <c r="A76" s="257" t="s">
        <v>220</v>
      </c>
      <c r="B76" s="282" t="s">
        <v>34</v>
      </c>
      <c r="C76" s="283" t="s">
        <v>109</v>
      </c>
      <c r="D76" s="283">
        <v>574</v>
      </c>
      <c r="E76" s="222"/>
      <c r="F76" s="119">
        <v>0.05</v>
      </c>
      <c r="G76" s="119">
        <v>0.5</v>
      </c>
      <c r="H76" s="222"/>
      <c r="I76" s="170">
        <v>272.65</v>
      </c>
      <c r="J76" s="119">
        <v>0.17</v>
      </c>
      <c r="K76" s="120">
        <v>97.58</v>
      </c>
      <c r="L76" s="121">
        <v>175.07</v>
      </c>
      <c r="N76" s="284" t="str">
        <f t="shared" si="120"/>
        <v>OPPO</v>
      </c>
      <c r="O76" s="123">
        <f t="shared" si="138"/>
        <v>0.5</v>
      </c>
      <c r="P76" s="124">
        <f t="shared" si="119"/>
        <v>574</v>
      </c>
      <c r="Q76" s="124">
        <v>0</v>
      </c>
      <c r="R76" s="128">
        <f t="shared" si="139"/>
        <v>0</v>
      </c>
      <c r="S76" s="131">
        <f t="shared" ref="S76:S98" si="140">F76</f>
        <v>0.05</v>
      </c>
      <c r="T76" s="132"/>
      <c r="U76" s="133">
        <f t="shared" si="121"/>
        <v>545.3</v>
      </c>
      <c r="V76" s="132">
        <f t="shared" si="122"/>
        <v>0.5</v>
      </c>
      <c r="W76" s="133">
        <f t="shared" si="123"/>
        <v>272.65</v>
      </c>
      <c r="X76" s="138"/>
      <c r="Y76" s="135">
        <f t="shared" si="124"/>
        <v>0</v>
      </c>
      <c r="Z76" s="135">
        <f t="shared" si="125"/>
        <v>0</v>
      </c>
      <c r="AA76" s="135">
        <f t="shared" si="126"/>
        <v>574</v>
      </c>
      <c r="AB76" s="142">
        <v>0</v>
      </c>
      <c r="AC76" s="142">
        <v>0.2</v>
      </c>
      <c r="AD76" s="135">
        <f t="shared" si="127"/>
        <v>114.8</v>
      </c>
      <c r="AF76" s="144">
        <f t="shared" si="128"/>
        <v>272.65</v>
      </c>
      <c r="AG76" s="144">
        <f t="shared" si="129"/>
        <v>114.8</v>
      </c>
      <c r="AH76" s="144">
        <v>0</v>
      </c>
      <c r="AI76" s="144">
        <v>0</v>
      </c>
      <c r="AJ76" s="144">
        <v>0</v>
      </c>
      <c r="AK76" s="144">
        <v>0</v>
      </c>
      <c r="AM76" s="144">
        <f t="shared" si="130"/>
        <v>0</v>
      </c>
      <c r="AN76" s="144">
        <f t="shared" si="131"/>
        <v>114.8</v>
      </c>
      <c r="AO76" s="149">
        <f t="shared" si="132"/>
        <v>1</v>
      </c>
      <c r="AP76" s="153">
        <f t="shared" si="133"/>
        <v>157.85</v>
      </c>
      <c r="AR76" s="122">
        <f t="shared" si="134"/>
        <v>175.07</v>
      </c>
      <c r="AS76" s="122">
        <f t="shared" si="135"/>
        <v>0</v>
      </c>
      <c r="AT76" s="122">
        <f t="shared" si="136"/>
        <v>272.6</v>
      </c>
      <c r="AU76" s="122">
        <f t="shared" si="137"/>
        <v>0.17</v>
      </c>
      <c r="AY76" s="155">
        <v>1</v>
      </c>
      <c r="AZ76" s="155">
        <v>1</v>
      </c>
    </row>
    <row r="77" s="143" customFormat="1" spans="1:52">
      <c r="A77" s="257" t="s">
        <v>220</v>
      </c>
      <c r="B77" s="282" t="s">
        <v>34</v>
      </c>
      <c r="C77" s="283" t="s">
        <v>106</v>
      </c>
      <c r="D77" s="283">
        <v>36</v>
      </c>
      <c r="E77" s="222"/>
      <c r="F77" s="119">
        <v>0.05</v>
      </c>
      <c r="G77" s="119">
        <v>0.5</v>
      </c>
      <c r="H77" s="222"/>
      <c r="I77" s="170">
        <v>17.64</v>
      </c>
      <c r="J77" s="119">
        <v>0.17</v>
      </c>
      <c r="K77" s="120">
        <v>6.12</v>
      </c>
      <c r="L77" s="121">
        <v>11.52</v>
      </c>
      <c r="N77" s="284" t="str">
        <f t="shared" si="120"/>
        <v>华为</v>
      </c>
      <c r="O77" s="123">
        <f t="shared" si="138"/>
        <v>0.5</v>
      </c>
      <c r="P77" s="124">
        <f t="shared" si="119"/>
        <v>36</v>
      </c>
      <c r="Q77" s="124">
        <v>0</v>
      </c>
      <c r="R77" s="128">
        <f t="shared" si="139"/>
        <v>0</v>
      </c>
      <c r="S77" s="131">
        <f t="shared" si="140"/>
        <v>0.05</v>
      </c>
      <c r="T77" s="132"/>
      <c r="U77" s="133">
        <f t="shared" si="121"/>
        <v>34.2</v>
      </c>
      <c r="V77" s="132">
        <f t="shared" si="122"/>
        <v>0.5</v>
      </c>
      <c r="W77" s="133">
        <f t="shared" si="123"/>
        <v>17.1</v>
      </c>
      <c r="X77" s="138"/>
      <c r="Y77" s="135">
        <f t="shared" si="124"/>
        <v>0</v>
      </c>
      <c r="Z77" s="135">
        <f t="shared" si="125"/>
        <v>0</v>
      </c>
      <c r="AA77" s="135">
        <f t="shared" si="126"/>
        <v>36</v>
      </c>
      <c r="AB77" s="142">
        <v>0</v>
      </c>
      <c r="AC77" s="142">
        <v>0.2</v>
      </c>
      <c r="AD77" s="135">
        <f t="shared" si="127"/>
        <v>7.2</v>
      </c>
      <c r="AF77" s="144">
        <f t="shared" si="128"/>
        <v>17.1</v>
      </c>
      <c r="AG77" s="144">
        <f t="shared" si="129"/>
        <v>7.2</v>
      </c>
      <c r="AH77" s="144">
        <v>0</v>
      </c>
      <c r="AI77" s="144">
        <v>0</v>
      </c>
      <c r="AJ77" s="144">
        <v>0</v>
      </c>
      <c r="AK77" s="144">
        <v>0</v>
      </c>
      <c r="AM77" s="144">
        <f t="shared" si="130"/>
        <v>0</v>
      </c>
      <c r="AN77" s="144">
        <f t="shared" si="131"/>
        <v>7.2</v>
      </c>
      <c r="AO77" s="149">
        <f t="shared" si="132"/>
        <v>1</v>
      </c>
      <c r="AP77" s="153">
        <f t="shared" si="133"/>
        <v>9.9</v>
      </c>
      <c r="AR77" s="122">
        <f t="shared" si="134"/>
        <v>11.52</v>
      </c>
      <c r="AS77" s="122">
        <f t="shared" si="135"/>
        <v>0</v>
      </c>
      <c r="AT77" s="122">
        <f t="shared" si="136"/>
        <v>17.59</v>
      </c>
      <c r="AU77" s="122">
        <f t="shared" si="137"/>
        <v>0.17</v>
      </c>
      <c r="AY77" s="155">
        <v>1</v>
      </c>
      <c r="AZ77" s="155">
        <v>1</v>
      </c>
    </row>
    <row r="78" s="143" customFormat="1" ht="19.5" customHeight="1" spans="1:52">
      <c r="A78" s="257" t="s">
        <v>220</v>
      </c>
      <c r="B78" s="282" t="s">
        <v>34</v>
      </c>
      <c r="C78" s="283" t="s">
        <v>192</v>
      </c>
      <c r="D78" s="283">
        <v>1002</v>
      </c>
      <c r="E78" s="222"/>
      <c r="F78" s="119">
        <v>0</v>
      </c>
      <c r="G78" s="119">
        <v>0.801</v>
      </c>
      <c r="H78" s="222">
        <v>381.54</v>
      </c>
      <c r="I78" s="170">
        <v>496.98846</v>
      </c>
      <c r="J78" s="119">
        <v>0.17</v>
      </c>
      <c r="K78" s="120">
        <v>105.4782</v>
      </c>
      <c r="L78" s="121">
        <v>391.51026</v>
      </c>
      <c r="N78" s="284" t="str">
        <f t="shared" si="120"/>
        <v>大熊游戏</v>
      </c>
      <c r="O78" s="123">
        <f t="shared" si="138"/>
        <v>0.801</v>
      </c>
      <c r="P78" s="124">
        <f t="shared" si="119"/>
        <v>1002</v>
      </c>
      <c r="Q78" s="124">
        <v>0</v>
      </c>
      <c r="R78" s="128">
        <f t="shared" si="139"/>
        <v>381.54</v>
      </c>
      <c r="S78" s="131">
        <f t="shared" si="140"/>
        <v>0</v>
      </c>
      <c r="T78" s="132"/>
      <c r="U78" s="133">
        <f t="shared" si="121"/>
        <v>620.46</v>
      </c>
      <c r="V78" s="132">
        <f t="shared" si="122"/>
        <v>0.199</v>
      </c>
      <c r="W78" s="133">
        <f t="shared" si="123"/>
        <v>123.47154</v>
      </c>
      <c r="X78" s="138"/>
      <c r="Y78" s="135">
        <f t="shared" si="124"/>
        <v>381.54</v>
      </c>
      <c r="Z78" s="135">
        <f t="shared" si="125"/>
        <v>0</v>
      </c>
      <c r="AA78" s="135">
        <f t="shared" si="126"/>
        <v>620.46</v>
      </c>
      <c r="AB78" s="142">
        <v>0</v>
      </c>
      <c r="AC78" s="142">
        <v>0.2</v>
      </c>
      <c r="AD78" s="135">
        <f t="shared" si="127"/>
        <v>124.09</v>
      </c>
      <c r="AF78" s="144">
        <f t="shared" si="128"/>
        <v>123.47154</v>
      </c>
      <c r="AG78" s="144">
        <f t="shared" si="129"/>
        <v>124.09</v>
      </c>
      <c r="AH78" s="144">
        <v>0</v>
      </c>
      <c r="AI78" s="144">
        <v>0</v>
      </c>
      <c r="AJ78" s="144">
        <v>0</v>
      </c>
      <c r="AK78" s="144">
        <v>0</v>
      </c>
      <c r="AM78" s="144">
        <f t="shared" si="130"/>
        <v>0</v>
      </c>
      <c r="AN78" s="144">
        <f t="shared" si="131"/>
        <v>124.09</v>
      </c>
      <c r="AO78" s="149">
        <f t="shared" si="132"/>
        <v>1</v>
      </c>
      <c r="AP78" s="153">
        <f t="shared" si="133"/>
        <v>-0.618460000000027</v>
      </c>
      <c r="AR78" s="122">
        <f t="shared" si="134"/>
        <v>391.51026</v>
      </c>
      <c r="AS78" s="122">
        <f t="shared" si="135"/>
        <v>0</v>
      </c>
      <c r="AT78" s="122">
        <f t="shared" si="136"/>
        <v>496.98846</v>
      </c>
      <c r="AU78" s="122">
        <f t="shared" si="137"/>
        <v>0.17</v>
      </c>
      <c r="AY78" s="155">
        <v>1</v>
      </c>
      <c r="AZ78" s="155">
        <v>1</v>
      </c>
    </row>
    <row r="79" s="143" customFormat="1" spans="1:52">
      <c r="A79" s="257" t="s">
        <v>220</v>
      </c>
      <c r="B79" s="282" t="s">
        <v>34</v>
      </c>
      <c r="C79" s="283" t="s">
        <v>213</v>
      </c>
      <c r="D79" s="283">
        <v>12</v>
      </c>
      <c r="E79" s="222"/>
      <c r="F79" s="119">
        <v>0.05</v>
      </c>
      <c r="G79" s="119">
        <v>0.5</v>
      </c>
      <c r="H79" s="222"/>
      <c r="I79" s="170">
        <v>5.87</v>
      </c>
      <c r="J79" s="119">
        <v>0.17</v>
      </c>
      <c r="K79" s="120">
        <v>2.04</v>
      </c>
      <c r="L79" s="121">
        <v>3.83</v>
      </c>
      <c r="N79" s="284" t="str">
        <f t="shared" si="120"/>
        <v>荣耀Honor</v>
      </c>
      <c r="O79" s="123">
        <f t="shared" si="138"/>
        <v>0.5</v>
      </c>
      <c r="P79" s="124">
        <f t="shared" si="119"/>
        <v>12</v>
      </c>
      <c r="Q79" s="124">
        <v>0</v>
      </c>
      <c r="R79" s="128">
        <f t="shared" si="139"/>
        <v>0</v>
      </c>
      <c r="S79" s="131">
        <f t="shared" si="140"/>
        <v>0.05</v>
      </c>
      <c r="T79" s="132"/>
      <c r="U79" s="133">
        <f t="shared" si="121"/>
        <v>11.4</v>
      </c>
      <c r="V79" s="132">
        <f t="shared" si="122"/>
        <v>0.5</v>
      </c>
      <c r="W79" s="133">
        <f t="shared" si="123"/>
        <v>5.7</v>
      </c>
      <c r="X79" s="138"/>
      <c r="Y79" s="135">
        <f t="shared" si="124"/>
        <v>0</v>
      </c>
      <c r="Z79" s="135">
        <f t="shared" si="125"/>
        <v>0</v>
      </c>
      <c r="AA79" s="135">
        <f t="shared" si="126"/>
        <v>12</v>
      </c>
      <c r="AB79" s="142">
        <v>0</v>
      </c>
      <c r="AC79" s="142">
        <v>0.2</v>
      </c>
      <c r="AD79" s="135">
        <f t="shared" si="127"/>
        <v>2.4</v>
      </c>
      <c r="AF79" s="144">
        <f t="shared" si="128"/>
        <v>5.7</v>
      </c>
      <c r="AG79" s="144">
        <f t="shared" si="129"/>
        <v>2.4</v>
      </c>
      <c r="AH79" s="144">
        <v>0</v>
      </c>
      <c r="AI79" s="144">
        <v>0</v>
      </c>
      <c r="AJ79" s="144">
        <v>0</v>
      </c>
      <c r="AK79" s="144">
        <v>0</v>
      </c>
      <c r="AM79" s="144">
        <f t="shared" si="130"/>
        <v>0</v>
      </c>
      <c r="AN79" s="144">
        <f t="shared" si="131"/>
        <v>2.4</v>
      </c>
      <c r="AO79" s="149">
        <f t="shared" si="132"/>
        <v>1</v>
      </c>
      <c r="AP79" s="153">
        <f t="shared" si="133"/>
        <v>3.3</v>
      </c>
      <c r="AR79" s="122">
        <f t="shared" si="134"/>
        <v>3.83</v>
      </c>
      <c r="AS79" s="122">
        <f t="shared" si="135"/>
        <v>0</v>
      </c>
      <c r="AT79" s="122">
        <f t="shared" si="136"/>
        <v>5.82</v>
      </c>
      <c r="AU79" s="122">
        <f t="shared" si="137"/>
        <v>0.17</v>
      </c>
      <c r="AY79" s="155">
        <v>1</v>
      </c>
      <c r="AZ79" s="155">
        <v>1</v>
      </c>
    </row>
    <row r="80" s="143" customFormat="1" ht="19.5" customHeight="1" spans="1:52">
      <c r="A80" s="257" t="s">
        <v>220</v>
      </c>
      <c r="B80" s="282" t="s">
        <v>35</v>
      </c>
      <c r="C80" s="283" t="s">
        <v>192</v>
      </c>
      <c r="D80" s="283">
        <v>54</v>
      </c>
      <c r="E80" s="222"/>
      <c r="F80" s="119">
        <v>0</v>
      </c>
      <c r="G80" s="119">
        <v>0.8</v>
      </c>
      <c r="H80" s="222">
        <v>10.26</v>
      </c>
      <c r="I80" s="170">
        <v>34.992</v>
      </c>
      <c r="J80" s="119">
        <v>0.17</v>
      </c>
      <c r="K80" s="120">
        <v>7.4358</v>
      </c>
      <c r="L80" s="121">
        <v>27.5562</v>
      </c>
      <c r="N80" s="284" t="str">
        <f t="shared" si="120"/>
        <v>大熊游戏</v>
      </c>
      <c r="O80" s="123">
        <f t="shared" si="138"/>
        <v>0.8</v>
      </c>
      <c r="P80" s="124">
        <f t="shared" si="119"/>
        <v>54</v>
      </c>
      <c r="Q80" s="124">
        <v>0</v>
      </c>
      <c r="R80" s="128">
        <f t="shared" si="139"/>
        <v>10.26</v>
      </c>
      <c r="S80" s="131">
        <f t="shared" si="140"/>
        <v>0</v>
      </c>
      <c r="T80" s="132"/>
      <c r="U80" s="133">
        <f t="shared" si="121"/>
        <v>43.74</v>
      </c>
      <c r="V80" s="132">
        <f t="shared" si="122"/>
        <v>0.2</v>
      </c>
      <c r="W80" s="133">
        <f t="shared" si="123"/>
        <v>8.748</v>
      </c>
      <c r="X80" s="138"/>
      <c r="Y80" s="135">
        <f t="shared" si="124"/>
        <v>10.26</v>
      </c>
      <c r="Z80" s="135">
        <f t="shared" si="125"/>
        <v>0</v>
      </c>
      <c r="AA80" s="135">
        <f t="shared" si="126"/>
        <v>43.74</v>
      </c>
      <c r="AB80" s="142">
        <v>0</v>
      </c>
      <c r="AC80" s="142">
        <v>0.2</v>
      </c>
      <c r="AD80" s="135">
        <f t="shared" si="127"/>
        <v>8.75</v>
      </c>
      <c r="AF80" s="144">
        <f t="shared" si="128"/>
        <v>8.748</v>
      </c>
      <c r="AG80" s="144">
        <f t="shared" si="129"/>
        <v>8.75</v>
      </c>
      <c r="AH80" s="144">
        <v>0</v>
      </c>
      <c r="AI80" s="144">
        <v>0</v>
      </c>
      <c r="AJ80" s="144">
        <v>0</v>
      </c>
      <c r="AK80" s="144">
        <v>0</v>
      </c>
      <c r="AM80" s="144">
        <f t="shared" si="130"/>
        <v>0</v>
      </c>
      <c r="AN80" s="144">
        <f t="shared" si="131"/>
        <v>8.75</v>
      </c>
      <c r="AO80" s="149">
        <f t="shared" si="132"/>
        <v>1</v>
      </c>
      <c r="AP80" s="153">
        <f t="shared" si="133"/>
        <v>-0.00200000000000067</v>
      </c>
      <c r="AR80" s="122">
        <f t="shared" si="134"/>
        <v>27.5562</v>
      </c>
      <c r="AS80" s="122">
        <f t="shared" si="135"/>
        <v>0</v>
      </c>
      <c r="AT80" s="122">
        <f t="shared" si="136"/>
        <v>34.992</v>
      </c>
      <c r="AU80" s="122">
        <f t="shared" si="137"/>
        <v>0.17</v>
      </c>
      <c r="AY80" s="155">
        <v>1</v>
      </c>
      <c r="AZ80" s="155">
        <v>1</v>
      </c>
    </row>
    <row r="81" s="143" customFormat="1" spans="1:52">
      <c r="A81" s="257"/>
      <c r="B81" s="262"/>
      <c r="C81" s="262"/>
      <c r="D81" s="263"/>
      <c r="E81" s="263"/>
      <c r="F81" s="263"/>
      <c r="G81" s="263"/>
      <c r="H81" s="263"/>
      <c r="I81" s="263"/>
      <c r="J81" s="263"/>
      <c r="K81" s="263"/>
      <c r="L81" s="263"/>
      <c r="N81" s="284"/>
      <c r="O81" s="123"/>
      <c r="P81" s="124">
        <f t="shared" si="119"/>
        <v>0</v>
      </c>
      <c r="Q81" s="124">
        <v>0</v>
      </c>
      <c r="R81" s="128">
        <f t="shared" si="139"/>
        <v>0</v>
      </c>
      <c r="S81" s="131">
        <f t="shared" si="140"/>
        <v>0</v>
      </c>
      <c r="T81" s="132"/>
      <c r="U81" s="133"/>
      <c r="V81" s="132"/>
      <c r="W81" s="133"/>
      <c r="X81" s="138"/>
      <c r="Y81" s="135"/>
      <c r="Z81" s="135"/>
      <c r="AA81" s="135"/>
      <c r="AB81" s="142"/>
      <c r="AC81" s="142"/>
      <c r="AD81" s="135"/>
      <c r="AF81" s="144"/>
      <c r="AG81" s="144"/>
      <c r="AH81" s="144"/>
      <c r="AI81" s="144">
        <v>0</v>
      </c>
      <c r="AJ81" s="144"/>
      <c r="AK81" s="144"/>
      <c r="AM81" s="144"/>
      <c r="AN81" s="144"/>
      <c r="AO81" s="149"/>
      <c r="AP81" s="153"/>
      <c r="AR81" s="122"/>
      <c r="AS81" s="122"/>
      <c r="AT81" s="122"/>
      <c r="AU81" s="122"/>
      <c r="AY81" s="155">
        <v>1</v>
      </c>
      <c r="AZ81" s="155"/>
    </row>
    <row r="82" s="143" customFormat="1" spans="1:52">
      <c r="A82" s="257"/>
      <c r="B82" s="222"/>
      <c r="C82" s="222"/>
      <c r="D82" s="222"/>
      <c r="E82" s="222"/>
      <c r="F82" s="264"/>
      <c r="G82" s="264"/>
      <c r="H82" s="222"/>
      <c r="I82" s="271"/>
      <c r="J82" s="264"/>
      <c r="K82" s="272"/>
      <c r="L82" s="273"/>
      <c r="N82" s="284"/>
      <c r="O82" s="123"/>
      <c r="P82" s="124">
        <f t="shared" si="119"/>
        <v>0</v>
      </c>
      <c r="Q82" s="124">
        <v>0</v>
      </c>
      <c r="R82" s="128">
        <f t="shared" si="139"/>
        <v>0</v>
      </c>
      <c r="S82" s="131">
        <f t="shared" si="140"/>
        <v>0</v>
      </c>
      <c r="T82" s="132"/>
      <c r="U82" s="133"/>
      <c r="V82" s="132"/>
      <c r="W82" s="133"/>
      <c r="X82" s="138"/>
      <c r="Y82" s="135"/>
      <c r="Z82" s="135"/>
      <c r="AA82" s="135"/>
      <c r="AB82" s="142"/>
      <c r="AC82" s="142"/>
      <c r="AD82" s="135"/>
      <c r="AF82" s="144"/>
      <c r="AG82" s="144"/>
      <c r="AH82" s="144"/>
      <c r="AI82" s="144">
        <v>0</v>
      </c>
      <c r="AJ82" s="144"/>
      <c r="AK82" s="144"/>
      <c r="AM82" s="144"/>
      <c r="AN82" s="144"/>
      <c r="AO82" s="149"/>
      <c r="AP82" s="153"/>
      <c r="AR82" s="122"/>
      <c r="AS82" s="122"/>
      <c r="AT82" s="122"/>
      <c r="AU82" s="122"/>
      <c r="AY82" s="155">
        <v>1</v>
      </c>
      <c r="AZ82" s="155"/>
    </row>
    <row r="83" s="143" customFormat="1" spans="1:52">
      <c r="A83" s="257" t="s">
        <v>221</v>
      </c>
      <c r="B83" s="282" t="s">
        <v>34</v>
      </c>
      <c r="C83" s="283" t="s">
        <v>110</v>
      </c>
      <c r="D83" s="283">
        <v>942</v>
      </c>
      <c r="E83" s="222"/>
      <c r="F83" s="119">
        <v>0.05</v>
      </c>
      <c r="G83" s="119">
        <v>0.5</v>
      </c>
      <c r="H83" s="222">
        <v>89</v>
      </c>
      <c r="I83" s="170">
        <v>405.18</v>
      </c>
      <c r="J83" s="119">
        <v>0.17</v>
      </c>
      <c r="K83" s="120">
        <v>145.01</v>
      </c>
      <c r="L83" s="121">
        <v>260.17</v>
      </c>
      <c r="N83" s="284" t="str">
        <f t="shared" ref="N83:N98" si="141">C83</f>
        <v>UC九游（阿里游戏）</v>
      </c>
      <c r="O83" s="123">
        <f t="shared" ref="O83:O89" si="142">G83</f>
        <v>0.5</v>
      </c>
      <c r="P83" s="124">
        <f t="shared" si="119"/>
        <v>942</v>
      </c>
      <c r="Q83" s="124">
        <v>0</v>
      </c>
      <c r="R83" s="128">
        <f t="shared" si="139"/>
        <v>89</v>
      </c>
      <c r="S83" s="131">
        <f t="shared" si="140"/>
        <v>0.05</v>
      </c>
      <c r="T83" s="132"/>
      <c r="U83" s="133">
        <f t="shared" ref="U83:U89" si="143">(P83-Q83-R83)*(1-S83)*(1-T83)</f>
        <v>810.35</v>
      </c>
      <c r="V83" s="132">
        <f t="shared" ref="V83:V89" si="144">AY83-O83</f>
        <v>0.5</v>
      </c>
      <c r="W83" s="133">
        <f t="shared" ref="W83:W89" si="145">(P83-Q83-R83)*(1-S83)*V83*(1-T83)</f>
        <v>405.175</v>
      </c>
      <c r="X83" s="138"/>
      <c r="Y83" s="135">
        <f t="shared" ref="Y83:Y89" si="146">R83</f>
        <v>89</v>
      </c>
      <c r="Z83" s="135">
        <f t="shared" ref="Z83:Z89" si="147">Q83</f>
        <v>0</v>
      </c>
      <c r="AA83" s="135">
        <f t="shared" ref="AA83:AA89" si="148">P83-Y83-Z83</f>
        <v>853</v>
      </c>
      <c r="AB83" s="142">
        <v>0</v>
      </c>
      <c r="AC83" s="142">
        <v>0.2</v>
      </c>
      <c r="AD83" s="135">
        <f t="shared" ref="AD83:AD89" si="149">ROUND(AA83*(1-AB83)*AC83,2)</f>
        <v>170.6</v>
      </c>
      <c r="AF83" s="144">
        <f t="shared" ref="AF83:AF89" si="150">W83</f>
        <v>405.175</v>
      </c>
      <c r="AG83" s="144">
        <f t="shared" ref="AG83:AG89" si="151">AD83</f>
        <v>170.6</v>
      </c>
      <c r="AH83" s="144">
        <v>0</v>
      </c>
      <c r="AI83" s="144">
        <v>0</v>
      </c>
      <c r="AJ83" s="144">
        <v>0</v>
      </c>
      <c r="AK83" s="144">
        <v>0</v>
      </c>
      <c r="AM83" s="144">
        <f t="shared" ref="AM83:AM89" si="152">SUM(AH83:AL83)</f>
        <v>0</v>
      </c>
      <c r="AN83" s="144">
        <f t="shared" ref="AN83:AN89" si="153">AG83-AM83</f>
        <v>170.6</v>
      </c>
      <c r="AO83" s="149">
        <f t="shared" ref="AO83:AO89" si="154">IFERROR(AN83/AG83,"")</f>
        <v>1</v>
      </c>
      <c r="AP83" s="153">
        <f t="shared" ref="AP83:AP89" si="155">W83-AD83-T83</f>
        <v>234.575</v>
      </c>
      <c r="AR83" s="122">
        <f t="shared" ref="AR83:AR89" si="156">L83-AE83</f>
        <v>260.17</v>
      </c>
      <c r="AS83" s="122">
        <f t="shared" ref="AS83:AS89" si="157">E83-Q83</f>
        <v>0</v>
      </c>
      <c r="AT83" s="122">
        <f t="shared" ref="AT83:AT89" si="158">I83-S83</f>
        <v>405.13</v>
      </c>
      <c r="AU83" s="122">
        <f t="shared" ref="AU83:AU89" si="159">J83-X83</f>
        <v>0.17</v>
      </c>
      <c r="AY83" s="155">
        <v>1</v>
      </c>
      <c r="AZ83" s="155">
        <v>1</v>
      </c>
    </row>
    <row r="84" s="143" customFormat="1" ht="18" customHeight="1" spans="1:52">
      <c r="A84" s="257" t="s">
        <v>221</v>
      </c>
      <c r="B84" s="282" t="s">
        <v>34</v>
      </c>
      <c r="C84" s="283" t="s">
        <v>102</v>
      </c>
      <c r="D84" s="283">
        <v>308</v>
      </c>
      <c r="E84" s="222"/>
      <c r="F84" s="119">
        <v>0.05</v>
      </c>
      <c r="G84" s="119">
        <v>0.5</v>
      </c>
      <c r="H84" s="222">
        <v>46.2</v>
      </c>
      <c r="I84" s="170">
        <v>124.36</v>
      </c>
      <c r="J84" s="119">
        <v>0.17</v>
      </c>
      <c r="K84" s="120">
        <v>44.506</v>
      </c>
      <c r="L84" s="121">
        <v>79.854</v>
      </c>
      <c r="N84" s="284" t="str">
        <f t="shared" si="141"/>
        <v>小米</v>
      </c>
      <c r="O84" s="123">
        <v>0.2</v>
      </c>
      <c r="P84" s="124">
        <f t="shared" si="119"/>
        <v>308</v>
      </c>
      <c r="Q84" s="124">
        <v>0</v>
      </c>
      <c r="R84" s="128">
        <f t="shared" si="139"/>
        <v>46.2</v>
      </c>
      <c r="S84" s="131">
        <f t="shared" si="140"/>
        <v>0.05</v>
      </c>
      <c r="T84" s="132"/>
      <c r="U84" s="133">
        <f t="shared" si="143"/>
        <v>248.71</v>
      </c>
      <c r="V84" s="132">
        <f t="shared" si="144"/>
        <v>0.8</v>
      </c>
      <c r="W84" s="133">
        <f t="shared" si="145"/>
        <v>198.968</v>
      </c>
      <c r="X84" s="138"/>
      <c r="Y84" s="135">
        <f t="shared" si="146"/>
        <v>46.2</v>
      </c>
      <c r="Z84" s="135">
        <f t="shared" si="147"/>
        <v>0</v>
      </c>
      <c r="AA84" s="135">
        <f t="shared" si="148"/>
        <v>261.8</v>
      </c>
      <c r="AB84" s="142">
        <v>0</v>
      </c>
      <c r="AC84" s="142">
        <v>0.2</v>
      </c>
      <c r="AD84" s="135">
        <f t="shared" si="149"/>
        <v>52.36</v>
      </c>
      <c r="AF84" s="144">
        <f t="shared" si="150"/>
        <v>198.968</v>
      </c>
      <c r="AG84" s="144">
        <f t="shared" si="151"/>
        <v>52.36</v>
      </c>
      <c r="AH84" s="144">
        <v>0</v>
      </c>
      <c r="AI84" s="144">
        <v>0</v>
      </c>
      <c r="AJ84" s="144">
        <v>0</v>
      </c>
      <c r="AK84" s="144">
        <v>0</v>
      </c>
      <c r="AM84" s="144">
        <f t="shared" si="152"/>
        <v>0</v>
      </c>
      <c r="AN84" s="144">
        <f t="shared" si="153"/>
        <v>52.36</v>
      </c>
      <c r="AO84" s="149">
        <f t="shared" si="154"/>
        <v>1</v>
      </c>
      <c r="AP84" s="153">
        <f t="shared" si="155"/>
        <v>146.608</v>
      </c>
      <c r="AR84" s="122">
        <f t="shared" si="156"/>
        <v>79.854</v>
      </c>
      <c r="AS84" s="122">
        <f t="shared" si="157"/>
        <v>0</v>
      </c>
      <c r="AT84" s="122">
        <f t="shared" si="158"/>
        <v>124.31</v>
      </c>
      <c r="AU84" s="122">
        <f t="shared" si="159"/>
        <v>0.17</v>
      </c>
      <c r="AY84" s="155">
        <v>1</v>
      </c>
      <c r="AZ84" s="155">
        <v>1</v>
      </c>
    </row>
    <row r="85" s="143" customFormat="1" spans="1:52">
      <c r="A85" s="257" t="s">
        <v>221</v>
      </c>
      <c r="B85" s="282" t="s">
        <v>34</v>
      </c>
      <c r="C85" s="283" t="s">
        <v>105</v>
      </c>
      <c r="D85" s="283">
        <v>476</v>
      </c>
      <c r="E85" s="222"/>
      <c r="F85" s="119">
        <v>0.05</v>
      </c>
      <c r="G85" s="119">
        <v>0.5</v>
      </c>
      <c r="H85" s="222">
        <v>47.6</v>
      </c>
      <c r="I85" s="170">
        <v>203.49</v>
      </c>
      <c r="J85" s="119">
        <v>0.17</v>
      </c>
      <c r="K85" s="120">
        <v>72.828</v>
      </c>
      <c r="L85" s="121">
        <v>130.662</v>
      </c>
      <c r="N85" s="284" t="str">
        <f t="shared" si="141"/>
        <v>vivo</v>
      </c>
      <c r="O85" s="123">
        <f t="shared" si="142"/>
        <v>0.5</v>
      </c>
      <c r="P85" s="124">
        <f t="shared" si="119"/>
        <v>476</v>
      </c>
      <c r="Q85" s="124">
        <v>0</v>
      </c>
      <c r="R85" s="128">
        <f t="shared" si="139"/>
        <v>47.6</v>
      </c>
      <c r="S85" s="131">
        <f t="shared" si="140"/>
        <v>0.05</v>
      </c>
      <c r="T85" s="132"/>
      <c r="U85" s="133">
        <f t="shared" si="143"/>
        <v>406.98</v>
      </c>
      <c r="V85" s="132">
        <f t="shared" si="144"/>
        <v>0.5</v>
      </c>
      <c r="W85" s="133"/>
      <c r="X85" s="138"/>
      <c r="Y85" s="135">
        <f t="shared" si="146"/>
        <v>47.6</v>
      </c>
      <c r="Z85" s="135">
        <f t="shared" si="147"/>
        <v>0</v>
      </c>
      <c r="AA85" s="135">
        <f t="shared" si="148"/>
        <v>428.4</v>
      </c>
      <c r="AB85" s="142"/>
      <c r="AC85" s="142"/>
      <c r="AD85" s="135"/>
      <c r="AF85" s="144"/>
      <c r="AG85" s="144"/>
      <c r="AH85" s="144"/>
      <c r="AI85" s="144">
        <v>0</v>
      </c>
      <c r="AJ85" s="144"/>
      <c r="AK85" s="144"/>
      <c r="AM85" s="144"/>
      <c r="AN85" s="144"/>
      <c r="AO85" s="149"/>
      <c r="AP85" s="153"/>
      <c r="AR85" s="122">
        <f t="shared" si="156"/>
        <v>130.662</v>
      </c>
      <c r="AS85" s="122">
        <f t="shared" si="157"/>
        <v>0</v>
      </c>
      <c r="AT85" s="122">
        <f t="shared" si="158"/>
        <v>203.44</v>
      </c>
      <c r="AU85" s="122">
        <f t="shared" si="159"/>
        <v>0.17</v>
      </c>
      <c r="AY85" s="155">
        <v>1</v>
      </c>
      <c r="AZ85" s="155"/>
    </row>
    <row r="86" s="143" customFormat="1" spans="1:52">
      <c r="A86" s="257" t="s">
        <v>221</v>
      </c>
      <c r="B86" s="282" t="s">
        <v>34</v>
      </c>
      <c r="C86" s="283" t="s">
        <v>109</v>
      </c>
      <c r="D86" s="283">
        <v>490</v>
      </c>
      <c r="E86" s="222"/>
      <c r="F86" s="119">
        <v>0.05</v>
      </c>
      <c r="G86" s="119">
        <v>0.5</v>
      </c>
      <c r="H86" s="222"/>
      <c r="I86" s="170">
        <v>232.75</v>
      </c>
      <c r="J86" s="119">
        <v>0.17</v>
      </c>
      <c r="K86" s="120">
        <v>83.3</v>
      </c>
      <c r="L86" s="121">
        <v>149.45</v>
      </c>
      <c r="N86" s="284" t="str">
        <f t="shared" si="141"/>
        <v>OPPO</v>
      </c>
      <c r="O86" s="123">
        <v>0.6</v>
      </c>
      <c r="P86" s="124">
        <f t="shared" si="119"/>
        <v>490</v>
      </c>
      <c r="Q86" s="124">
        <v>0</v>
      </c>
      <c r="R86" s="128">
        <f t="shared" si="139"/>
        <v>0</v>
      </c>
      <c r="S86" s="131">
        <f t="shared" si="140"/>
        <v>0.05</v>
      </c>
      <c r="T86" s="132"/>
      <c r="U86" s="133">
        <f t="shared" si="143"/>
        <v>465.5</v>
      </c>
      <c r="V86" s="132">
        <f t="shared" si="144"/>
        <v>0.4</v>
      </c>
      <c r="W86" s="133">
        <f t="shared" si="145"/>
        <v>186.2</v>
      </c>
      <c r="X86" s="138"/>
      <c r="Y86" s="135">
        <f t="shared" si="146"/>
        <v>0</v>
      </c>
      <c r="Z86" s="135">
        <f t="shared" si="147"/>
        <v>0</v>
      </c>
      <c r="AA86" s="135">
        <f t="shared" si="148"/>
        <v>490</v>
      </c>
      <c r="AB86" s="142">
        <v>0</v>
      </c>
      <c r="AC86" s="142">
        <v>0.2</v>
      </c>
      <c r="AD86" s="135">
        <f t="shared" si="149"/>
        <v>98</v>
      </c>
      <c r="AF86" s="144">
        <f t="shared" si="150"/>
        <v>186.2</v>
      </c>
      <c r="AG86" s="144">
        <f t="shared" si="151"/>
        <v>98</v>
      </c>
      <c r="AH86" s="144">
        <v>0</v>
      </c>
      <c r="AI86" s="144">
        <v>0</v>
      </c>
      <c r="AJ86" s="144">
        <v>0</v>
      </c>
      <c r="AK86" s="144">
        <v>0</v>
      </c>
      <c r="AM86" s="144">
        <f t="shared" si="152"/>
        <v>0</v>
      </c>
      <c r="AN86" s="144">
        <f t="shared" si="153"/>
        <v>98</v>
      </c>
      <c r="AO86" s="149">
        <f t="shared" si="154"/>
        <v>1</v>
      </c>
      <c r="AP86" s="153">
        <f t="shared" si="155"/>
        <v>88.2</v>
      </c>
      <c r="AR86" s="122">
        <f t="shared" si="156"/>
        <v>149.45</v>
      </c>
      <c r="AS86" s="122">
        <f t="shared" si="157"/>
        <v>0</v>
      </c>
      <c r="AT86" s="122">
        <f t="shared" si="158"/>
        <v>232.7</v>
      </c>
      <c r="AU86" s="122">
        <f t="shared" si="159"/>
        <v>0.17</v>
      </c>
      <c r="AY86" s="155">
        <v>1</v>
      </c>
      <c r="AZ86" s="155">
        <v>1</v>
      </c>
    </row>
    <row r="87" s="138" customFormat="1" spans="1:52">
      <c r="A87" s="257" t="s">
        <v>221</v>
      </c>
      <c r="B87" s="282" t="s">
        <v>34</v>
      </c>
      <c r="C87" s="283" t="s">
        <v>192</v>
      </c>
      <c r="D87" s="283">
        <v>3266</v>
      </c>
      <c r="E87" s="222"/>
      <c r="F87" s="119">
        <v>0</v>
      </c>
      <c r="G87" s="119">
        <v>0.8</v>
      </c>
      <c r="H87" s="222">
        <v>1062.8</v>
      </c>
      <c r="I87" s="170">
        <v>1762.56</v>
      </c>
      <c r="J87" s="119">
        <v>0.17</v>
      </c>
      <c r="K87" s="120">
        <v>374.544</v>
      </c>
      <c r="L87" s="121">
        <v>1388.016</v>
      </c>
      <c r="N87" s="284" t="str">
        <f t="shared" si="141"/>
        <v>大熊游戏</v>
      </c>
      <c r="O87" s="123">
        <f t="shared" si="142"/>
        <v>0.8</v>
      </c>
      <c r="P87" s="124">
        <f t="shared" si="119"/>
        <v>3266</v>
      </c>
      <c r="Q87" s="124">
        <v>0</v>
      </c>
      <c r="R87" s="128">
        <f t="shared" si="139"/>
        <v>1062.8</v>
      </c>
      <c r="S87" s="131">
        <f t="shared" si="140"/>
        <v>0</v>
      </c>
      <c r="T87" s="132"/>
      <c r="U87" s="133">
        <f t="shared" si="143"/>
        <v>2203.2</v>
      </c>
      <c r="V87" s="132">
        <f t="shared" si="144"/>
        <v>0.2</v>
      </c>
      <c r="W87" s="133">
        <f t="shared" si="145"/>
        <v>440.64</v>
      </c>
      <c r="Y87" s="135">
        <f t="shared" si="146"/>
        <v>1062.8</v>
      </c>
      <c r="Z87" s="135">
        <f t="shared" si="147"/>
        <v>0</v>
      </c>
      <c r="AA87" s="135">
        <f t="shared" si="148"/>
        <v>2203.2</v>
      </c>
      <c r="AB87" s="142">
        <v>0</v>
      </c>
      <c r="AC87" s="142">
        <v>0.2</v>
      </c>
      <c r="AD87" s="135">
        <f t="shared" si="149"/>
        <v>440.64</v>
      </c>
      <c r="AE87" s="143"/>
      <c r="AF87" s="144">
        <f t="shared" si="150"/>
        <v>440.64</v>
      </c>
      <c r="AG87" s="144">
        <f t="shared" si="151"/>
        <v>440.64</v>
      </c>
      <c r="AH87" s="144">
        <v>0</v>
      </c>
      <c r="AI87" s="144">
        <v>0</v>
      </c>
      <c r="AJ87" s="144">
        <v>0</v>
      </c>
      <c r="AK87" s="144">
        <v>0</v>
      </c>
      <c r="AL87" s="143"/>
      <c r="AM87" s="144">
        <f t="shared" si="152"/>
        <v>0</v>
      </c>
      <c r="AN87" s="144">
        <f t="shared" si="153"/>
        <v>440.64</v>
      </c>
      <c r="AO87" s="149">
        <f t="shared" si="154"/>
        <v>1</v>
      </c>
      <c r="AP87" s="153">
        <f t="shared" si="155"/>
        <v>0</v>
      </c>
      <c r="AR87" s="122">
        <f t="shared" si="156"/>
        <v>1388.016</v>
      </c>
      <c r="AS87" s="122">
        <f t="shared" si="157"/>
        <v>0</v>
      </c>
      <c r="AT87" s="122">
        <f t="shared" si="158"/>
        <v>1762.56</v>
      </c>
      <c r="AU87" s="122">
        <f t="shared" si="159"/>
        <v>0.17</v>
      </c>
      <c r="AY87" s="155">
        <v>1</v>
      </c>
      <c r="AZ87" s="155">
        <v>1</v>
      </c>
    </row>
    <row r="88" s="138" customFormat="1" spans="1:52">
      <c r="A88" s="257" t="s">
        <v>221</v>
      </c>
      <c r="B88" s="282" t="s">
        <v>34</v>
      </c>
      <c r="C88" s="283" t="s">
        <v>213</v>
      </c>
      <c r="D88" s="283">
        <v>612</v>
      </c>
      <c r="E88" s="222"/>
      <c r="F88" s="119">
        <v>0.05</v>
      </c>
      <c r="G88" s="119">
        <v>0.5</v>
      </c>
      <c r="H88" s="222"/>
      <c r="I88" s="170">
        <v>299.88</v>
      </c>
      <c r="J88" s="119">
        <v>0.17</v>
      </c>
      <c r="K88" s="120">
        <v>104.04</v>
      </c>
      <c r="L88" s="121">
        <v>195.84</v>
      </c>
      <c r="N88" s="284" t="str">
        <f t="shared" si="141"/>
        <v>荣耀Honor</v>
      </c>
      <c r="O88" s="123">
        <f t="shared" si="142"/>
        <v>0.5</v>
      </c>
      <c r="P88" s="124">
        <f t="shared" si="119"/>
        <v>612</v>
      </c>
      <c r="Q88" s="124">
        <v>0</v>
      </c>
      <c r="R88" s="128">
        <f t="shared" si="139"/>
        <v>0</v>
      </c>
      <c r="S88" s="131">
        <f t="shared" si="140"/>
        <v>0.05</v>
      </c>
      <c r="T88" s="132"/>
      <c r="U88" s="133">
        <f t="shared" si="143"/>
        <v>581.4</v>
      </c>
      <c r="V88" s="132">
        <f t="shared" si="144"/>
        <v>0.5</v>
      </c>
      <c r="W88" s="133">
        <f t="shared" si="145"/>
        <v>290.7</v>
      </c>
      <c r="Y88" s="135">
        <f t="shared" si="146"/>
        <v>0</v>
      </c>
      <c r="Z88" s="135">
        <f t="shared" si="147"/>
        <v>0</v>
      </c>
      <c r="AA88" s="135">
        <f t="shared" si="148"/>
        <v>612</v>
      </c>
      <c r="AB88" s="142">
        <v>0</v>
      </c>
      <c r="AC88" s="142">
        <v>0.2</v>
      </c>
      <c r="AD88" s="135">
        <f t="shared" si="149"/>
        <v>122.4</v>
      </c>
      <c r="AE88" s="143"/>
      <c r="AF88" s="144">
        <f t="shared" si="150"/>
        <v>290.7</v>
      </c>
      <c r="AG88" s="144">
        <f t="shared" si="151"/>
        <v>122.4</v>
      </c>
      <c r="AH88" s="144">
        <v>0</v>
      </c>
      <c r="AI88" s="144">
        <v>0</v>
      </c>
      <c r="AJ88" s="144">
        <v>0</v>
      </c>
      <c r="AK88" s="144">
        <v>0</v>
      </c>
      <c r="AL88" s="143"/>
      <c r="AM88" s="144">
        <f t="shared" si="152"/>
        <v>0</v>
      </c>
      <c r="AN88" s="144">
        <f t="shared" si="153"/>
        <v>122.4</v>
      </c>
      <c r="AO88" s="149">
        <f t="shared" si="154"/>
        <v>1</v>
      </c>
      <c r="AP88" s="153">
        <f t="shared" si="155"/>
        <v>168.3</v>
      </c>
      <c r="AR88" s="122">
        <f t="shared" si="156"/>
        <v>195.84</v>
      </c>
      <c r="AS88" s="122">
        <f t="shared" si="157"/>
        <v>0</v>
      </c>
      <c r="AT88" s="122">
        <f t="shared" si="158"/>
        <v>299.83</v>
      </c>
      <c r="AU88" s="122">
        <f t="shared" si="159"/>
        <v>0.17</v>
      </c>
      <c r="AY88" s="155">
        <v>1</v>
      </c>
      <c r="AZ88" s="155">
        <v>1</v>
      </c>
    </row>
    <row r="89" s="138" customFormat="1" ht="19.5" customHeight="1" spans="1:52">
      <c r="A89" s="257" t="s">
        <v>221</v>
      </c>
      <c r="B89" s="282" t="s">
        <v>35</v>
      </c>
      <c r="C89" s="283" t="s">
        <v>192</v>
      </c>
      <c r="D89" s="283">
        <v>114</v>
      </c>
      <c r="E89" s="222"/>
      <c r="F89" s="119">
        <v>0</v>
      </c>
      <c r="G89" s="119">
        <v>0.8</v>
      </c>
      <c r="H89" s="222">
        <v>50.82</v>
      </c>
      <c r="I89" s="170">
        <v>50.544</v>
      </c>
      <c r="J89" s="119">
        <v>0.17</v>
      </c>
      <c r="K89" s="120">
        <v>10.7406</v>
      </c>
      <c r="L89" s="121">
        <v>39.8034</v>
      </c>
      <c r="N89" s="284" t="str">
        <f t="shared" si="141"/>
        <v>大熊游戏</v>
      </c>
      <c r="O89" s="123">
        <f t="shared" si="142"/>
        <v>0.8</v>
      </c>
      <c r="P89" s="124">
        <f t="shared" si="119"/>
        <v>114</v>
      </c>
      <c r="Q89" s="124">
        <v>0</v>
      </c>
      <c r="R89" s="128">
        <f t="shared" si="139"/>
        <v>50.82</v>
      </c>
      <c r="S89" s="131">
        <f t="shared" si="140"/>
        <v>0</v>
      </c>
      <c r="T89" s="132"/>
      <c r="U89" s="133">
        <f t="shared" si="143"/>
        <v>63.18</v>
      </c>
      <c r="V89" s="132">
        <f t="shared" si="144"/>
        <v>0.2</v>
      </c>
      <c r="W89" s="133">
        <f t="shared" si="145"/>
        <v>12.636</v>
      </c>
      <c r="Y89" s="135">
        <f t="shared" si="146"/>
        <v>50.82</v>
      </c>
      <c r="Z89" s="135">
        <f t="shared" si="147"/>
        <v>0</v>
      </c>
      <c r="AA89" s="135">
        <f t="shared" si="148"/>
        <v>63.18</v>
      </c>
      <c r="AB89" s="142">
        <v>0</v>
      </c>
      <c r="AC89" s="142">
        <v>0.2</v>
      </c>
      <c r="AD89" s="135">
        <f t="shared" si="149"/>
        <v>12.64</v>
      </c>
      <c r="AE89" s="143"/>
      <c r="AF89" s="144">
        <f t="shared" si="150"/>
        <v>12.636</v>
      </c>
      <c r="AG89" s="144">
        <f t="shared" si="151"/>
        <v>12.64</v>
      </c>
      <c r="AH89" s="144">
        <v>0</v>
      </c>
      <c r="AI89" s="144">
        <v>0</v>
      </c>
      <c r="AJ89" s="144">
        <v>0</v>
      </c>
      <c r="AK89" s="144">
        <v>0</v>
      </c>
      <c r="AL89" s="143"/>
      <c r="AM89" s="144">
        <f t="shared" si="152"/>
        <v>0</v>
      </c>
      <c r="AN89" s="144">
        <f t="shared" si="153"/>
        <v>12.64</v>
      </c>
      <c r="AO89" s="149">
        <f t="shared" si="154"/>
        <v>1</v>
      </c>
      <c r="AP89" s="153">
        <f t="shared" si="155"/>
        <v>-0.00400000000000311</v>
      </c>
      <c r="AR89" s="122">
        <f t="shared" si="156"/>
        <v>39.8034</v>
      </c>
      <c r="AS89" s="122">
        <f t="shared" si="157"/>
        <v>0</v>
      </c>
      <c r="AT89" s="122">
        <f t="shared" si="158"/>
        <v>50.544</v>
      </c>
      <c r="AU89" s="122">
        <f t="shared" si="159"/>
        <v>0.17</v>
      </c>
      <c r="AY89" s="155">
        <v>1</v>
      </c>
      <c r="AZ89" s="155">
        <v>1</v>
      </c>
    </row>
    <row r="90" s="138" customFormat="1" ht="19.5" customHeight="1" spans="1:52">
      <c r="A90" s="257"/>
      <c r="B90" s="262"/>
      <c r="C90" s="262"/>
      <c r="D90" s="263"/>
      <c r="E90" s="263"/>
      <c r="F90" s="263"/>
      <c r="G90" s="263"/>
      <c r="H90" s="263"/>
      <c r="I90" s="263"/>
      <c r="J90" s="263"/>
      <c r="K90" s="263"/>
      <c r="L90" s="263"/>
      <c r="N90" s="284">
        <f t="shared" si="141"/>
        <v>0</v>
      </c>
      <c r="O90" s="123"/>
      <c r="P90" s="124">
        <f t="shared" si="119"/>
        <v>0</v>
      </c>
      <c r="Q90" s="124">
        <v>0</v>
      </c>
      <c r="R90" s="128">
        <f t="shared" si="139"/>
        <v>0</v>
      </c>
      <c r="S90" s="131">
        <f t="shared" si="140"/>
        <v>0</v>
      </c>
      <c r="T90" s="132"/>
      <c r="U90" s="133"/>
      <c r="V90" s="132"/>
      <c r="W90" s="133"/>
      <c r="Y90" s="135"/>
      <c r="Z90" s="135"/>
      <c r="AA90" s="135"/>
      <c r="AB90" s="142"/>
      <c r="AC90" s="142"/>
      <c r="AD90" s="135"/>
      <c r="AE90" s="143"/>
      <c r="AF90" s="144"/>
      <c r="AG90" s="144"/>
      <c r="AH90" s="144"/>
      <c r="AI90" s="144">
        <v>0</v>
      </c>
      <c r="AJ90" s="144"/>
      <c r="AK90" s="144"/>
      <c r="AL90" s="143"/>
      <c r="AM90" s="144"/>
      <c r="AN90" s="144"/>
      <c r="AO90" s="149"/>
      <c r="AP90" s="153"/>
      <c r="AR90" s="122"/>
      <c r="AS90" s="122"/>
      <c r="AT90" s="122"/>
      <c r="AU90" s="122"/>
      <c r="AY90" s="155">
        <v>1</v>
      </c>
      <c r="AZ90" s="155"/>
    </row>
    <row r="91" s="138" customFormat="1" spans="1:52">
      <c r="A91" s="257"/>
      <c r="B91" s="222"/>
      <c r="C91" s="222"/>
      <c r="D91" s="222"/>
      <c r="E91" s="222"/>
      <c r="F91" s="264"/>
      <c r="G91" s="264"/>
      <c r="H91" s="222"/>
      <c r="I91" s="271"/>
      <c r="J91" s="264"/>
      <c r="K91" s="272"/>
      <c r="L91" s="273"/>
      <c r="N91" s="284">
        <f t="shared" si="141"/>
        <v>0</v>
      </c>
      <c r="O91" s="123"/>
      <c r="P91" s="124">
        <f t="shared" si="119"/>
        <v>0</v>
      </c>
      <c r="Q91" s="124">
        <v>0</v>
      </c>
      <c r="R91" s="128">
        <f t="shared" si="139"/>
        <v>0</v>
      </c>
      <c r="S91" s="131">
        <f t="shared" si="140"/>
        <v>0</v>
      </c>
      <c r="T91" s="132"/>
      <c r="U91" s="133"/>
      <c r="V91" s="132"/>
      <c r="W91" s="133"/>
      <c r="Y91" s="135"/>
      <c r="Z91" s="135"/>
      <c r="AA91" s="135"/>
      <c r="AB91" s="142"/>
      <c r="AC91" s="142"/>
      <c r="AD91" s="135"/>
      <c r="AE91" s="143"/>
      <c r="AF91" s="144"/>
      <c r="AG91" s="144"/>
      <c r="AH91" s="144"/>
      <c r="AI91" s="144">
        <v>0</v>
      </c>
      <c r="AJ91" s="144"/>
      <c r="AK91" s="144"/>
      <c r="AL91" s="143"/>
      <c r="AM91" s="144"/>
      <c r="AN91" s="144"/>
      <c r="AO91" s="149"/>
      <c r="AP91" s="153"/>
      <c r="AR91" s="122"/>
      <c r="AS91" s="122"/>
      <c r="AT91" s="122"/>
      <c r="AU91" s="122"/>
      <c r="AY91" s="155">
        <v>1</v>
      </c>
      <c r="AZ91" s="155"/>
    </row>
    <row r="92" s="138" customFormat="1" spans="1:52">
      <c r="A92" s="257" t="s">
        <v>222</v>
      </c>
      <c r="B92" s="282" t="s">
        <v>34</v>
      </c>
      <c r="C92" s="283" t="s">
        <v>110</v>
      </c>
      <c r="D92" s="283">
        <v>186</v>
      </c>
      <c r="E92" s="222"/>
      <c r="F92" s="119">
        <v>0.05</v>
      </c>
      <c r="G92" s="119">
        <v>0.5</v>
      </c>
      <c r="H92" s="222">
        <v>36.6</v>
      </c>
      <c r="I92" s="167">
        <v>70.97</v>
      </c>
      <c r="J92" s="119">
        <v>0.17</v>
      </c>
      <c r="K92" s="120">
        <v>25.398</v>
      </c>
      <c r="L92" s="121">
        <v>45.572</v>
      </c>
      <c r="N92" s="284" t="str">
        <f t="shared" si="141"/>
        <v>UC九游（阿里游戏）</v>
      </c>
      <c r="O92" s="123">
        <f t="shared" ref="O92:O98" si="160">G92</f>
        <v>0.5</v>
      </c>
      <c r="P92" s="124">
        <f t="shared" si="119"/>
        <v>186</v>
      </c>
      <c r="Q92" s="124">
        <v>0</v>
      </c>
      <c r="R92" s="128">
        <f t="shared" si="139"/>
        <v>36.6</v>
      </c>
      <c r="S92" s="131">
        <f t="shared" si="140"/>
        <v>0.05</v>
      </c>
      <c r="T92" s="132"/>
      <c r="U92" s="133">
        <f t="shared" ref="U92:U94" si="161">(P92-Q92-R92)*(1-S92)*(1-T92)</f>
        <v>141.93</v>
      </c>
      <c r="V92" s="132">
        <f t="shared" ref="V92:V98" si="162">AY92-O92</f>
        <v>0.5</v>
      </c>
      <c r="W92" s="133">
        <f t="shared" ref="W92:W98" si="163">(P92-Q92-R92)*(1-S92)*V92*(1-T92)</f>
        <v>70.965</v>
      </c>
      <c r="Y92" s="135">
        <f t="shared" ref="Y92:Y98" si="164">R92</f>
        <v>36.6</v>
      </c>
      <c r="Z92" s="135">
        <f t="shared" ref="Z92:Z98" si="165">Q92</f>
        <v>0</v>
      </c>
      <c r="AA92" s="135">
        <f t="shared" ref="AA92:AA98" si="166">P92-Y92-Z92</f>
        <v>149.4</v>
      </c>
      <c r="AB92" s="142">
        <v>0</v>
      </c>
      <c r="AC92" s="142">
        <v>0.2</v>
      </c>
      <c r="AD92" s="135">
        <f t="shared" ref="AD92:AD98" si="167">ROUND(AA92*(1-AB92)*AC92,2)</f>
        <v>29.88</v>
      </c>
      <c r="AE92" s="143"/>
      <c r="AF92" s="144">
        <f t="shared" ref="AF92:AF98" si="168">W92</f>
        <v>70.965</v>
      </c>
      <c r="AG92" s="144">
        <f t="shared" ref="AG92:AG98" si="169">AD92</f>
        <v>29.88</v>
      </c>
      <c r="AH92" s="144">
        <v>0</v>
      </c>
      <c r="AI92" s="144">
        <v>0</v>
      </c>
      <c r="AJ92" s="144">
        <v>0</v>
      </c>
      <c r="AK92" s="144">
        <v>0</v>
      </c>
      <c r="AL92" s="143"/>
      <c r="AM92" s="144">
        <f t="shared" ref="AM92:AM98" si="170">SUM(AH92:AL92)</f>
        <v>0</v>
      </c>
      <c r="AN92" s="144">
        <f t="shared" ref="AN92:AN98" si="171">AG92-AM92</f>
        <v>29.88</v>
      </c>
      <c r="AO92" s="149">
        <f t="shared" ref="AO92:AO98" si="172">IFERROR(AN92/AG92,"")</f>
        <v>1</v>
      </c>
      <c r="AP92" s="153">
        <f t="shared" ref="AP92:AP98" si="173">W92-AD92-T92</f>
        <v>41.085</v>
      </c>
      <c r="AR92" s="122">
        <f t="shared" ref="AR92:AR98" si="174">L92-AE92</f>
        <v>45.572</v>
      </c>
      <c r="AS92" s="122">
        <f t="shared" ref="AS92:AS98" si="175">E92-Q92</f>
        <v>0</v>
      </c>
      <c r="AT92" s="122">
        <f t="shared" ref="AT92:AT98" si="176">I92-S92</f>
        <v>70.92</v>
      </c>
      <c r="AU92" s="122">
        <f t="shared" ref="AU92:AU98" si="177">J92-X92</f>
        <v>0.17</v>
      </c>
      <c r="AY92" s="155">
        <v>1</v>
      </c>
      <c r="AZ92" s="155">
        <v>1</v>
      </c>
    </row>
    <row r="93" s="138" customFormat="1" spans="1:52">
      <c r="A93" s="257" t="s">
        <v>222</v>
      </c>
      <c r="B93" s="282" t="s">
        <v>34</v>
      </c>
      <c r="C93" s="283" t="s">
        <v>102</v>
      </c>
      <c r="D93" s="283">
        <v>780</v>
      </c>
      <c r="E93" s="222"/>
      <c r="F93" s="119">
        <v>0.05</v>
      </c>
      <c r="G93" s="119">
        <v>0.5</v>
      </c>
      <c r="H93" s="222">
        <v>117.01</v>
      </c>
      <c r="I93" s="170">
        <v>314.94</v>
      </c>
      <c r="J93" s="119">
        <v>0.17</v>
      </c>
      <c r="K93" s="120">
        <v>112.7083</v>
      </c>
      <c r="L93" s="121">
        <v>202.2317</v>
      </c>
      <c r="N93" s="284" t="str">
        <f t="shared" si="141"/>
        <v>小米</v>
      </c>
      <c r="O93" s="123">
        <f t="shared" si="160"/>
        <v>0.5</v>
      </c>
      <c r="P93" s="124">
        <f t="shared" si="119"/>
        <v>780</v>
      </c>
      <c r="Q93" s="124">
        <v>0</v>
      </c>
      <c r="R93" s="128">
        <f t="shared" si="139"/>
        <v>117.01</v>
      </c>
      <c r="S93" s="131">
        <f t="shared" si="140"/>
        <v>0.05</v>
      </c>
      <c r="T93" s="132"/>
      <c r="U93" s="133">
        <f t="shared" si="161"/>
        <v>629.8405</v>
      </c>
      <c r="V93" s="132">
        <f t="shared" si="162"/>
        <v>0.5</v>
      </c>
      <c r="W93" s="133">
        <f t="shared" si="163"/>
        <v>314.92025</v>
      </c>
      <c r="Y93" s="135">
        <f t="shared" si="164"/>
        <v>117.01</v>
      </c>
      <c r="Z93" s="135">
        <f t="shared" si="165"/>
        <v>0</v>
      </c>
      <c r="AA93" s="135">
        <f t="shared" si="166"/>
        <v>662.99</v>
      </c>
      <c r="AB93" s="142">
        <v>0</v>
      </c>
      <c r="AC93" s="142">
        <v>0.2</v>
      </c>
      <c r="AD93" s="135">
        <f t="shared" si="167"/>
        <v>132.6</v>
      </c>
      <c r="AE93" s="143"/>
      <c r="AF93" s="144">
        <f t="shared" si="168"/>
        <v>314.92025</v>
      </c>
      <c r="AG93" s="144">
        <f t="shared" si="169"/>
        <v>132.6</v>
      </c>
      <c r="AH93" s="144">
        <v>0</v>
      </c>
      <c r="AI93" s="144">
        <v>0</v>
      </c>
      <c r="AJ93" s="144">
        <v>0</v>
      </c>
      <c r="AK93" s="144">
        <v>0</v>
      </c>
      <c r="AL93" s="143"/>
      <c r="AM93" s="144">
        <f t="shared" si="170"/>
        <v>0</v>
      </c>
      <c r="AN93" s="144">
        <f t="shared" si="171"/>
        <v>132.6</v>
      </c>
      <c r="AO93" s="149">
        <f t="shared" si="172"/>
        <v>1</v>
      </c>
      <c r="AP93" s="153">
        <f t="shared" si="173"/>
        <v>182.32025</v>
      </c>
      <c r="AR93" s="122">
        <f t="shared" si="174"/>
        <v>202.2317</v>
      </c>
      <c r="AS93" s="122">
        <f t="shared" si="175"/>
        <v>0</v>
      </c>
      <c r="AT93" s="122">
        <f t="shared" si="176"/>
        <v>314.89</v>
      </c>
      <c r="AU93" s="122">
        <f t="shared" si="177"/>
        <v>0.17</v>
      </c>
      <c r="AY93" s="155">
        <v>1</v>
      </c>
      <c r="AZ93" s="155">
        <v>1</v>
      </c>
    </row>
    <row r="94" s="138" customFormat="1" ht="18" customHeight="1" spans="1:52">
      <c r="A94" s="257" t="s">
        <v>222</v>
      </c>
      <c r="B94" s="282" t="s">
        <v>34</v>
      </c>
      <c r="C94" s="283" t="s">
        <v>105</v>
      </c>
      <c r="D94" s="283">
        <v>19280</v>
      </c>
      <c r="E94" s="222"/>
      <c r="F94" s="119">
        <v>0.05</v>
      </c>
      <c r="G94" s="119">
        <v>0.5</v>
      </c>
      <c r="H94" s="222">
        <v>1928</v>
      </c>
      <c r="I94" s="170">
        <v>8242.2</v>
      </c>
      <c r="J94" s="119">
        <v>0.17</v>
      </c>
      <c r="K94" s="120">
        <v>2949.84</v>
      </c>
      <c r="L94" s="121">
        <v>5292.36</v>
      </c>
      <c r="N94" s="284" t="str">
        <f t="shared" si="141"/>
        <v>vivo</v>
      </c>
      <c r="O94" s="123">
        <v>0.2</v>
      </c>
      <c r="P94" s="124">
        <f t="shared" si="119"/>
        <v>19280</v>
      </c>
      <c r="Q94" s="124">
        <v>0</v>
      </c>
      <c r="R94" s="128">
        <f t="shared" si="139"/>
        <v>1928</v>
      </c>
      <c r="S94" s="131">
        <f t="shared" si="140"/>
        <v>0.05</v>
      </c>
      <c r="T94" s="132"/>
      <c r="U94" s="133">
        <f t="shared" si="161"/>
        <v>16484.4</v>
      </c>
      <c r="V94" s="132">
        <f t="shared" si="162"/>
        <v>0.8</v>
      </c>
      <c r="W94" s="133">
        <f t="shared" si="163"/>
        <v>13187.52</v>
      </c>
      <c r="Y94" s="135">
        <f t="shared" si="164"/>
        <v>1928</v>
      </c>
      <c r="Z94" s="135">
        <f t="shared" si="165"/>
        <v>0</v>
      </c>
      <c r="AA94" s="135">
        <f t="shared" si="166"/>
        <v>17352</v>
      </c>
      <c r="AB94" s="142">
        <v>0</v>
      </c>
      <c r="AC94" s="142">
        <v>0.2</v>
      </c>
      <c r="AD94" s="135">
        <f t="shared" si="167"/>
        <v>3470.4</v>
      </c>
      <c r="AE94" s="143"/>
      <c r="AF94" s="144">
        <f t="shared" si="168"/>
        <v>13187.52</v>
      </c>
      <c r="AG94" s="144">
        <f t="shared" si="169"/>
        <v>3470.4</v>
      </c>
      <c r="AH94" s="144">
        <v>0</v>
      </c>
      <c r="AI94" s="144">
        <v>0</v>
      </c>
      <c r="AJ94" s="144">
        <v>0</v>
      </c>
      <c r="AK94" s="144">
        <v>0</v>
      </c>
      <c r="AL94" s="143"/>
      <c r="AM94" s="144">
        <f t="shared" si="170"/>
        <v>0</v>
      </c>
      <c r="AN94" s="144">
        <f t="shared" si="171"/>
        <v>3470.4</v>
      </c>
      <c r="AO94" s="149">
        <f t="shared" si="172"/>
        <v>1</v>
      </c>
      <c r="AP94" s="153">
        <f t="shared" si="173"/>
        <v>9717.12</v>
      </c>
      <c r="AR94" s="122">
        <f t="shared" si="174"/>
        <v>5292.36</v>
      </c>
      <c r="AS94" s="122">
        <f t="shared" si="175"/>
        <v>0</v>
      </c>
      <c r="AT94" s="122">
        <f t="shared" si="176"/>
        <v>8242.15</v>
      </c>
      <c r="AU94" s="122">
        <f t="shared" si="177"/>
        <v>0.17</v>
      </c>
      <c r="AY94" s="155">
        <v>1</v>
      </c>
      <c r="AZ94" s="155">
        <v>1</v>
      </c>
    </row>
    <row r="95" s="138" customFormat="1" spans="1:52">
      <c r="A95" s="257" t="s">
        <v>222</v>
      </c>
      <c r="B95" s="282" t="s">
        <v>34</v>
      </c>
      <c r="C95" s="283" t="s">
        <v>106</v>
      </c>
      <c r="D95" s="283">
        <v>30</v>
      </c>
      <c r="E95" s="222"/>
      <c r="F95" s="119">
        <v>0.05</v>
      </c>
      <c r="G95" s="119">
        <v>0.5</v>
      </c>
      <c r="H95" s="222"/>
      <c r="I95" s="170">
        <v>14.7</v>
      </c>
      <c r="J95" s="119">
        <v>0.17</v>
      </c>
      <c r="K95" s="120">
        <v>5.1</v>
      </c>
      <c r="L95" s="121">
        <v>9.6</v>
      </c>
      <c r="N95" s="284" t="str">
        <f t="shared" si="141"/>
        <v>华为</v>
      </c>
      <c r="O95" s="123">
        <f t="shared" si="160"/>
        <v>0.5</v>
      </c>
      <c r="P95" s="124">
        <f t="shared" si="119"/>
        <v>30</v>
      </c>
      <c r="Q95" s="124">
        <v>0</v>
      </c>
      <c r="R95" s="128">
        <f t="shared" si="139"/>
        <v>0</v>
      </c>
      <c r="S95" s="131">
        <f t="shared" si="140"/>
        <v>0.05</v>
      </c>
      <c r="T95" s="132"/>
      <c r="U95" s="133">
        <v>0</v>
      </c>
      <c r="V95" s="132">
        <f t="shared" si="162"/>
        <v>0.5</v>
      </c>
      <c r="W95" s="133">
        <f t="shared" si="163"/>
        <v>14.25</v>
      </c>
      <c r="Y95" s="135">
        <f t="shared" si="164"/>
        <v>0</v>
      </c>
      <c r="Z95" s="135">
        <f t="shared" si="165"/>
        <v>0</v>
      </c>
      <c r="AA95" s="135">
        <f t="shared" si="166"/>
        <v>30</v>
      </c>
      <c r="AB95" s="142">
        <v>0</v>
      </c>
      <c r="AC95" s="142">
        <v>0.2</v>
      </c>
      <c r="AD95" s="135">
        <f t="shared" si="167"/>
        <v>6</v>
      </c>
      <c r="AE95" s="143"/>
      <c r="AF95" s="144">
        <f t="shared" si="168"/>
        <v>14.25</v>
      </c>
      <c r="AG95" s="144">
        <f t="shared" si="169"/>
        <v>6</v>
      </c>
      <c r="AH95" s="144">
        <v>0</v>
      </c>
      <c r="AI95" s="144">
        <v>0</v>
      </c>
      <c r="AJ95" s="144">
        <v>0</v>
      </c>
      <c r="AK95" s="144">
        <v>0</v>
      </c>
      <c r="AL95" s="143"/>
      <c r="AM95" s="144">
        <f t="shared" si="170"/>
        <v>0</v>
      </c>
      <c r="AN95" s="144">
        <f t="shared" si="171"/>
        <v>6</v>
      </c>
      <c r="AO95" s="149">
        <f t="shared" si="172"/>
        <v>1</v>
      </c>
      <c r="AP95" s="153">
        <f t="shared" si="173"/>
        <v>8.25</v>
      </c>
      <c r="AR95" s="122">
        <f t="shared" si="174"/>
        <v>9.6</v>
      </c>
      <c r="AS95" s="122">
        <f t="shared" si="175"/>
        <v>0</v>
      </c>
      <c r="AT95" s="122">
        <f t="shared" si="176"/>
        <v>14.65</v>
      </c>
      <c r="AU95" s="122">
        <f t="shared" si="177"/>
        <v>0.17</v>
      </c>
      <c r="AY95" s="155">
        <v>1</v>
      </c>
      <c r="AZ95" s="155">
        <v>1</v>
      </c>
    </row>
    <row r="96" s="138" customFormat="1" spans="1:52">
      <c r="A96" s="257" t="s">
        <v>222</v>
      </c>
      <c r="B96" s="282" t="s">
        <v>34</v>
      </c>
      <c r="C96" s="283" t="s">
        <v>192</v>
      </c>
      <c r="D96" s="283">
        <v>5100</v>
      </c>
      <c r="E96" s="222"/>
      <c r="F96" s="119">
        <v>0</v>
      </c>
      <c r="G96" s="119">
        <v>0.8</v>
      </c>
      <c r="H96" s="222">
        <v>1757.13</v>
      </c>
      <c r="I96" s="170">
        <v>2674.296</v>
      </c>
      <c r="J96" s="119">
        <v>0.17</v>
      </c>
      <c r="K96" s="120">
        <v>568.2879</v>
      </c>
      <c r="L96" s="121">
        <v>2106.0081</v>
      </c>
      <c r="N96" s="284" t="str">
        <f t="shared" si="141"/>
        <v>大熊游戏</v>
      </c>
      <c r="O96" s="123">
        <f t="shared" si="160"/>
        <v>0.8</v>
      </c>
      <c r="P96" s="124">
        <f t="shared" si="119"/>
        <v>5100</v>
      </c>
      <c r="Q96" s="124">
        <v>0</v>
      </c>
      <c r="R96" s="128">
        <f t="shared" si="139"/>
        <v>1757.13</v>
      </c>
      <c r="S96" s="131">
        <f t="shared" si="140"/>
        <v>0</v>
      </c>
      <c r="T96" s="132"/>
      <c r="U96" s="133">
        <f t="shared" ref="U96:U98" si="178">(P96-Q96-R96)*(1-S96)*(1-T96)</f>
        <v>3342.87</v>
      </c>
      <c r="V96" s="132">
        <f t="shared" si="162"/>
        <v>0.2</v>
      </c>
      <c r="W96" s="133">
        <f t="shared" si="163"/>
        <v>668.574</v>
      </c>
      <c r="Y96" s="135">
        <f t="shared" si="164"/>
        <v>1757.13</v>
      </c>
      <c r="Z96" s="135">
        <f t="shared" si="165"/>
        <v>0</v>
      </c>
      <c r="AA96" s="135">
        <f t="shared" si="166"/>
        <v>3342.87</v>
      </c>
      <c r="AB96" s="142">
        <v>0</v>
      </c>
      <c r="AC96" s="142">
        <v>0.2</v>
      </c>
      <c r="AD96" s="135">
        <f t="shared" si="167"/>
        <v>668.57</v>
      </c>
      <c r="AE96" s="143"/>
      <c r="AF96" s="144">
        <f t="shared" si="168"/>
        <v>668.574</v>
      </c>
      <c r="AG96" s="144">
        <f t="shared" si="169"/>
        <v>668.57</v>
      </c>
      <c r="AH96" s="144">
        <v>0</v>
      </c>
      <c r="AI96" s="144">
        <v>0</v>
      </c>
      <c r="AJ96" s="144">
        <v>0</v>
      </c>
      <c r="AK96" s="144">
        <v>0</v>
      </c>
      <c r="AL96" s="143"/>
      <c r="AM96" s="144">
        <f t="shared" si="170"/>
        <v>0</v>
      </c>
      <c r="AN96" s="144">
        <f t="shared" si="171"/>
        <v>668.57</v>
      </c>
      <c r="AO96" s="149">
        <f t="shared" si="172"/>
        <v>1</v>
      </c>
      <c r="AP96" s="153">
        <f t="shared" si="173"/>
        <v>0.00399999999979173</v>
      </c>
      <c r="AR96" s="122">
        <f t="shared" si="174"/>
        <v>2106.0081</v>
      </c>
      <c r="AS96" s="122">
        <f t="shared" si="175"/>
        <v>0</v>
      </c>
      <c r="AT96" s="122">
        <f t="shared" si="176"/>
        <v>2674.296</v>
      </c>
      <c r="AU96" s="122">
        <f t="shared" si="177"/>
        <v>0.17</v>
      </c>
      <c r="AY96" s="155">
        <v>1</v>
      </c>
      <c r="AZ96" s="155">
        <v>1</v>
      </c>
    </row>
    <row r="97" s="138" customFormat="1" spans="1:52">
      <c r="A97" s="257" t="s">
        <v>222</v>
      </c>
      <c r="B97" s="282" t="s">
        <v>34</v>
      </c>
      <c r="C97" s="283" t="s">
        <v>213</v>
      </c>
      <c r="D97" s="283">
        <v>1010</v>
      </c>
      <c r="E97" s="222"/>
      <c r="F97" s="119">
        <v>0.05</v>
      </c>
      <c r="G97" s="119">
        <v>0.5</v>
      </c>
      <c r="H97" s="222"/>
      <c r="I97" s="170">
        <v>494.9</v>
      </c>
      <c r="J97" s="119">
        <v>0.17</v>
      </c>
      <c r="K97" s="120">
        <v>171.7</v>
      </c>
      <c r="L97" s="121">
        <v>323.2</v>
      </c>
      <c r="N97" s="284" t="str">
        <f t="shared" si="141"/>
        <v>荣耀Honor</v>
      </c>
      <c r="O97" s="123">
        <f t="shared" si="160"/>
        <v>0.5</v>
      </c>
      <c r="P97" s="124">
        <f t="shared" si="119"/>
        <v>1010</v>
      </c>
      <c r="Q97" s="124">
        <v>0</v>
      </c>
      <c r="R97" s="128">
        <f t="shared" si="139"/>
        <v>0</v>
      </c>
      <c r="S97" s="131">
        <f t="shared" si="140"/>
        <v>0.05</v>
      </c>
      <c r="T97" s="132"/>
      <c r="U97" s="133">
        <f t="shared" si="178"/>
        <v>959.5</v>
      </c>
      <c r="V97" s="132">
        <f t="shared" si="162"/>
        <v>0.5</v>
      </c>
      <c r="W97" s="133">
        <f t="shared" si="163"/>
        <v>479.75</v>
      </c>
      <c r="Y97" s="135">
        <f t="shared" si="164"/>
        <v>0</v>
      </c>
      <c r="Z97" s="135">
        <f t="shared" si="165"/>
        <v>0</v>
      </c>
      <c r="AA97" s="135">
        <f t="shared" si="166"/>
        <v>1010</v>
      </c>
      <c r="AB97" s="142">
        <v>0</v>
      </c>
      <c r="AC97" s="142">
        <v>0.2</v>
      </c>
      <c r="AD97" s="135">
        <f t="shared" si="167"/>
        <v>202</v>
      </c>
      <c r="AE97" s="143"/>
      <c r="AF97" s="144">
        <f t="shared" si="168"/>
        <v>479.75</v>
      </c>
      <c r="AG97" s="144">
        <f t="shared" si="169"/>
        <v>202</v>
      </c>
      <c r="AH97" s="144">
        <v>0</v>
      </c>
      <c r="AI97" s="144">
        <v>0</v>
      </c>
      <c r="AJ97" s="144">
        <v>0</v>
      </c>
      <c r="AK97" s="144">
        <v>0</v>
      </c>
      <c r="AL97" s="143"/>
      <c r="AM97" s="144">
        <f t="shared" si="170"/>
        <v>0</v>
      </c>
      <c r="AN97" s="144">
        <f t="shared" si="171"/>
        <v>202</v>
      </c>
      <c r="AO97" s="149">
        <f t="shared" si="172"/>
        <v>1</v>
      </c>
      <c r="AP97" s="153">
        <f t="shared" si="173"/>
        <v>277.75</v>
      </c>
      <c r="AR97" s="122">
        <f t="shared" si="174"/>
        <v>323.2</v>
      </c>
      <c r="AS97" s="122">
        <f t="shared" si="175"/>
        <v>0</v>
      </c>
      <c r="AT97" s="122">
        <f t="shared" si="176"/>
        <v>494.85</v>
      </c>
      <c r="AU97" s="122">
        <f t="shared" si="177"/>
        <v>0.17</v>
      </c>
      <c r="AY97" s="155">
        <v>1</v>
      </c>
      <c r="AZ97" s="155">
        <v>1</v>
      </c>
    </row>
    <row r="98" s="138" customFormat="1" ht="19.5" customHeight="1" spans="1:52">
      <c r="A98" s="257" t="s">
        <v>222</v>
      </c>
      <c r="B98" s="282" t="s">
        <v>35</v>
      </c>
      <c r="C98" s="283" t="s">
        <v>192</v>
      </c>
      <c r="D98" s="283">
        <v>292</v>
      </c>
      <c r="E98" s="222"/>
      <c r="F98" s="119">
        <v>0</v>
      </c>
      <c r="G98" s="119">
        <v>0.8</v>
      </c>
      <c r="H98" s="222">
        <v>100.84</v>
      </c>
      <c r="I98" s="170">
        <v>152.928</v>
      </c>
      <c r="J98" s="119">
        <v>0.17</v>
      </c>
      <c r="K98" s="120">
        <v>32.4972</v>
      </c>
      <c r="L98" s="121">
        <v>120.4308</v>
      </c>
      <c r="N98" s="284" t="str">
        <f t="shared" si="141"/>
        <v>大熊游戏</v>
      </c>
      <c r="O98" s="123">
        <f t="shared" si="160"/>
        <v>0.8</v>
      </c>
      <c r="P98" s="124">
        <f t="shared" si="119"/>
        <v>292</v>
      </c>
      <c r="Q98" s="124">
        <v>0</v>
      </c>
      <c r="R98" s="128">
        <f t="shared" si="139"/>
        <v>100.84</v>
      </c>
      <c r="S98" s="131">
        <f t="shared" si="140"/>
        <v>0</v>
      </c>
      <c r="T98" s="132"/>
      <c r="U98" s="133">
        <f t="shared" si="178"/>
        <v>191.16</v>
      </c>
      <c r="V98" s="132">
        <f t="shared" si="162"/>
        <v>0.2</v>
      </c>
      <c r="W98" s="133">
        <f t="shared" si="163"/>
        <v>38.232</v>
      </c>
      <c r="Y98" s="135">
        <f t="shared" si="164"/>
        <v>100.84</v>
      </c>
      <c r="Z98" s="135">
        <f t="shared" si="165"/>
        <v>0</v>
      </c>
      <c r="AA98" s="135">
        <f t="shared" si="166"/>
        <v>191.16</v>
      </c>
      <c r="AB98" s="142">
        <v>0</v>
      </c>
      <c r="AC98" s="142">
        <v>0.2</v>
      </c>
      <c r="AD98" s="135">
        <f t="shared" si="167"/>
        <v>38.23</v>
      </c>
      <c r="AE98" s="143"/>
      <c r="AF98" s="144">
        <f t="shared" si="168"/>
        <v>38.232</v>
      </c>
      <c r="AG98" s="144">
        <f t="shared" si="169"/>
        <v>38.23</v>
      </c>
      <c r="AH98" s="144">
        <v>0</v>
      </c>
      <c r="AI98" s="144">
        <v>0</v>
      </c>
      <c r="AJ98" s="144">
        <v>0</v>
      </c>
      <c r="AK98" s="144">
        <v>0</v>
      </c>
      <c r="AL98" s="143"/>
      <c r="AM98" s="144">
        <f t="shared" si="170"/>
        <v>0</v>
      </c>
      <c r="AN98" s="144">
        <f t="shared" si="171"/>
        <v>38.23</v>
      </c>
      <c r="AO98" s="149">
        <f t="shared" si="172"/>
        <v>1</v>
      </c>
      <c r="AP98" s="153">
        <f t="shared" si="173"/>
        <v>0.00199999999999534</v>
      </c>
      <c r="AR98" s="122">
        <f t="shared" si="174"/>
        <v>120.4308</v>
      </c>
      <c r="AS98" s="122">
        <f t="shared" si="175"/>
        <v>0</v>
      </c>
      <c r="AT98" s="122">
        <f t="shared" si="176"/>
        <v>152.928</v>
      </c>
      <c r="AU98" s="122">
        <f t="shared" si="177"/>
        <v>0.17</v>
      </c>
      <c r="AY98" s="155">
        <v>1</v>
      </c>
      <c r="AZ98" s="155">
        <v>1</v>
      </c>
    </row>
    <row r="99" s="138" customFormat="1" spans="1:51">
      <c r="A99" s="253"/>
      <c r="B99" s="253"/>
      <c r="C99" s="253"/>
      <c r="D99" s="253"/>
      <c r="E99" s="253"/>
      <c r="F99" s="253"/>
      <c r="G99" s="253"/>
      <c r="H99" s="253"/>
      <c r="I99" s="253"/>
      <c r="J99" s="253"/>
      <c r="K99" s="253"/>
      <c r="L99" s="253"/>
      <c r="N99" s="253"/>
      <c r="O99" s="173"/>
      <c r="P99" s="254"/>
      <c r="Q99" s="253"/>
      <c r="R99" s="173"/>
      <c r="S99" s="173"/>
      <c r="W99" s="255"/>
      <c r="AO99" s="256"/>
      <c r="AV99" s="143"/>
      <c r="AY99" s="155">
        <v>1</v>
      </c>
    </row>
    <row r="100" s="138" customFormat="1" spans="1:51">
      <c r="A100" s="253"/>
      <c r="B100" s="253"/>
      <c r="C100" s="253"/>
      <c r="D100" s="253"/>
      <c r="E100" s="253"/>
      <c r="F100" s="253"/>
      <c r="G100" s="253"/>
      <c r="H100" s="253"/>
      <c r="I100" s="253"/>
      <c r="J100" s="253"/>
      <c r="K100" s="253"/>
      <c r="L100" s="253"/>
      <c r="N100" s="253"/>
      <c r="O100" s="173"/>
      <c r="P100" s="254"/>
      <c r="Q100" s="253"/>
      <c r="R100" s="173"/>
      <c r="S100" s="173"/>
      <c r="W100" s="255"/>
      <c r="AO100" s="256"/>
      <c r="AV100" s="143"/>
      <c r="AY100" s="155">
        <v>1</v>
      </c>
    </row>
    <row r="101" s="138" customFormat="1" spans="1:51">
      <c r="A101" s="253"/>
      <c r="B101" s="253"/>
      <c r="C101" s="253"/>
      <c r="D101" s="253"/>
      <c r="E101" s="253"/>
      <c r="F101" s="253"/>
      <c r="G101" s="253"/>
      <c r="H101" s="253"/>
      <c r="I101" s="253"/>
      <c r="J101" s="253"/>
      <c r="K101" s="253"/>
      <c r="L101" s="253"/>
      <c r="N101" s="253"/>
      <c r="O101" s="173"/>
      <c r="P101" s="254"/>
      <c r="Q101" s="253"/>
      <c r="R101" s="173"/>
      <c r="S101" s="173"/>
      <c r="W101" s="255"/>
      <c r="AO101" s="256"/>
      <c r="AV101" s="143"/>
      <c r="AY101" s="155">
        <v>1</v>
      </c>
    </row>
    <row r="102" s="138" customFormat="1" spans="1:51">
      <c r="A102" s="253"/>
      <c r="B102" s="253"/>
      <c r="C102" s="253"/>
      <c r="D102" s="253"/>
      <c r="E102" s="253"/>
      <c r="F102" s="253"/>
      <c r="G102" s="253"/>
      <c r="H102" s="253"/>
      <c r="I102" s="253"/>
      <c r="J102" s="253"/>
      <c r="K102" s="253"/>
      <c r="L102" s="253"/>
      <c r="N102" s="253"/>
      <c r="O102" s="173"/>
      <c r="P102" s="254"/>
      <c r="Q102" s="253"/>
      <c r="R102" s="173"/>
      <c r="S102" s="173"/>
      <c r="W102" s="255"/>
      <c r="AO102" s="256"/>
      <c r="AV102" s="143"/>
      <c r="AY102" s="155">
        <v>1</v>
      </c>
    </row>
    <row r="103" s="138" customFormat="1" spans="1:51">
      <c r="A103" s="253"/>
      <c r="B103" s="253"/>
      <c r="C103" s="253"/>
      <c r="D103" s="253"/>
      <c r="E103" s="253"/>
      <c r="F103" s="253"/>
      <c r="G103" s="253"/>
      <c r="H103" s="253"/>
      <c r="I103" s="253"/>
      <c r="J103" s="253"/>
      <c r="K103" s="253"/>
      <c r="L103" s="253"/>
      <c r="N103" s="253"/>
      <c r="O103" s="173"/>
      <c r="P103" s="254"/>
      <c r="Q103" s="253"/>
      <c r="R103" s="173"/>
      <c r="S103" s="173"/>
      <c r="W103" s="255"/>
      <c r="AO103" s="256"/>
      <c r="AV103" s="143"/>
      <c r="AY103" s="155">
        <v>1</v>
      </c>
    </row>
    <row r="104" s="138" customFormat="1" spans="1:51">
      <c r="A104" s="253"/>
      <c r="B104" s="253"/>
      <c r="C104" s="253"/>
      <c r="D104" s="253"/>
      <c r="E104" s="253"/>
      <c r="F104" s="253"/>
      <c r="G104" s="253"/>
      <c r="H104" s="253"/>
      <c r="I104" s="253"/>
      <c r="J104" s="253"/>
      <c r="K104" s="253"/>
      <c r="L104" s="253"/>
      <c r="N104" s="253"/>
      <c r="O104" s="173"/>
      <c r="P104" s="254"/>
      <c r="Q104" s="253"/>
      <c r="R104" s="173"/>
      <c r="S104" s="173"/>
      <c r="W104" s="255"/>
      <c r="AO104" s="256"/>
      <c r="AV104" s="143"/>
      <c r="AY104" s="155">
        <v>1</v>
      </c>
    </row>
    <row r="105" s="138" customFormat="1" spans="1:51">
      <c r="A105" s="253"/>
      <c r="B105" s="253"/>
      <c r="C105" s="253"/>
      <c r="D105" s="253"/>
      <c r="E105" s="253"/>
      <c r="F105" s="253"/>
      <c r="G105" s="253"/>
      <c r="H105" s="253"/>
      <c r="I105" s="253"/>
      <c r="J105" s="253"/>
      <c r="K105" s="253"/>
      <c r="L105" s="253"/>
      <c r="N105" s="253"/>
      <c r="O105" s="173"/>
      <c r="P105" s="254"/>
      <c r="Q105" s="253"/>
      <c r="R105" s="173"/>
      <c r="S105" s="173"/>
      <c r="W105" s="255"/>
      <c r="AO105" s="256"/>
      <c r="AV105" s="143"/>
      <c r="AY105" s="155">
        <v>1</v>
      </c>
    </row>
    <row r="106" s="138" customFormat="1" spans="1:51">
      <c r="A106" s="253"/>
      <c r="B106" s="253"/>
      <c r="C106" s="253"/>
      <c r="D106" s="253"/>
      <c r="E106" s="253"/>
      <c r="F106" s="253"/>
      <c r="G106" s="253"/>
      <c r="H106" s="253"/>
      <c r="I106" s="253"/>
      <c r="J106" s="253"/>
      <c r="K106" s="253"/>
      <c r="L106" s="253"/>
      <c r="N106" s="253"/>
      <c r="O106" s="173"/>
      <c r="P106" s="254"/>
      <c r="Q106" s="253"/>
      <c r="R106" s="173"/>
      <c r="S106" s="173"/>
      <c r="W106" s="255"/>
      <c r="AO106" s="256"/>
      <c r="AV106" s="143"/>
      <c r="AY106" s="155">
        <v>1</v>
      </c>
    </row>
    <row r="107" s="138" customFormat="1" spans="1:51">
      <c r="A107" s="253"/>
      <c r="B107" s="253"/>
      <c r="C107" s="253"/>
      <c r="D107" s="253"/>
      <c r="E107" s="253"/>
      <c r="F107" s="253"/>
      <c r="G107" s="253"/>
      <c r="H107" s="253"/>
      <c r="I107" s="253"/>
      <c r="J107" s="253"/>
      <c r="K107" s="253"/>
      <c r="L107" s="253"/>
      <c r="N107" s="253"/>
      <c r="O107" s="173"/>
      <c r="P107" s="254"/>
      <c r="Q107" s="253"/>
      <c r="R107" s="173"/>
      <c r="S107" s="173"/>
      <c r="W107" s="255"/>
      <c r="AO107" s="256"/>
      <c r="AV107" s="143"/>
      <c r="AY107" s="155">
        <v>1</v>
      </c>
    </row>
    <row r="108" s="138" customFormat="1" spans="1:51">
      <c r="A108" s="253"/>
      <c r="B108" s="253"/>
      <c r="C108" s="253"/>
      <c r="D108" s="253"/>
      <c r="E108" s="253"/>
      <c r="F108" s="253"/>
      <c r="G108" s="253"/>
      <c r="H108" s="253"/>
      <c r="I108" s="253"/>
      <c r="J108" s="253"/>
      <c r="K108" s="253"/>
      <c r="L108" s="253"/>
      <c r="N108" s="253"/>
      <c r="O108" s="173"/>
      <c r="P108" s="254"/>
      <c r="Q108" s="253"/>
      <c r="R108" s="173"/>
      <c r="S108" s="173"/>
      <c r="W108" s="255"/>
      <c r="AO108" s="256"/>
      <c r="AV108" s="143"/>
      <c r="AY108" s="155">
        <v>1</v>
      </c>
    </row>
    <row r="109" s="138" customFormat="1" spans="1:51">
      <c r="A109" s="253"/>
      <c r="B109" s="253"/>
      <c r="C109" s="253"/>
      <c r="D109" s="253"/>
      <c r="E109" s="253"/>
      <c r="F109" s="253"/>
      <c r="G109" s="253"/>
      <c r="H109" s="253"/>
      <c r="I109" s="253"/>
      <c r="J109" s="253"/>
      <c r="K109" s="253"/>
      <c r="L109" s="253"/>
      <c r="N109" s="253"/>
      <c r="O109" s="173"/>
      <c r="P109" s="254"/>
      <c r="Q109" s="253"/>
      <c r="R109" s="173"/>
      <c r="S109" s="173"/>
      <c r="W109" s="255"/>
      <c r="AO109" s="256"/>
      <c r="AV109" s="143"/>
      <c r="AY109" s="155">
        <v>1</v>
      </c>
    </row>
    <row r="110" s="138" customFormat="1" spans="1:51">
      <c r="A110" s="253"/>
      <c r="B110" s="253"/>
      <c r="C110" s="253"/>
      <c r="D110" s="253"/>
      <c r="E110" s="253"/>
      <c r="F110" s="253"/>
      <c r="G110" s="253"/>
      <c r="H110" s="253"/>
      <c r="I110" s="253"/>
      <c r="J110" s="253"/>
      <c r="K110" s="253"/>
      <c r="L110" s="253"/>
      <c r="N110" s="253"/>
      <c r="O110" s="173"/>
      <c r="P110" s="254"/>
      <c r="Q110" s="253"/>
      <c r="R110" s="173"/>
      <c r="S110" s="173"/>
      <c r="W110" s="255"/>
      <c r="AO110" s="256"/>
      <c r="AV110" s="143"/>
      <c r="AY110" s="155">
        <v>1</v>
      </c>
    </row>
    <row r="111" s="138" customFormat="1" spans="1:51">
      <c r="A111" s="253"/>
      <c r="B111" s="253"/>
      <c r="C111" s="253"/>
      <c r="D111" s="253"/>
      <c r="E111" s="253"/>
      <c r="F111" s="253"/>
      <c r="G111" s="253"/>
      <c r="H111" s="253"/>
      <c r="I111" s="253"/>
      <c r="J111" s="253"/>
      <c r="K111" s="253"/>
      <c r="L111" s="253"/>
      <c r="N111" s="253"/>
      <c r="O111" s="173"/>
      <c r="P111" s="254"/>
      <c r="Q111" s="253"/>
      <c r="R111" s="173"/>
      <c r="S111" s="173"/>
      <c r="W111" s="255"/>
      <c r="AO111" s="256"/>
      <c r="AV111" s="143"/>
      <c r="AY111" s="155">
        <v>1</v>
      </c>
    </row>
    <row r="112" s="138" customFormat="1" spans="1:51">
      <c r="A112" s="253"/>
      <c r="B112" s="253"/>
      <c r="C112" s="253"/>
      <c r="D112" s="253"/>
      <c r="E112" s="253"/>
      <c r="F112" s="253"/>
      <c r="G112" s="253"/>
      <c r="H112" s="253"/>
      <c r="I112" s="253"/>
      <c r="J112" s="253"/>
      <c r="K112" s="253"/>
      <c r="L112" s="253"/>
      <c r="N112" s="253"/>
      <c r="O112" s="173"/>
      <c r="P112" s="254"/>
      <c r="Q112" s="253"/>
      <c r="R112" s="173"/>
      <c r="S112" s="173"/>
      <c r="W112" s="255"/>
      <c r="AO112" s="256"/>
      <c r="AV112" s="143"/>
      <c r="AY112" s="155">
        <v>1</v>
      </c>
    </row>
    <row r="113" s="138" customFormat="1" spans="1:51">
      <c r="A113" s="253"/>
      <c r="B113" s="253"/>
      <c r="C113" s="253"/>
      <c r="D113" s="253"/>
      <c r="E113" s="253"/>
      <c r="F113" s="253"/>
      <c r="G113" s="253"/>
      <c r="H113" s="253"/>
      <c r="I113" s="253"/>
      <c r="J113" s="253"/>
      <c r="K113" s="253"/>
      <c r="L113" s="253"/>
      <c r="N113" s="253"/>
      <c r="O113" s="173"/>
      <c r="P113" s="254"/>
      <c r="Q113" s="253"/>
      <c r="R113" s="173"/>
      <c r="S113" s="173"/>
      <c r="W113" s="255"/>
      <c r="AO113" s="256"/>
      <c r="AV113" s="143"/>
      <c r="AY113" s="155">
        <v>1</v>
      </c>
    </row>
    <row r="114" s="138" customFormat="1" spans="1:51">
      <c r="A114" s="253"/>
      <c r="B114" s="253"/>
      <c r="C114" s="253"/>
      <c r="D114" s="253"/>
      <c r="E114" s="253"/>
      <c r="F114" s="253"/>
      <c r="G114" s="253"/>
      <c r="H114" s="253"/>
      <c r="I114" s="253"/>
      <c r="J114" s="253"/>
      <c r="K114" s="253"/>
      <c r="L114" s="253"/>
      <c r="N114" s="253"/>
      <c r="O114" s="173"/>
      <c r="P114" s="254"/>
      <c r="Q114" s="253"/>
      <c r="R114" s="173"/>
      <c r="S114" s="173"/>
      <c r="W114" s="255"/>
      <c r="AO114" s="256"/>
      <c r="AV114" s="143"/>
      <c r="AY114" s="155">
        <v>1</v>
      </c>
    </row>
    <row r="115" s="138" customFormat="1" spans="1:51">
      <c r="A115" s="253"/>
      <c r="B115" s="253"/>
      <c r="C115" s="253"/>
      <c r="D115" s="253"/>
      <c r="E115" s="253"/>
      <c r="F115" s="253"/>
      <c r="G115" s="253"/>
      <c r="H115" s="253"/>
      <c r="I115" s="253"/>
      <c r="J115" s="253"/>
      <c r="K115" s="253"/>
      <c r="L115" s="253"/>
      <c r="N115" s="253"/>
      <c r="O115" s="173"/>
      <c r="P115" s="254"/>
      <c r="Q115" s="253"/>
      <c r="R115" s="173"/>
      <c r="S115" s="173"/>
      <c r="W115" s="255"/>
      <c r="AO115" s="256"/>
      <c r="AV115" s="143"/>
      <c r="AY115" s="155">
        <v>1</v>
      </c>
    </row>
    <row r="116" s="138" customFormat="1" spans="1:51">
      <c r="A116" s="253"/>
      <c r="B116" s="253"/>
      <c r="C116" s="253"/>
      <c r="D116" s="253"/>
      <c r="E116" s="253"/>
      <c r="F116" s="253"/>
      <c r="G116" s="253"/>
      <c r="H116" s="253"/>
      <c r="I116" s="253"/>
      <c r="J116" s="253"/>
      <c r="K116" s="253"/>
      <c r="L116" s="253"/>
      <c r="N116" s="253"/>
      <c r="O116" s="173"/>
      <c r="P116" s="254"/>
      <c r="Q116" s="253"/>
      <c r="R116" s="173"/>
      <c r="S116" s="173"/>
      <c r="W116" s="255"/>
      <c r="AO116" s="256"/>
      <c r="AV116" s="143"/>
      <c r="AY116" s="155">
        <v>1</v>
      </c>
    </row>
    <row r="117" s="138" customFormat="1" spans="1:51">
      <c r="A117" s="253"/>
      <c r="B117" s="253"/>
      <c r="C117" s="253"/>
      <c r="D117" s="253"/>
      <c r="E117" s="253"/>
      <c r="F117" s="253"/>
      <c r="G117" s="253"/>
      <c r="H117" s="253"/>
      <c r="I117" s="253"/>
      <c r="J117" s="253"/>
      <c r="K117" s="253"/>
      <c r="L117" s="253"/>
      <c r="N117" s="253"/>
      <c r="O117" s="173"/>
      <c r="P117" s="254"/>
      <c r="Q117" s="253"/>
      <c r="R117" s="173"/>
      <c r="S117" s="173"/>
      <c r="W117" s="255"/>
      <c r="AO117" s="256"/>
      <c r="AV117" s="143"/>
      <c r="AY117" s="155">
        <v>1</v>
      </c>
    </row>
    <row r="118" s="138" customFormat="1" spans="1:51">
      <c r="A118" s="253"/>
      <c r="B118" s="253"/>
      <c r="C118" s="253"/>
      <c r="D118" s="253"/>
      <c r="E118" s="253"/>
      <c r="F118" s="253"/>
      <c r="G118" s="253"/>
      <c r="H118" s="253"/>
      <c r="I118" s="253"/>
      <c r="J118" s="253"/>
      <c r="K118" s="253"/>
      <c r="L118" s="253"/>
      <c r="N118" s="253"/>
      <c r="O118" s="173"/>
      <c r="P118" s="254"/>
      <c r="Q118" s="253"/>
      <c r="R118" s="173"/>
      <c r="S118" s="173"/>
      <c r="W118" s="255"/>
      <c r="AO118" s="256"/>
      <c r="AV118" s="143"/>
      <c r="AY118" s="155">
        <v>1</v>
      </c>
    </row>
    <row r="119" s="138" customFormat="1" spans="1:51">
      <c r="A119" s="253"/>
      <c r="B119" s="253"/>
      <c r="C119" s="253"/>
      <c r="D119" s="253"/>
      <c r="E119" s="253"/>
      <c r="F119" s="253"/>
      <c r="G119" s="253"/>
      <c r="H119" s="253"/>
      <c r="I119" s="253"/>
      <c r="J119" s="253"/>
      <c r="K119" s="253"/>
      <c r="L119" s="253"/>
      <c r="N119" s="253"/>
      <c r="O119" s="173"/>
      <c r="P119" s="254"/>
      <c r="Q119" s="253"/>
      <c r="R119" s="173"/>
      <c r="S119" s="173"/>
      <c r="W119" s="255"/>
      <c r="AO119" s="256"/>
      <c r="AV119" s="143"/>
      <c r="AY119" s="155">
        <v>1</v>
      </c>
    </row>
    <row r="120" s="138" customFormat="1" spans="1:51">
      <c r="A120" s="253"/>
      <c r="B120" s="253"/>
      <c r="C120" s="253"/>
      <c r="D120" s="253"/>
      <c r="E120" s="253"/>
      <c r="F120" s="253"/>
      <c r="G120" s="253"/>
      <c r="H120" s="253"/>
      <c r="I120" s="253"/>
      <c r="J120" s="253"/>
      <c r="K120" s="253"/>
      <c r="L120" s="253"/>
      <c r="N120" s="253"/>
      <c r="O120" s="173"/>
      <c r="P120" s="254"/>
      <c r="Q120" s="253"/>
      <c r="R120" s="173"/>
      <c r="S120" s="173"/>
      <c r="W120" s="255"/>
      <c r="AO120" s="256"/>
      <c r="AV120" s="143"/>
      <c r="AY120" s="155">
        <v>1</v>
      </c>
    </row>
    <row r="121" s="138" customFormat="1" spans="1:51">
      <c r="A121" s="253"/>
      <c r="B121" s="253"/>
      <c r="C121" s="253"/>
      <c r="D121" s="253"/>
      <c r="E121" s="253"/>
      <c r="F121" s="253"/>
      <c r="G121" s="253"/>
      <c r="H121" s="253"/>
      <c r="I121" s="253"/>
      <c r="J121" s="253"/>
      <c r="K121" s="253"/>
      <c r="L121" s="253"/>
      <c r="N121" s="253"/>
      <c r="O121" s="173"/>
      <c r="P121" s="254"/>
      <c r="Q121" s="253"/>
      <c r="R121" s="173"/>
      <c r="S121" s="173"/>
      <c r="W121" s="255"/>
      <c r="AO121" s="256"/>
      <c r="AV121" s="143"/>
      <c r="AY121" s="155">
        <v>1</v>
      </c>
    </row>
    <row r="122" s="138" customFormat="1" spans="1:51">
      <c r="A122" s="253"/>
      <c r="B122" s="253"/>
      <c r="C122" s="253"/>
      <c r="D122" s="253"/>
      <c r="E122" s="253"/>
      <c r="F122" s="253"/>
      <c r="G122" s="253"/>
      <c r="H122" s="253"/>
      <c r="I122" s="253"/>
      <c r="J122" s="253"/>
      <c r="K122" s="253"/>
      <c r="L122" s="253"/>
      <c r="N122" s="253"/>
      <c r="O122" s="173"/>
      <c r="P122" s="254"/>
      <c r="Q122" s="253"/>
      <c r="R122" s="173"/>
      <c r="S122" s="173"/>
      <c r="W122" s="255"/>
      <c r="AO122" s="256"/>
      <c r="AV122" s="143"/>
      <c r="AY122" s="155">
        <v>1</v>
      </c>
    </row>
    <row r="123" s="138" customFormat="1" spans="1:51">
      <c r="A123" s="253"/>
      <c r="B123" s="253"/>
      <c r="C123" s="253"/>
      <c r="D123" s="253"/>
      <c r="E123" s="253"/>
      <c r="F123" s="253"/>
      <c r="G123" s="253"/>
      <c r="H123" s="253"/>
      <c r="I123" s="253"/>
      <c r="J123" s="253"/>
      <c r="K123" s="253"/>
      <c r="L123" s="253"/>
      <c r="N123" s="253"/>
      <c r="O123" s="173"/>
      <c r="P123" s="254"/>
      <c r="Q123" s="253"/>
      <c r="R123" s="173"/>
      <c r="S123" s="173"/>
      <c r="W123" s="255"/>
      <c r="AO123" s="256"/>
      <c r="AV123" s="143"/>
      <c r="AY123" s="155">
        <v>1</v>
      </c>
    </row>
    <row r="124" s="138" customFormat="1" spans="1:51">
      <c r="A124" s="253"/>
      <c r="B124" s="253"/>
      <c r="C124" s="253"/>
      <c r="D124" s="253"/>
      <c r="E124" s="253"/>
      <c r="F124" s="253"/>
      <c r="G124" s="253"/>
      <c r="H124" s="253"/>
      <c r="I124" s="253"/>
      <c r="J124" s="253"/>
      <c r="K124" s="253"/>
      <c r="L124" s="253"/>
      <c r="N124" s="253"/>
      <c r="O124" s="173"/>
      <c r="P124" s="254"/>
      <c r="Q124" s="253"/>
      <c r="R124" s="173"/>
      <c r="S124" s="173"/>
      <c r="W124" s="255"/>
      <c r="AO124" s="256"/>
      <c r="AV124" s="143"/>
      <c r="AY124" s="155">
        <v>1</v>
      </c>
    </row>
    <row r="125" s="138" customFormat="1" spans="1:51">
      <c r="A125" s="253"/>
      <c r="B125" s="253"/>
      <c r="C125" s="253"/>
      <c r="D125" s="253"/>
      <c r="E125" s="253"/>
      <c r="F125" s="253"/>
      <c r="G125" s="253"/>
      <c r="H125" s="253"/>
      <c r="I125" s="253"/>
      <c r="J125" s="253"/>
      <c r="K125" s="253"/>
      <c r="L125" s="253"/>
      <c r="N125" s="253"/>
      <c r="O125" s="173"/>
      <c r="P125" s="254"/>
      <c r="Q125" s="253"/>
      <c r="R125" s="173"/>
      <c r="S125" s="173"/>
      <c r="W125" s="255"/>
      <c r="AO125" s="256"/>
      <c r="AV125" s="143"/>
      <c r="AY125" s="155">
        <v>1</v>
      </c>
    </row>
    <row r="126" s="138" customFormat="1" spans="1:51">
      <c r="A126" s="253"/>
      <c r="B126" s="253"/>
      <c r="C126" s="253"/>
      <c r="D126" s="253"/>
      <c r="E126" s="253"/>
      <c r="F126" s="253"/>
      <c r="G126" s="253"/>
      <c r="H126" s="253"/>
      <c r="I126" s="253"/>
      <c r="J126" s="253"/>
      <c r="K126" s="253"/>
      <c r="L126" s="253"/>
      <c r="N126" s="253"/>
      <c r="O126" s="173"/>
      <c r="P126" s="254"/>
      <c r="Q126" s="253"/>
      <c r="R126" s="173"/>
      <c r="S126" s="173"/>
      <c r="W126" s="255"/>
      <c r="AO126" s="256"/>
      <c r="AV126" s="143"/>
      <c r="AY126" s="155">
        <v>1</v>
      </c>
    </row>
    <row r="127" s="138" customFormat="1" spans="1:51">
      <c r="A127" s="253"/>
      <c r="B127" s="253"/>
      <c r="C127" s="253"/>
      <c r="D127" s="253"/>
      <c r="E127" s="253"/>
      <c r="F127" s="253"/>
      <c r="G127" s="253"/>
      <c r="H127" s="253"/>
      <c r="I127" s="253"/>
      <c r="J127" s="253"/>
      <c r="K127" s="253"/>
      <c r="L127" s="253"/>
      <c r="N127" s="253"/>
      <c r="O127" s="173"/>
      <c r="P127" s="254"/>
      <c r="Q127" s="253"/>
      <c r="R127" s="173"/>
      <c r="S127" s="173"/>
      <c r="W127" s="255"/>
      <c r="AO127" s="256"/>
      <c r="AV127" s="143"/>
      <c r="AY127" s="155">
        <v>1</v>
      </c>
    </row>
    <row r="128" s="138" customFormat="1" spans="1:51">
      <c r="A128" s="253"/>
      <c r="B128" s="253"/>
      <c r="C128" s="253"/>
      <c r="D128" s="253"/>
      <c r="E128" s="253"/>
      <c r="F128" s="253"/>
      <c r="G128" s="253"/>
      <c r="H128" s="253"/>
      <c r="I128" s="253"/>
      <c r="J128" s="253"/>
      <c r="K128" s="253"/>
      <c r="L128" s="253"/>
      <c r="N128" s="253"/>
      <c r="O128" s="173"/>
      <c r="P128" s="254"/>
      <c r="Q128" s="253"/>
      <c r="R128" s="173"/>
      <c r="S128" s="173"/>
      <c r="W128" s="255"/>
      <c r="AO128" s="256"/>
      <c r="AV128" s="143"/>
      <c r="AY128" s="155">
        <v>1</v>
      </c>
    </row>
  </sheetData>
  <sheetProtection formatCells="0" formatColumns="0" formatRows="0" insertRows="0" insertColumns="0" insertHyperlinks="0" deleteColumns="0" deleteRows="0" sort="0" autoFilter="0" pivotTables="0"/>
  <mergeCells count="17">
    <mergeCell ref="A1:L1"/>
    <mergeCell ref="N1:W1"/>
    <mergeCell ref="Y1:AD1"/>
    <mergeCell ref="AF1:AK1"/>
    <mergeCell ref="AM1:AP1"/>
    <mergeCell ref="B13:C13"/>
    <mergeCell ref="B25:C25"/>
    <mergeCell ref="B38:C38"/>
    <mergeCell ref="B49:C49"/>
    <mergeCell ref="B60:C60"/>
    <mergeCell ref="B71:C71"/>
    <mergeCell ref="B81:C81"/>
    <mergeCell ref="B90:C90"/>
    <mergeCell ref="AE4:AE5"/>
    <mergeCell ref="AE6:AE7"/>
    <mergeCell ref="AL4:AL5"/>
    <mergeCell ref="AL6:AL7"/>
  </mergeCells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01"/>
  <sheetViews>
    <sheetView zoomScale="80" zoomScaleNormal="80" workbookViewId="0">
      <pane xSplit="1" ySplit="2" topLeftCell="E87" activePane="bottomRight" state="frozen"/>
      <selection/>
      <selection pane="topRight"/>
      <selection pane="bottomLeft"/>
      <selection pane="bottomRight" activeCell="A81" sqref="A81:A84"/>
    </sheetView>
  </sheetViews>
  <sheetFormatPr defaultColWidth="11.3333333333333" defaultRowHeight="13.5"/>
  <cols>
    <col min="1" max="1" width="8.51851851851852" style="54" customWidth="1"/>
    <col min="2" max="2" width="18.5555555555556" style="54" customWidth="1"/>
    <col min="3" max="3" width="15.1111111111111" style="54" customWidth="1"/>
    <col min="4" max="4" width="8.44444444444444" style="54" customWidth="1"/>
    <col min="5" max="5" width="9.44444444444444" style="54" customWidth="1"/>
    <col min="6" max="6" width="8" style="54" customWidth="1"/>
    <col min="7" max="7" width="6.55555555555556" style="54" customWidth="1"/>
    <col min="8" max="8" width="6.88888888888889" style="54" customWidth="1"/>
    <col min="9" max="9" width="10.2222222222222" style="54" customWidth="1"/>
    <col min="10" max="10" width="6.55555555555556" style="54" customWidth="1"/>
    <col min="11" max="11" width="11.2222222222222" style="54" customWidth="1"/>
    <col min="12" max="12" width="7.33333333333333" style="54" customWidth="1"/>
    <col min="13" max="13" width="2.33333333333333" style="54" customWidth="1"/>
    <col min="14" max="14" width="16.3333333333333" style="54" hidden="1" customWidth="1"/>
    <col min="15" max="15" width="7.66666666666667" style="54" customWidth="1"/>
    <col min="16" max="16" width="10.3333333333333" style="54" customWidth="1"/>
    <col min="17" max="17" width="6.11111111111111" style="54" customWidth="1"/>
    <col min="18" max="18" width="7.66666666666667" style="54" customWidth="1"/>
    <col min="19" max="19" width="5.66666666666667" style="54" customWidth="1"/>
    <col min="20" max="20" width="7.66666666666667" style="54" customWidth="1"/>
    <col min="21" max="21" width="10.7777777777778" style="54" customWidth="1"/>
    <col min="22" max="22" width="7.66666666666667" style="54" customWidth="1"/>
    <col min="23" max="23" width="10.3333333333333" style="54" customWidth="1"/>
    <col min="24" max="24" width="2.33333333333333" style="54" customWidth="1"/>
    <col min="25" max="25" width="8.11111111111111" style="54" customWidth="1"/>
    <col min="26" max="26" width="6.11111111111111" style="54" customWidth="1"/>
    <col min="27" max="27" width="11.2222222222222" style="54" customWidth="1"/>
    <col min="28" max="28" width="6.11111111111111" style="54" customWidth="1"/>
    <col min="29" max="29" width="7.66666666666667" style="54" customWidth="1"/>
    <col min="30" max="30" width="10.7777777777778" style="54" customWidth="1"/>
    <col min="31" max="31" width="2.33333333333333" style="54" customWidth="1"/>
    <col min="32" max="32" width="12.1111111111111" style="54" customWidth="1"/>
    <col min="33" max="33" width="9.44444444444444" style="54" customWidth="1"/>
    <col min="34" max="34" width="4.55555555555556" style="54" customWidth="1"/>
    <col min="35" max="35" width="6.11111111111111" style="54" customWidth="1"/>
    <col min="36" max="38" width="2.33333333333333" style="54" customWidth="1"/>
    <col min="39" max="39" width="7.66666666666667" style="54" customWidth="1"/>
    <col min="40" max="40" width="9.44444444444444" style="54" customWidth="1"/>
    <col min="41" max="41" width="6.33333333333333" style="54" customWidth="1"/>
    <col min="42" max="42" width="12.5555555555556" style="54" customWidth="1"/>
    <col min="43" max="43" width="11.3333333333333" style="54"/>
    <col min="44" max="44" width="11.2222222222222" style="54" customWidth="1"/>
    <col min="45" max="45" width="8.55555555555556" style="54" customWidth="1"/>
    <col min="46" max="46" width="11.2222222222222" style="54" customWidth="1"/>
    <col min="47" max="47" width="7.66666666666667" style="54" customWidth="1"/>
    <col min="48" max="48" width="11.3333333333333" style="54"/>
    <col min="49" max="49" width="20.7777777777778" style="54"/>
    <col min="50" max="50" width="11.3333333333333" style="54"/>
    <col min="51" max="52" width="5" style="54" customWidth="1"/>
    <col min="53" max="16384" width="11.3333333333333" style="54"/>
  </cols>
  <sheetData>
    <row r="1" spans="1:57">
      <c r="A1" s="93" t="s">
        <v>157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113"/>
      <c r="N1" s="93" t="s">
        <v>166</v>
      </c>
      <c r="O1" s="114"/>
      <c r="P1" s="93"/>
      <c r="Q1" s="93"/>
      <c r="R1" s="114"/>
      <c r="S1" s="114"/>
      <c r="T1" s="93"/>
      <c r="U1" s="93"/>
      <c r="V1" s="93"/>
      <c r="W1" s="93"/>
      <c r="X1" s="113"/>
      <c r="Y1" s="129" t="s">
        <v>167</v>
      </c>
      <c r="Z1" s="117"/>
      <c r="AA1" s="117"/>
      <c r="AB1" s="117"/>
      <c r="AC1" s="117"/>
      <c r="AD1" s="117"/>
      <c r="AE1" s="113"/>
      <c r="AF1" s="140" t="s">
        <v>169</v>
      </c>
      <c r="AG1" s="140"/>
      <c r="AH1" s="140"/>
      <c r="AI1" s="140"/>
      <c r="AJ1" s="140"/>
      <c r="AK1" s="140"/>
      <c r="AL1" s="113"/>
      <c r="AM1" s="140" t="s">
        <v>171</v>
      </c>
      <c r="AN1" s="140"/>
      <c r="AO1" s="140"/>
      <c r="AP1" s="140"/>
      <c r="AQ1" s="151"/>
      <c r="AR1" s="151"/>
      <c r="AS1" s="151"/>
      <c r="AT1" s="151"/>
      <c r="AU1" s="113"/>
      <c r="AV1" s="151"/>
      <c r="AW1" s="151"/>
      <c r="AX1" s="151"/>
      <c r="AY1" s="151"/>
      <c r="AZ1" s="151"/>
      <c r="BA1" s="151"/>
      <c r="BB1" s="113"/>
      <c r="BC1" s="113"/>
      <c r="BD1" s="113"/>
      <c r="BE1" s="113"/>
    </row>
    <row r="2" ht="27" spans="1:57">
      <c r="A2" s="94" t="s">
        <v>223</v>
      </c>
      <c r="B2" s="95" t="s">
        <v>174</v>
      </c>
      <c r="C2" s="95" t="s">
        <v>158</v>
      </c>
      <c r="D2" s="95" t="s">
        <v>159</v>
      </c>
      <c r="E2" s="95" t="s">
        <v>160</v>
      </c>
      <c r="F2" s="96" t="s">
        <v>161</v>
      </c>
      <c r="G2" s="96" t="s">
        <v>95</v>
      </c>
      <c r="H2" s="97" t="s">
        <v>62</v>
      </c>
      <c r="I2" s="166" t="s">
        <v>175</v>
      </c>
      <c r="J2" s="96" t="s">
        <v>163</v>
      </c>
      <c r="K2" s="115" t="s">
        <v>176</v>
      </c>
      <c r="L2" s="95" t="s">
        <v>165</v>
      </c>
      <c r="M2" s="113">
        <v>5</v>
      </c>
      <c r="N2" s="116" t="s">
        <v>158</v>
      </c>
      <c r="O2" s="117" t="s">
        <v>95</v>
      </c>
      <c r="P2" s="117" t="s">
        <v>177</v>
      </c>
      <c r="Q2" s="117" t="s">
        <v>61</v>
      </c>
      <c r="R2" s="117" t="s">
        <v>62</v>
      </c>
      <c r="S2" s="117" t="s">
        <v>178</v>
      </c>
      <c r="T2" s="117" t="s">
        <v>179</v>
      </c>
      <c r="U2" s="117" t="s">
        <v>180</v>
      </c>
      <c r="V2" s="117" t="s">
        <v>66</v>
      </c>
      <c r="W2" s="117" t="s">
        <v>168</v>
      </c>
      <c r="X2" s="130">
        <v>5</v>
      </c>
      <c r="Y2" s="117" t="s">
        <v>62</v>
      </c>
      <c r="Z2" s="117" t="s">
        <v>61</v>
      </c>
      <c r="AA2" s="117" t="s">
        <v>96</v>
      </c>
      <c r="AB2" s="117" t="s">
        <v>181</v>
      </c>
      <c r="AC2" s="117" t="s">
        <v>182</v>
      </c>
      <c r="AD2" s="117" t="s">
        <v>183</v>
      </c>
      <c r="AE2" s="113">
        <v>5</v>
      </c>
      <c r="AF2" s="117" t="s">
        <v>168</v>
      </c>
      <c r="AG2" s="117" t="s">
        <v>184</v>
      </c>
      <c r="AH2" s="117" t="s">
        <v>185</v>
      </c>
      <c r="AI2" s="117" t="s">
        <v>186</v>
      </c>
      <c r="AJ2" s="117" t="s">
        <v>187</v>
      </c>
      <c r="AK2" s="117" t="s">
        <v>187</v>
      </c>
      <c r="AL2" s="113">
        <v>5</v>
      </c>
      <c r="AM2" s="117" t="s">
        <v>170</v>
      </c>
      <c r="AN2" s="117" t="s">
        <v>171</v>
      </c>
      <c r="AO2" s="148" t="s">
        <v>172</v>
      </c>
      <c r="AP2" s="148" t="s">
        <v>173</v>
      </c>
      <c r="AQ2" s="151"/>
      <c r="AR2" s="113" t="s">
        <v>188</v>
      </c>
      <c r="AS2" s="113" t="s">
        <v>189</v>
      </c>
      <c r="AT2" s="113" t="s">
        <v>190</v>
      </c>
      <c r="AU2" s="113" t="s">
        <v>191</v>
      </c>
      <c r="AV2" s="151" t="s">
        <v>224</v>
      </c>
      <c r="AW2" s="151"/>
      <c r="AX2" s="151"/>
      <c r="AY2" s="151"/>
      <c r="AZ2" s="130"/>
      <c r="BA2" s="151"/>
      <c r="BB2" s="113"/>
      <c r="BC2" s="113"/>
      <c r="BD2" s="113"/>
      <c r="BE2" s="113"/>
    </row>
    <row r="3" ht="16.5" spans="1:57">
      <c r="A3" s="102">
        <v>45352</v>
      </c>
      <c r="B3" s="156" t="s">
        <v>32</v>
      </c>
      <c r="C3" s="156" t="s">
        <v>122</v>
      </c>
      <c r="D3" s="218">
        <v>10401</v>
      </c>
      <c r="E3" s="105">
        <f t="shared" ref="E3:E43" si="0">D3*0.01</f>
        <v>104.01</v>
      </c>
      <c r="F3" s="106">
        <v>0</v>
      </c>
      <c r="G3" s="219">
        <v>0.7</v>
      </c>
      <c r="H3" s="108"/>
      <c r="I3" s="167">
        <v>2784.91</v>
      </c>
      <c r="J3" s="119">
        <v>0.15</v>
      </c>
      <c r="K3" s="120">
        <v>996.71</v>
      </c>
      <c r="L3" s="121">
        <v>1788.2</v>
      </c>
      <c r="M3" s="122"/>
      <c r="N3" s="227" t="str">
        <f t="shared" ref="N3:N43" si="1">C3</f>
        <v>紫霞游戏</v>
      </c>
      <c r="O3" s="123">
        <f t="shared" ref="O3:O43" si="2">G3</f>
        <v>0.7</v>
      </c>
      <c r="P3" s="124">
        <f t="shared" ref="P3:P43" si="3">E3</f>
        <v>104.01</v>
      </c>
      <c r="Q3" s="124">
        <v>0</v>
      </c>
      <c r="R3" s="128">
        <f t="shared" ref="R3:R66" si="4">H3</f>
        <v>0</v>
      </c>
      <c r="S3" s="131">
        <f t="shared" ref="S3:S66" si="5">F3</f>
        <v>0</v>
      </c>
      <c r="T3" s="132"/>
      <c r="U3" s="133">
        <f t="shared" ref="U3:U43" si="6">(P3-Q3-R3)*(1-S3)*(1-T3)</f>
        <v>104.01</v>
      </c>
      <c r="V3" s="132">
        <f t="shared" ref="V3:V43" si="7">AY3-O3</f>
        <v>0.3</v>
      </c>
      <c r="W3" s="133">
        <f t="shared" ref="W3:W43" si="8">(P3-Q3-R3)*(1-S3)*V3*(1-T3)</f>
        <v>31.203</v>
      </c>
      <c r="X3" s="134"/>
      <c r="Y3" s="135">
        <f t="shared" ref="Y3:Y43" si="9">R3</f>
        <v>0</v>
      </c>
      <c r="Z3" s="135">
        <f t="shared" ref="Z3:Z10" si="10">Q3</f>
        <v>0</v>
      </c>
      <c r="AA3" s="135">
        <f t="shared" ref="AA3:AA43" si="11">P3-Y3-Z3</f>
        <v>104.01</v>
      </c>
      <c r="AB3" s="142">
        <v>0</v>
      </c>
      <c r="AC3" s="142">
        <v>0.15</v>
      </c>
      <c r="AD3" s="135">
        <f t="shared" ref="AD3:AD43" si="12">ROUND(AA3*(1-AB3)*AC3,2)</f>
        <v>15.6</v>
      </c>
      <c r="AE3" s="143"/>
      <c r="AF3" s="144">
        <f t="shared" ref="AF3:AF43" si="13">W3</f>
        <v>31.203</v>
      </c>
      <c r="AG3" s="144">
        <f t="shared" ref="AG3:AG43" si="14">AD3</f>
        <v>15.6</v>
      </c>
      <c r="AH3" s="144">
        <v>0</v>
      </c>
      <c r="AI3" s="144">
        <v>0</v>
      </c>
      <c r="AJ3" s="144">
        <v>0</v>
      </c>
      <c r="AK3" s="144">
        <v>0</v>
      </c>
      <c r="AL3" s="143"/>
      <c r="AM3" s="144">
        <f t="shared" ref="AM3:AM10" si="15">SUM(AH3:AL3)</f>
        <v>0</v>
      </c>
      <c r="AN3" s="144">
        <f t="shared" ref="AN3:AN43" si="16">AG3-AM3</f>
        <v>15.6</v>
      </c>
      <c r="AO3" s="149">
        <f t="shared" ref="AO3:AO43" si="17">IFERROR(AN3/AG3,"")</f>
        <v>1</v>
      </c>
      <c r="AP3" s="153">
        <f t="shared" ref="AP3:AP10" si="18">W3-AD3-T3</f>
        <v>15.603</v>
      </c>
      <c r="AQ3" s="143"/>
      <c r="AR3" s="122">
        <f t="shared" ref="AR3:AR43" si="19">L3-AE3</f>
        <v>1788.2</v>
      </c>
      <c r="AS3" s="122">
        <f t="shared" ref="AS3:AS43" si="20">E3-Q3</f>
        <v>104.01</v>
      </c>
      <c r="AT3" s="122">
        <f t="shared" ref="AT3:AT43" si="21">I3-S3</f>
        <v>2784.91</v>
      </c>
      <c r="AU3" s="122">
        <f t="shared" ref="AU3:AU43" si="22">J3-X3</f>
        <v>0.15</v>
      </c>
      <c r="AV3" s="143"/>
      <c r="AW3" s="143"/>
      <c r="AX3" s="143"/>
      <c r="AY3" s="155">
        <v>1</v>
      </c>
      <c r="AZ3" s="155">
        <v>1</v>
      </c>
      <c r="BA3" s="143"/>
      <c r="BB3" s="143"/>
      <c r="BC3" s="143"/>
      <c r="BD3" s="143"/>
      <c r="BE3" s="143"/>
    </row>
    <row r="4" ht="16.5" spans="1:57">
      <c r="A4" s="102">
        <v>45352</v>
      </c>
      <c r="B4" s="156" t="s">
        <v>30</v>
      </c>
      <c r="C4" s="156" t="s">
        <v>225</v>
      </c>
      <c r="D4" s="218">
        <v>1078405</v>
      </c>
      <c r="E4" s="105">
        <f t="shared" si="0"/>
        <v>10784.05</v>
      </c>
      <c r="F4" s="106">
        <v>0</v>
      </c>
      <c r="G4" s="219">
        <v>0.75</v>
      </c>
      <c r="H4" s="108"/>
      <c r="I4" s="170">
        <v>952.47</v>
      </c>
      <c r="J4" s="119">
        <v>0.15</v>
      </c>
      <c r="K4" s="120">
        <v>340.884</v>
      </c>
      <c r="L4" s="121">
        <v>611.586</v>
      </c>
      <c r="M4" s="122"/>
      <c r="N4" s="227" t="str">
        <f t="shared" si="1"/>
        <v>重庆星游_iOS</v>
      </c>
      <c r="O4" s="123">
        <f t="shared" si="2"/>
        <v>0.75</v>
      </c>
      <c r="P4" s="124">
        <f t="shared" si="3"/>
        <v>10784.05</v>
      </c>
      <c r="Q4" s="124">
        <v>0</v>
      </c>
      <c r="R4" s="128">
        <f t="shared" si="4"/>
        <v>0</v>
      </c>
      <c r="S4" s="131">
        <f t="shared" si="5"/>
        <v>0</v>
      </c>
      <c r="T4" s="132"/>
      <c r="U4" s="133">
        <f t="shared" si="6"/>
        <v>10784.05</v>
      </c>
      <c r="V4" s="132">
        <f t="shared" si="7"/>
        <v>0.25</v>
      </c>
      <c r="W4" s="133">
        <f t="shared" si="8"/>
        <v>2696.0125</v>
      </c>
      <c r="X4" s="134"/>
      <c r="Y4" s="135">
        <f t="shared" si="9"/>
        <v>0</v>
      </c>
      <c r="Z4" s="135">
        <f t="shared" si="10"/>
        <v>0</v>
      </c>
      <c r="AA4" s="135">
        <f t="shared" si="11"/>
        <v>10784.05</v>
      </c>
      <c r="AB4" s="142">
        <v>0</v>
      </c>
      <c r="AC4" s="142">
        <v>0.15</v>
      </c>
      <c r="AD4" s="135">
        <f t="shared" si="12"/>
        <v>1617.61</v>
      </c>
      <c r="AE4" s="143"/>
      <c r="AF4" s="144">
        <f t="shared" si="13"/>
        <v>2696.0125</v>
      </c>
      <c r="AG4" s="144">
        <f t="shared" si="14"/>
        <v>1617.61</v>
      </c>
      <c r="AH4" s="144">
        <v>0</v>
      </c>
      <c r="AI4" s="144">
        <v>0</v>
      </c>
      <c r="AJ4" s="144">
        <v>0</v>
      </c>
      <c r="AK4" s="144">
        <v>0</v>
      </c>
      <c r="AL4" s="143"/>
      <c r="AM4" s="144">
        <f t="shared" si="15"/>
        <v>0</v>
      </c>
      <c r="AN4" s="144">
        <f t="shared" si="16"/>
        <v>1617.61</v>
      </c>
      <c r="AO4" s="149">
        <f t="shared" si="17"/>
        <v>1</v>
      </c>
      <c r="AP4" s="153">
        <f t="shared" si="18"/>
        <v>1078.4025</v>
      </c>
      <c r="AQ4" s="143"/>
      <c r="AR4" s="122">
        <f t="shared" si="19"/>
        <v>611.586</v>
      </c>
      <c r="AS4" s="122">
        <f t="shared" si="20"/>
        <v>10784.05</v>
      </c>
      <c r="AT4" s="122">
        <f t="shared" si="21"/>
        <v>952.47</v>
      </c>
      <c r="AU4" s="122">
        <f t="shared" si="22"/>
        <v>0.15</v>
      </c>
      <c r="AV4" s="143"/>
      <c r="AW4" s="143"/>
      <c r="AX4" s="143"/>
      <c r="AY4" s="155">
        <v>1</v>
      </c>
      <c r="AZ4" s="155">
        <v>1</v>
      </c>
      <c r="BA4" s="143"/>
      <c r="BB4" s="143"/>
      <c r="BC4" s="143"/>
      <c r="BD4" s="143"/>
      <c r="BE4" s="143"/>
    </row>
    <row r="5" ht="16.5" spans="1:57">
      <c r="A5" s="102">
        <v>45352</v>
      </c>
      <c r="B5" s="156" t="s">
        <v>30</v>
      </c>
      <c r="C5" s="156" t="s">
        <v>226</v>
      </c>
      <c r="D5" s="218"/>
      <c r="E5" s="105">
        <f t="shared" si="0"/>
        <v>0</v>
      </c>
      <c r="F5" s="106">
        <v>0</v>
      </c>
      <c r="G5" s="219">
        <v>0.75</v>
      </c>
      <c r="H5" s="108"/>
      <c r="I5" s="170">
        <v>3532.34</v>
      </c>
      <c r="J5" s="119">
        <v>0.15</v>
      </c>
      <c r="K5" s="120">
        <v>1264.205</v>
      </c>
      <c r="L5" s="121">
        <v>2268.135</v>
      </c>
      <c r="M5" s="122"/>
      <c r="N5" s="227" t="str">
        <f t="shared" si="1"/>
        <v>重庆星游</v>
      </c>
      <c r="O5" s="123">
        <f t="shared" si="2"/>
        <v>0.75</v>
      </c>
      <c r="P5" s="124">
        <f t="shared" si="3"/>
        <v>0</v>
      </c>
      <c r="Q5" s="124">
        <v>0</v>
      </c>
      <c r="R5" s="128">
        <f t="shared" si="4"/>
        <v>0</v>
      </c>
      <c r="S5" s="131">
        <f t="shared" si="5"/>
        <v>0</v>
      </c>
      <c r="T5" s="132"/>
      <c r="U5" s="133">
        <f t="shared" si="6"/>
        <v>0</v>
      </c>
      <c r="V5" s="132">
        <f t="shared" si="7"/>
        <v>0.25</v>
      </c>
      <c r="W5" s="133">
        <f t="shared" si="8"/>
        <v>0</v>
      </c>
      <c r="X5" s="138"/>
      <c r="Y5" s="135">
        <f t="shared" si="9"/>
        <v>0</v>
      </c>
      <c r="Z5" s="135">
        <f t="shared" si="10"/>
        <v>0</v>
      </c>
      <c r="AA5" s="135">
        <f t="shared" si="11"/>
        <v>0</v>
      </c>
      <c r="AB5" s="142">
        <v>0</v>
      </c>
      <c r="AC5" s="142">
        <v>0.15</v>
      </c>
      <c r="AD5" s="135">
        <f t="shared" si="12"/>
        <v>0</v>
      </c>
      <c r="AE5" s="143"/>
      <c r="AF5" s="144">
        <f t="shared" si="13"/>
        <v>0</v>
      </c>
      <c r="AG5" s="144">
        <f t="shared" si="14"/>
        <v>0</v>
      </c>
      <c r="AH5" s="144">
        <v>0</v>
      </c>
      <c r="AI5" s="144">
        <v>0</v>
      </c>
      <c r="AJ5" s="144">
        <v>0</v>
      </c>
      <c r="AK5" s="144">
        <v>0</v>
      </c>
      <c r="AL5" s="143"/>
      <c r="AM5" s="144">
        <f t="shared" si="15"/>
        <v>0</v>
      </c>
      <c r="AN5" s="144">
        <f t="shared" si="16"/>
        <v>0</v>
      </c>
      <c r="AO5" s="149" t="str">
        <f t="shared" si="17"/>
        <v/>
      </c>
      <c r="AP5" s="153">
        <f t="shared" si="18"/>
        <v>0</v>
      </c>
      <c r="AQ5" s="143"/>
      <c r="AR5" s="122">
        <f t="shared" si="19"/>
        <v>2268.135</v>
      </c>
      <c r="AS5" s="122">
        <f t="shared" si="20"/>
        <v>0</v>
      </c>
      <c r="AT5" s="122">
        <f t="shared" si="21"/>
        <v>3532.34</v>
      </c>
      <c r="AU5" s="122">
        <f t="shared" si="22"/>
        <v>0.15</v>
      </c>
      <c r="AV5" s="143"/>
      <c r="AW5" s="143"/>
      <c r="AX5" s="143"/>
      <c r="AY5" s="155">
        <v>1</v>
      </c>
      <c r="AZ5" s="155">
        <v>1</v>
      </c>
      <c r="BA5" s="143"/>
      <c r="BB5" s="143"/>
      <c r="BC5" s="143"/>
      <c r="BD5" s="143"/>
      <c r="BE5" s="143"/>
    </row>
    <row r="6" ht="16.5" spans="1:57">
      <c r="A6" s="102">
        <v>45352</v>
      </c>
      <c r="B6" s="156" t="s">
        <v>32</v>
      </c>
      <c r="C6" s="156" t="s">
        <v>227</v>
      </c>
      <c r="D6" s="218">
        <v>1177013</v>
      </c>
      <c r="E6" s="105">
        <f t="shared" si="0"/>
        <v>11770.13</v>
      </c>
      <c r="F6" s="106">
        <v>0</v>
      </c>
      <c r="G6" s="219">
        <v>0.72</v>
      </c>
      <c r="H6" s="108"/>
      <c r="I6" s="170">
        <v>10368.89</v>
      </c>
      <c r="J6" s="119">
        <v>0.15</v>
      </c>
      <c r="K6" s="120">
        <v>2882.7852</v>
      </c>
      <c r="L6" s="121">
        <v>7486.1048</v>
      </c>
      <c r="M6" s="122"/>
      <c r="N6" s="227" t="str">
        <f t="shared" si="1"/>
        <v>游戏友</v>
      </c>
      <c r="O6" s="123">
        <f t="shared" si="2"/>
        <v>0.72</v>
      </c>
      <c r="P6" s="124">
        <f t="shared" si="3"/>
        <v>11770.13</v>
      </c>
      <c r="Q6" s="124">
        <v>0</v>
      </c>
      <c r="R6" s="128">
        <f t="shared" si="4"/>
        <v>0</v>
      </c>
      <c r="S6" s="131">
        <f t="shared" si="5"/>
        <v>0</v>
      </c>
      <c r="T6" s="132"/>
      <c r="U6" s="133">
        <f t="shared" si="6"/>
        <v>11770.13</v>
      </c>
      <c r="V6" s="132">
        <f t="shared" si="7"/>
        <v>0.28</v>
      </c>
      <c r="W6" s="133">
        <f t="shared" si="8"/>
        <v>3295.6364</v>
      </c>
      <c r="X6" s="138"/>
      <c r="Y6" s="135">
        <f t="shared" si="9"/>
        <v>0</v>
      </c>
      <c r="Z6" s="135">
        <f t="shared" si="10"/>
        <v>0</v>
      </c>
      <c r="AA6" s="135">
        <f t="shared" si="11"/>
        <v>11770.13</v>
      </c>
      <c r="AB6" s="142">
        <v>0</v>
      </c>
      <c r="AC6" s="142">
        <v>0.15</v>
      </c>
      <c r="AD6" s="135">
        <f t="shared" si="12"/>
        <v>1765.52</v>
      </c>
      <c r="AE6" s="143"/>
      <c r="AF6" s="144">
        <f t="shared" si="13"/>
        <v>3295.6364</v>
      </c>
      <c r="AG6" s="144">
        <f t="shared" si="14"/>
        <v>1765.52</v>
      </c>
      <c r="AH6" s="144">
        <v>0</v>
      </c>
      <c r="AI6" s="144">
        <v>0</v>
      </c>
      <c r="AJ6" s="144">
        <v>0</v>
      </c>
      <c r="AK6" s="144">
        <v>0</v>
      </c>
      <c r="AL6" s="143"/>
      <c r="AM6" s="144">
        <f t="shared" si="15"/>
        <v>0</v>
      </c>
      <c r="AN6" s="144">
        <f t="shared" si="16"/>
        <v>1765.52</v>
      </c>
      <c r="AO6" s="149">
        <f t="shared" si="17"/>
        <v>1</v>
      </c>
      <c r="AP6" s="153">
        <f t="shared" si="18"/>
        <v>1530.1164</v>
      </c>
      <c r="AQ6" s="143"/>
      <c r="AR6" s="122">
        <f t="shared" si="19"/>
        <v>7486.1048</v>
      </c>
      <c r="AS6" s="122">
        <f t="shared" si="20"/>
        <v>11770.13</v>
      </c>
      <c r="AT6" s="122">
        <f t="shared" si="21"/>
        <v>10368.89</v>
      </c>
      <c r="AU6" s="122">
        <f t="shared" si="22"/>
        <v>0.15</v>
      </c>
      <c r="AV6" s="143"/>
      <c r="AW6" s="143"/>
      <c r="AX6" s="143"/>
      <c r="AY6" s="155">
        <v>1</v>
      </c>
      <c r="AZ6" s="155">
        <v>1</v>
      </c>
      <c r="BA6" s="143"/>
      <c r="BB6" s="143"/>
      <c r="BC6" s="143"/>
      <c r="BD6" s="143"/>
      <c r="BE6" s="143"/>
    </row>
    <row r="7" ht="16.5" spans="1:57">
      <c r="A7" s="102">
        <v>45352</v>
      </c>
      <c r="B7" s="156" t="s">
        <v>32</v>
      </c>
      <c r="C7" s="156" t="s">
        <v>228</v>
      </c>
      <c r="D7" s="218">
        <v>311730</v>
      </c>
      <c r="E7" s="105">
        <f t="shared" si="0"/>
        <v>3117.3</v>
      </c>
      <c r="F7" s="106">
        <v>0</v>
      </c>
      <c r="G7" s="219">
        <v>0.7</v>
      </c>
      <c r="H7" s="108"/>
      <c r="I7" s="167">
        <v>567.15</v>
      </c>
      <c r="J7" s="119">
        <v>0.15</v>
      </c>
      <c r="K7" s="120">
        <v>202.98</v>
      </c>
      <c r="L7" s="121">
        <v>364.17</v>
      </c>
      <c r="M7" s="122"/>
      <c r="N7" s="227" t="str">
        <f t="shared" si="1"/>
        <v>天宇互动</v>
      </c>
      <c r="O7" s="123">
        <f t="shared" si="2"/>
        <v>0.7</v>
      </c>
      <c r="P7" s="124">
        <f t="shared" si="3"/>
        <v>3117.3</v>
      </c>
      <c r="Q7" s="124">
        <v>0</v>
      </c>
      <c r="R7" s="128">
        <f t="shared" si="4"/>
        <v>0</v>
      </c>
      <c r="S7" s="131">
        <f t="shared" si="5"/>
        <v>0</v>
      </c>
      <c r="T7" s="132"/>
      <c r="U7" s="133">
        <f t="shared" si="6"/>
        <v>3117.3</v>
      </c>
      <c r="V7" s="132">
        <f t="shared" si="7"/>
        <v>0.3</v>
      </c>
      <c r="W7" s="133">
        <f t="shared" si="8"/>
        <v>935.19</v>
      </c>
      <c r="X7" s="138"/>
      <c r="Y7" s="135">
        <f t="shared" si="9"/>
        <v>0</v>
      </c>
      <c r="Z7" s="135">
        <f t="shared" si="10"/>
        <v>0</v>
      </c>
      <c r="AA7" s="135">
        <f t="shared" si="11"/>
        <v>3117.3</v>
      </c>
      <c r="AB7" s="142">
        <v>0</v>
      </c>
      <c r="AC7" s="142">
        <v>0.15</v>
      </c>
      <c r="AD7" s="135">
        <f t="shared" si="12"/>
        <v>467.6</v>
      </c>
      <c r="AE7" s="143"/>
      <c r="AF7" s="144">
        <f t="shared" si="13"/>
        <v>935.19</v>
      </c>
      <c r="AG7" s="144">
        <f t="shared" si="14"/>
        <v>467.6</v>
      </c>
      <c r="AH7" s="144">
        <v>0</v>
      </c>
      <c r="AI7" s="144">
        <v>0</v>
      </c>
      <c r="AJ7" s="144">
        <v>0</v>
      </c>
      <c r="AK7" s="144">
        <v>0</v>
      </c>
      <c r="AL7" s="143"/>
      <c r="AM7" s="144">
        <f t="shared" si="15"/>
        <v>0</v>
      </c>
      <c r="AN7" s="144">
        <f t="shared" si="16"/>
        <v>467.6</v>
      </c>
      <c r="AO7" s="149">
        <f t="shared" si="17"/>
        <v>1</v>
      </c>
      <c r="AP7" s="153">
        <f t="shared" si="18"/>
        <v>467.59</v>
      </c>
      <c r="AQ7" s="143"/>
      <c r="AR7" s="122">
        <f t="shared" si="19"/>
        <v>364.17</v>
      </c>
      <c r="AS7" s="122">
        <f t="shared" si="20"/>
        <v>3117.3</v>
      </c>
      <c r="AT7" s="122">
        <f t="shared" si="21"/>
        <v>567.15</v>
      </c>
      <c r="AU7" s="122">
        <f t="shared" si="22"/>
        <v>0.15</v>
      </c>
      <c r="AV7" s="143"/>
      <c r="AW7" s="143"/>
      <c r="AX7" s="143"/>
      <c r="AY7" s="155">
        <v>1</v>
      </c>
      <c r="AZ7" s="155">
        <v>1</v>
      </c>
      <c r="BA7" s="143"/>
      <c r="BB7" s="143"/>
      <c r="BC7" s="143"/>
      <c r="BD7" s="143"/>
      <c r="BE7" s="143"/>
    </row>
    <row r="8" ht="16.5" spans="1:57">
      <c r="A8" s="102">
        <v>45352</v>
      </c>
      <c r="B8" s="156" t="s">
        <v>30</v>
      </c>
      <c r="C8" s="156" t="s">
        <v>229</v>
      </c>
      <c r="D8" s="218">
        <v>6079293</v>
      </c>
      <c r="E8" s="105">
        <f t="shared" si="0"/>
        <v>60792.93</v>
      </c>
      <c r="F8" s="106">
        <v>0</v>
      </c>
      <c r="G8" s="219">
        <v>0.72</v>
      </c>
      <c r="H8" s="108"/>
      <c r="I8" s="170">
        <v>4392.4437</v>
      </c>
      <c r="J8" s="119">
        <v>0.15</v>
      </c>
      <c r="K8" s="120">
        <v>932.229</v>
      </c>
      <c r="L8" s="121">
        <v>3460.2147</v>
      </c>
      <c r="M8" s="122"/>
      <c r="N8" s="227" t="str">
        <f t="shared" si="1"/>
        <v>闪趣</v>
      </c>
      <c r="O8" s="123">
        <f t="shared" si="2"/>
        <v>0.72</v>
      </c>
      <c r="P8" s="124">
        <f t="shared" si="3"/>
        <v>60792.93</v>
      </c>
      <c r="Q8" s="124">
        <v>0</v>
      </c>
      <c r="R8" s="128">
        <f t="shared" si="4"/>
        <v>0</v>
      </c>
      <c r="S8" s="131">
        <f t="shared" si="5"/>
        <v>0</v>
      </c>
      <c r="T8" s="132"/>
      <c r="U8" s="133">
        <f t="shared" si="6"/>
        <v>60792.93</v>
      </c>
      <c r="V8" s="132">
        <f t="shared" si="7"/>
        <v>0.28</v>
      </c>
      <c r="W8" s="133">
        <f t="shared" si="8"/>
        <v>17022.0204</v>
      </c>
      <c r="X8" s="138"/>
      <c r="Y8" s="135">
        <f t="shared" si="9"/>
        <v>0</v>
      </c>
      <c r="Z8" s="135">
        <f t="shared" si="10"/>
        <v>0</v>
      </c>
      <c r="AA8" s="135">
        <f t="shared" si="11"/>
        <v>60792.93</v>
      </c>
      <c r="AB8" s="142">
        <v>0</v>
      </c>
      <c r="AC8" s="142">
        <v>0.15</v>
      </c>
      <c r="AD8" s="135">
        <f t="shared" si="12"/>
        <v>9118.94</v>
      </c>
      <c r="AE8" s="143"/>
      <c r="AF8" s="144">
        <f t="shared" si="13"/>
        <v>17022.0204</v>
      </c>
      <c r="AG8" s="144">
        <f t="shared" si="14"/>
        <v>9118.94</v>
      </c>
      <c r="AH8" s="144">
        <v>0</v>
      </c>
      <c r="AI8" s="144">
        <v>0</v>
      </c>
      <c r="AJ8" s="144">
        <v>0</v>
      </c>
      <c r="AK8" s="144">
        <v>0</v>
      </c>
      <c r="AL8" s="143"/>
      <c r="AM8" s="144">
        <f t="shared" si="15"/>
        <v>0</v>
      </c>
      <c r="AN8" s="144">
        <f t="shared" si="16"/>
        <v>9118.94</v>
      </c>
      <c r="AO8" s="149">
        <f t="shared" si="17"/>
        <v>1</v>
      </c>
      <c r="AP8" s="153">
        <f t="shared" si="18"/>
        <v>7903.0804</v>
      </c>
      <c r="AQ8" s="143"/>
      <c r="AR8" s="122">
        <f t="shared" si="19"/>
        <v>3460.2147</v>
      </c>
      <c r="AS8" s="122">
        <f t="shared" si="20"/>
        <v>60792.93</v>
      </c>
      <c r="AT8" s="122">
        <f t="shared" si="21"/>
        <v>4392.4437</v>
      </c>
      <c r="AU8" s="122">
        <f t="shared" si="22"/>
        <v>0.15</v>
      </c>
      <c r="AV8" s="143"/>
      <c r="AW8" s="143"/>
      <c r="AX8" s="143"/>
      <c r="AY8" s="155">
        <v>1</v>
      </c>
      <c r="AZ8" s="155">
        <v>1</v>
      </c>
      <c r="BA8" s="143"/>
      <c r="BB8" s="143"/>
      <c r="BC8" s="143"/>
      <c r="BD8" s="143"/>
      <c r="BE8" s="143"/>
    </row>
    <row r="9" ht="16.5" spans="1:57">
      <c r="A9" s="102">
        <v>45352</v>
      </c>
      <c r="B9" s="156" t="s">
        <v>32</v>
      </c>
      <c r="C9" s="156" t="s">
        <v>230</v>
      </c>
      <c r="D9" s="218">
        <v>1349089</v>
      </c>
      <c r="E9" s="105">
        <f t="shared" si="0"/>
        <v>13490.89</v>
      </c>
      <c r="F9" s="106">
        <v>0.05</v>
      </c>
      <c r="G9" s="219">
        <v>0.7</v>
      </c>
      <c r="H9" s="108"/>
      <c r="I9" s="170">
        <v>2.94</v>
      </c>
      <c r="J9" s="119">
        <v>0.15</v>
      </c>
      <c r="K9" s="120">
        <v>0</v>
      </c>
      <c r="L9" s="121">
        <v>2.94</v>
      </c>
      <c r="M9" s="122"/>
      <c r="N9" s="227" t="str">
        <f t="shared" si="1"/>
        <v>朋克</v>
      </c>
      <c r="O9" s="123">
        <f t="shared" si="2"/>
        <v>0.7</v>
      </c>
      <c r="P9" s="124">
        <f t="shared" si="3"/>
        <v>13490.89</v>
      </c>
      <c r="Q9" s="124">
        <v>0</v>
      </c>
      <c r="R9" s="128">
        <f t="shared" si="4"/>
        <v>0</v>
      </c>
      <c r="S9" s="131">
        <f t="shared" si="5"/>
        <v>0.05</v>
      </c>
      <c r="T9" s="132"/>
      <c r="U9" s="133">
        <f t="shared" si="6"/>
        <v>12816.3455</v>
      </c>
      <c r="V9" s="132">
        <f t="shared" si="7"/>
        <v>0.3</v>
      </c>
      <c r="W9" s="133">
        <f t="shared" si="8"/>
        <v>3844.90365</v>
      </c>
      <c r="X9" s="138"/>
      <c r="Y9" s="135">
        <f t="shared" si="9"/>
        <v>0</v>
      </c>
      <c r="Z9" s="135">
        <f t="shared" si="10"/>
        <v>0</v>
      </c>
      <c r="AA9" s="135">
        <f t="shared" si="11"/>
        <v>13490.89</v>
      </c>
      <c r="AB9" s="142">
        <v>0</v>
      </c>
      <c r="AC9" s="142">
        <v>0.15</v>
      </c>
      <c r="AD9" s="135">
        <f t="shared" si="12"/>
        <v>2023.63</v>
      </c>
      <c r="AE9" s="143"/>
      <c r="AF9" s="144">
        <f t="shared" si="13"/>
        <v>3844.90365</v>
      </c>
      <c r="AG9" s="144">
        <f t="shared" si="14"/>
        <v>2023.63</v>
      </c>
      <c r="AH9" s="144">
        <v>0</v>
      </c>
      <c r="AI9" s="144">
        <v>0</v>
      </c>
      <c r="AJ9" s="144">
        <v>0</v>
      </c>
      <c r="AK9" s="144">
        <v>0</v>
      </c>
      <c r="AL9" s="143"/>
      <c r="AM9" s="144">
        <f t="shared" si="15"/>
        <v>0</v>
      </c>
      <c r="AN9" s="144">
        <f t="shared" si="16"/>
        <v>2023.63</v>
      </c>
      <c r="AO9" s="149">
        <f t="shared" si="17"/>
        <v>1</v>
      </c>
      <c r="AP9" s="153">
        <f t="shared" si="18"/>
        <v>1821.27365</v>
      </c>
      <c r="AQ9" s="143"/>
      <c r="AR9" s="122">
        <f t="shared" si="19"/>
        <v>2.94</v>
      </c>
      <c r="AS9" s="122">
        <f t="shared" si="20"/>
        <v>13490.89</v>
      </c>
      <c r="AT9" s="122">
        <f t="shared" si="21"/>
        <v>2.89</v>
      </c>
      <c r="AU9" s="122">
        <f t="shared" si="22"/>
        <v>0.15</v>
      </c>
      <c r="AV9" s="143"/>
      <c r="AW9" s="143"/>
      <c r="AX9" s="143"/>
      <c r="AY9" s="155">
        <v>1</v>
      </c>
      <c r="AZ9" s="155">
        <v>1</v>
      </c>
      <c r="BA9" s="143"/>
      <c r="BB9" s="143"/>
      <c r="BC9" s="143"/>
      <c r="BD9" s="143"/>
      <c r="BE9" s="143"/>
    </row>
    <row r="10" ht="16.5" spans="1:57">
      <c r="A10" s="102">
        <v>45352</v>
      </c>
      <c r="B10" s="156" t="s">
        <v>30</v>
      </c>
      <c r="C10" s="156" t="s">
        <v>231</v>
      </c>
      <c r="D10" s="218">
        <v>233528</v>
      </c>
      <c r="E10" s="105">
        <f t="shared" si="0"/>
        <v>2335.28</v>
      </c>
      <c r="F10" s="106">
        <v>0</v>
      </c>
      <c r="G10" s="219">
        <v>0.7</v>
      </c>
      <c r="H10" s="108"/>
      <c r="I10" s="170">
        <v>734.4</v>
      </c>
      <c r="J10" s="119">
        <v>0.15</v>
      </c>
      <c r="K10" s="120">
        <v>156.06</v>
      </c>
      <c r="L10" s="121">
        <v>578.34</v>
      </c>
      <c r="M10" s="122"/>
      <c r="N10" s="227" t="str">
        <f t="shared" si="1"/>
        <v>麦游_iOS</v>
      </c>
      <c r="O10" s="123">
        <f t="shared" si="2"/>
        <v>0.7</v>
      </c>
      <c r="P10" s="124">
        <f t="shared" si="3"/>
        <v>2335.28</v>
      </c>
      <c r="Q10" s="124">
        <v>0</v>
      </c>
      <c r="R10" s="128">
        <f t="shared" si="4"/>
        <v>0</v>
      </c>
      <c r="S10" s="131">
        <f t="shared" si="5"/>
        <v>0</v>
      </c>
      <c r="T10" s="132"/>
      <c r="U10" s="133">
        <f t="shared" si="6"/>
        <v>2335.28</v>
      </c>
      <c r="V10" s="132">
        <f t="shared" si="7"/>
        <v>0.3</v>
      </c>
      <c r="W10" s="133">
        <f t="shared" si="8"/>
        <v>700.584</v>
      </c>
      <c r="X10" s="138"/>
      <c r="Y10" s="135">
        <f t="shared" si="9"/>
        <v>0</v>
      </c>
      <c r="Z10" s="135">
        <f t="shared" si="10"/>
        <v>0</v>
      </c>
      <c r="AA10" s="135">
        <f t="shared" si="11"/>
        <v>2335.28</v>
      </c>
      <c r="AB10" s="142">
        <v>0</v>
      </c>
      <c r="AC10" s="142">
        <v>0.15</v>
      </c>
      <c r="AD10" s="135">
        <f t="shared" si="12"/>
        <v>350.29</v>
      </c>
      <c r="AE10" s="143"/>
      <c r="AF10" s="144">
        <f t="shared" si="13"/>
        <v>700.584</v>
      </c>
      <c r="AG10" s="144">
        <f t="shared" si="14"/>
        <v>350.29</v>
      </c>
      <c r="AH10" s="144">
        <v>0</v>
      </c>
      <c r="AI10" s="144">
        <v>0</v>
      </c>
      <c r="AJ10" s="144">
        <v>0</v>
      </c>
      <c r="AK10" s="144">
        <v>0</v>
      </c>
      <c r="AL10" s="143"/>
      <c r="AM10" s="144">
        <f t="shared" si="15"/>
        <v>0</v>
      </c>
      <c r="AN10" s="144">
        <f t="shared" si="16"/>
        <v>350.29</v>
      </c>
      <c r="AO10" s="149">
        <f t="shared" si="17"/>
        <v>1</v>
      </c>
      <c r="AP10" s="153">
        <f t="shared" si="18"/>
        <v>350.294</v>
      </c>
      <c r="AQ10" s="143"/>
      <c r="AR10" s="122">
        <f t="shared" si="19"/>
        <v>578.34</v>
      </c>
      <c r="AS10" s="122">
        <f t="shared" si="20"/>
        <v>2335.28</v>
      </c>
      <c r="AT10" s="122">
        <f t="shared" si="21"/>
        <v>734.4</v>
      </c>
      <c r="AU10" s="122">
        <f t="shared" si="22"/>
        <v>0.15</v>
      </c>
      <c r="AV10" s="143"/>
      <c r="AW10" s="143"/>
      <c r="AX10" s="143"/>
      <c r="AY10" s="155">
        <v>1</v>
      </c>
      <c r="AZ10" s="155">
        <v>1</v>
      </c>
      <c r="BA10" s="143"/>
      <c r="BB10" s="143"/>
      <c r="BC10" s="143"/>
      <c r="BD10" s="143"/>
      <c r="BE10" s="143"/>
    </row>
    <row r="11" ht="16.5" spans="1:57">
      <c r="A11" s="102">
        <v>45352</v>
      </c>
      <c r="B11" s="156" t="s">
        <v>30</v>
      </c>
      <c r="C11" s="156" t="s">
        <v>232</v>
      </c>
      <c r="D11" s="218">
        <v>2741176</v>
      </c>
      <c r="E11" s="105">
        <f t="shared" si="0"/>
        <v>27411.76</v>
      </c>
      <c r="F11" s="106">
        <v>0</v>
      </c>
      <c r="G11" s="219">
        <v>0.75</v>
      </c>
      <c r="H11" s="108"/>
      <c r="I11" s="170">
        <v>5584.43</v>
      </c>
      <c r="J11" s="119">
        <v>0.15</v>
      </c>
      <c r="K11" s="120">
        <v>1998.639</v>
      </c>
      <c r="L11" s="121">
        <v>3585.791</v>
      </c>
      <c r="M11" s="171"/>
      <c r="N11" s="227" t="str">
        <f t="shared" si="1"/>
        <v>麦游</v>
      </c>
      <c r="O11" s="123">
        <f t="shared" si="2"/>
        <v>0.75</v>
      </c>
      <c r="P11" s="124">
        <f t="shared" si="3"/>
        <v>27411.76</v>
      </c>
      <c r="Q11" s="124">
        <v>0</v>
      </c>
      <c r="R11" s="128">
        <f t="shared" si="4"/>
        <v>0</v>
      </c>
      <c r="S11" s="131">
        <f t="shared" si="5"/>
        <v>0</v>
      </c>
      <c r="T11" s="171"/>
      <c r="U11" s="133">
        <f t="shared" si="6"/>
        <v>27411.76</v>
      </c>
      <c r="V11" s="132">
        <f t="shared" si="7"/>
        <v>0.25</v>
      </c>
      <c r="W11" s="133">
        <f t="shared" si="8"/>
        <v>6852.94</v>
      </c>
      <c r="X11" s="171"/>
      <c r="Y11" s="135">
        <f t="shared" si="9"/>
        <v>0</v>
      </c>
      <c r="Z11" s="171"/>
      <c r="AA11" s="135">
        <f t="shared" si="11"/>
        <v>27411.76</v>
      </c>
      <c r="AB11" s="142">
        <v>0</v>
      </c>
      <c r="AC11" s="142">
        <v>0.15</v>
      </c>
      <c r="AD11" s="135">
        <f t="shared" si="12"/>
        <v>4111.76</v>
      </c>
      <c r="AE11" s="171"/>
      <c r="AF11" s="144">
        <f t="shared" si="13"/>
        <v>6852.94</v>
      </c>
      <c r="AG11" s="144">
        <f t="shared" si="14"/>
        <v>4111.76</v>
      </c>
      <c r="AH11" s="171"/>
      <c r="AI11" s="144">
        <v>0</v>
      </c>
      <c r="AJ11" s="171"/>
      <c r="AK11" s="171"/>
      <c r="AL11" s="171"/>
      <c r="AM11" s="171"/>
      <c r="AN11" s="144">
        <f t="shared" si="16"/>
        <v>4111.76</v>
      </c>
      <c r="AO11" s="149">
        <f t="shared" si="17"/>
        <v>1</v>
      </c>
      <c r="AP11" s="171"/>
      <c r="AQ11" s="122"/>
      <c r="AR11" s="122">
        <f t="shared" si="19"/>
        <v>3585.791</v>
      </c>
      <c r="AS11" s="122">
        <f t="shared" si="20"/>
        <v>27411.76</v>
      </c>
      <c r="AT11" s="122">
        <f t="shared" si="21"/>
        <v>5584.43</v>
      </c>
      <c r="AU11" s="122">
        <f t="shared" si="22"/>
        <v>0.15</v>
      </c>
      <c r="AV11" s="122"/>
      <c r="AW11" s="122"/>
      <c r="AX11" s="122"/>
      <c r="AY11" s="155">
        <v>1</v>
      </c>
      <c r="AZ11" s="155">
        <v>1</v>
      </c>
      <c r="BA11" s="122"/>
      <c r="BB11" s="122"/>
      <c r="BC11" s="122"/>
      <c r="BD11" s="122"/>
      <c r="BE11" s="122"/>
    </row>
    <row r="12" ht="16.5" spans="1:57">
      <c r="A12" s="102">
        <v>45352</v>
      </c>
      <c r="B12" s="156" t="s">
        <v>30</v>
      </c>
      <c r="C12" s="156" t="s">
        <v>233</v>
      </c>
      <c r="D12" s="218">
        <v>828727</v>
      </c>
      <c r="E12" s="105">
        <f t="shared" si="0"/>
        <v>8287.27</v>
      </c>
      <c r="F12" s="106">
        <v>0</v>
      </c>
      <c r="G12" s="219">
        <v>0.75</v>
      </c>
      <c r="H12" s="108"/>
      <c r="I12" s="167">
        <v>2784.91</v>
      </c>
      <c r="J12" s="119">
        <v>0.15</v>
      </c>
      <c r="K12" s="120">
        <v>996.71</v>
      </c>
      <c r="L12" s="121">
        <v>1788.2</v>
      </c>
      <c r="M12" s="122"/>
      <c r="N12" s="227" t="str">
        <f t="shared" si="1"/>
        <v>六方</v>
      </c>
      <c r="O12" s="123">
        <f t="shared" si="2"/>
        <v>0.75</v>
      </c>
      <c r="P12" s="124">
        <f t="shared" si="3"/>
        <v>8287.27</v>
      </c>
      <c r="Q12" s="124">
        <v>0</v>
      </c>
      <c r="R12" s="128">
        <f t="shared" si="4"/>
        <v>0</v>
      </c>
      <c r="S12" s="131">
        <f t="shared" si="5"/>
        <v>0</v>
      </c>
      <c r="T12" s="132"/>
      <c r="U12" s="133">
        <f t="shared" si="6"/>
        <v>8287.27</v>
      </c>
      <c r="V12" s="132">
        <f t="shared" si="7"/>
        <v>0.25</v>
      </c>
      <c r="W12" s="133">
        <f t="shared" si="8"/>
        <v>2071.8175</v>
      </c>
      <c r="X12" s="134"/>
      <c r="Y12" s="135">
        <f t="shared" si="9"/>
        <v>0</v>
      </c>
      <c r="Z12" s="135">
        <f t="shared" ref="Z12:Z19" si="23">Q12</f>
        <v>0</v>
      </c>
      <c r="AA12" s="135">
        <f t="shared" si="11"/>
        <v>8287.27</v>
      </c>
      <c r="AB12" s="142">
        <v>0</v>
      </c>
      <c r="AC12" s="142">
        <v>0.15</v>
      </c>
      <c r="AD12" s="135">
        <f t="shared" si="12"/>
        <v>1243.09</v>
      </c>
      <c r="AE12" s="143"/>
      <c r="AF12" s="144">
        <f t="shared" si="13"/>
        <v>2071.8175</v>
      </c>
      <c r="AG12" s="144">
        <f t="shared" si="14"/>
        <v>1243.09</v>
      </c>
      <c r="AH12" s="144">
        <v>0</v>
      </c>
      <c r="AI12" s="144">
        <v>0</v>
      </c>
      <c r="AJ12" s="144">
        <v>0</v>
      </c>
      <c r="AK12" s="144">
        <v>0</v>
      </c>
      <c r="AL12" s="143"/>
      <c r="AM12" s="144">
        <f t="shared" ref="AM12:AM19" si="24">SUM(AH12:AL12)</f>
        <v>0</v>
      </c>
      <c r="AN12" s="144">
        <f t="shared" si="16"/>
        <v>1243.09</v>
      </c>
      <c r="AO12" s="149">
        <f t="shared" si="17"/>
        <v>1</v>
      </c>
      <c r="AP12" s="153">
        <f t="shared" ref="AP12:AP19" si="25">W12-AD12-T12</f>
        <v>828.7275</v>
      </c>
      <c r="AQ12" s="143"/>
      <c r="AR12" s="122">
        <f t="shared" si="19"/>
        <v>1788.2</v>
      </c>
      <c r="AS12" s="122">
        <f t="shared" si="20"/>
        <v>8287.27</v>
      </c>
      <c r="AT12" s="122">
        <f t="shared" si="21"/>
        <v>2784.91</v>
      </c>
      <c r="AU12" s="122">
        <f t="shared" si="22"/>
        <v>0.15</v>
      </c>
      <c r="AV12" s="143"/>
      <c r="AW12" s="143"/>
      <c r="AX12" s="143"/>
      <c r="AY12" s="155">
        <v>1</v>
      </c>
      <c r="AZ12" s="155">
        <v>1</v>
      </c>
      <c r="BA12" s="143"/>
      <c r="BB12" s="143"/>
      <c r="BC12" s="143"/>
      <c r="BD12" s="143"/>
      <c r="BE12" s="143"/>
    </row>
    <row r="13" ht="16.5" spans="1:57">
      <c r="A13" s="102">
        <v>45352</v>
      </c>
      <c r="B13" s="156" t="s">
        <v>32</v>
      </c>
      <c r="C13" s="156" t="s">
        <v>234</v>
      </c>
      <c r="D13" s="218">
        <v>48515</v>
      </c>
      <c r="E13" s="105">
        <f t="shared" si="0"/>
        <v>485.15</v>
      </c>
      <c r="F13" s="106">
        <v>0</v>
      </c>
      <c r="G13" s="219">
        <v>0.7</v>
      </c>
      <c r="H13" s="108"/>
      <c r="I13" s="170">
        <v>952.47</v>
      </c>
      <c r="J13" s="119">
        <v>0.15</v>
      </c>
      <c r="K13" s="120">
        <v>340.884</v>
      </c>
      <c r="L13" s="121">
        <v>611.586</v>
      </c>
      <c r="M13" s="122"/>
      <c r="N13" s="227" t="str">
        <f t="shared" si="1"/>
        <v>梨子手游_iOS</v>
      </c>
      <c r="O13" s="123">
        <f t="shared" si="2"/>
        <v>0.7</v>
      </c>
      <c r="P13" s="124">
        <f t="shared" si="3"/>
        <v>485.15</v>
      </c>
      <c r="Q13" s="124">
        <v>0</v>
      </c>
      <c r="R13" s="128">
        <f t="shared" si="4"/>
        <v>0</v>
      </c>
      <c r="S13" s="131">
        <f t="shared" si="5"/>
        <v>0</v>
      </c>
      <c r="T13" s="132"/>
      <c r="U13" s="133">
        <f t="shared" si="6"/>
        <v>485.15</v>
      </c>
      <c r="V13" s="132">
        <f t="shared" si="7"/>
        <v>0.3</v>
      </c>
      <c r="W13" s="133">
        <f t="shared" si="8"/>
        <v>145.545</v>
      </c>
      <c r="X13" s="134"/>
      <c r="Y13" s="135">
        <f t="shared" si="9"/>
        <v>0</v>
      </c>
      <c r="Z13" s="135">
        <f t="shared" si="23"/>
        <v>0</v>
      </c>
      <c r="AA13" s="135">
        <f t="shared" si="11"/>
        <v>485.15</v>
      </c>
      <c r="AB13" s="142">
        <v>0</v>
      </c>
      <c r="AC13" s="142">
        <v>0.15</v>
      </c>
      <c r="AD13" s="135">
        <f t="shared" si="12"/>
        <v>72.77</v>
      </c>
      <c r="AE13" s="143"/>
      <c r="AF13" s="144">
        <f t="shared" si="13"/>
        <v>145.545</v>
      </c>
      <c r="AG13" s="144">
        <f t="shared" si="14"/>
        <v>72.77</v>
      </c>
      <c r="AH13" s="144">
        <v>0</v>
      </c>
      <c r="AI13" s="144">
        <v>0</v>
      </c>
      <c r="AJ13" s="144">
        <v>0</v>
      </c>
      <c r="AK13" s="144">
        <v>0</v>
      </c>
      <c r="AL13" s="143"/>
      <c r="AM13" s="144">
        <f t="shared" si="24"/>
        <v>0</v>
      </c>
      <c r="AN13" s="144">
        <f t="shared" si="16"/>
        <v>72.77</v>
      </c>
      <c r="AO13" s="149">
        <f t="shared" si="17"/>
        <v>1</v>
      </c>
      <c r="AP13" s="153">
        <f t="shared" si="25"/>
        <v>72.775</v>
      </c>
      <c r="AQ13" s="143"/>
      <c r="AR13" s="122">
        <f t="shared" si="19"/>
        <v>611.586</v>
      </c>
      <c r="AS13" s="122">
        <f t="shared" si="20"/>
        <v>485.15</v>
      </c>
      <c r="AT13" s="122">
        <f t="shared" si="21"/>
        <v>952.47</v>
      </c>
      <c r="AU13" s="122">
        <f t="shared" si="22"/>
        <v>0.15</v>
      </c>
      <c r="AV13" s="143"/>
      <c r="AW13" s="143"/>
      <c r="AX13" s="143"/>
      <c r="AY13" s="155">
        <v>1</v>
      </c>
      <c r="AZ13" s="155">
        <v>1</v>
      </c>
      <c r="BA13" s="143"/>
      <c r="BB13" s="143"/>
      <c r="BC13" s="143"/>
      <c r="BD13" s="143"/>
      <c r="BE13" s="143"/>
    </row>
    <row r="14" ht="16.5" spans="1:57">
      <c r="A14" s="102">
        <v>45352</v>
      </c>
      <c r="B14" s="156" t="s">
        <v>32</v>
      </c>
      <c r="C14" s="156" t="s">
        <v>235</v>
      </c>
      <c r="D14" s="218">
        <v>3422803</v>
      </c>
      <c r="E14" s="105">
        <f t="shared" si="0"/>
        <v>34228.03</v>
      </c>
      <c r="F14" s="106">
        <v>0</v>
      </c>
      <c r="G14" s="219">
        <v>0.7</v>
      </c>
      <c r="H14" s="108"/>
      <c r="I14" s="170">
        <v>3532.34</v>
      </c>
      <c r="J14" s="119">
        <v>0.15</v>
      </c>
      <c r="K14" s="120">
        <v>1264.205</v>
      </c>
      <c r="L14" s="121">
        <v>2268.135</v>
      </c>
      <c r="M14" s="122"/>
      <c r="N14" s="227" t="str">
        <f t="shared" si="1"/>
        <v>梨子手游</v>
      </c>
      <c r="O14" s="123">
        <f t="shared" si="2"/>
        <v>0.7</v>
      </c>
      <c r="P14" s="124">
        <f t="shared" si="3"/>
        <v>34228.03</v>
      </c>
      <c r="Q14" s="124">
        <v>0</v>
      </c>
      <c r="R14" s="128">
        <f t="shared" si="4"/>
        <v>0</v>
      </c>
      <c r="S14" s="131">
        <f t="shared" si="5"/>
        <v>0</v>
      </c>
      <c r="T14" s="132"/>
      <c r="U14" s="133">
        <f t="shared" si="6"/>
        <v>34228.03</v>
      </c>
      <c r="V14" s="132">
        <f t="shared" si="7"/>
        <v>0.3</v>
      </c>
      <c r="W14" s="133">
        <f t="shared" si="8"/>
        <v>10268.409</v>
      </c>
      <c r="X14" s="138"/>
      <c r="Y14" s="135">
        <f t="shared" si="9"/>
        <v>0</v>
      </c>
      <c r="Z14" s="135">
        <f t="shared" si="23"/>
        <v>0</v>
      </c>
      <c r="AA14" s="135">
        <f t="shared" si="11"/>
        <v>34228.03</v>
      </c>
      <c r="AB14" s="142">
        <v>0</v>
      </c>
      <c r="AC14" s="142">
        <v>0.15</v>
      </c>
      <c r="AD14" s="135">
        <f t="shared" si="12"/>
        <v>5134.2</v>
      </c>
      <c r="AE14" s="143"/>
      <c r="AF14" s="144">
        <f t="shared" si="13"/>
        <v>10268.409</v>
      </c>
      <c r="AG14" s="144">
        <f t="shared" si="14"/>
        <v>5134.2</v>
      </c>
      <c r="AH14" s="144">
        <v>0</v>
      </c>
      <c r="AI14" s="144">
        <v>0</v>
      </c>
      <c r="AJ14" s="144">
        <v>0</v>
      </c>
      <c r="AK14" s="144">
        <v>0</v>
      </c>
      <c r="AL14" s="143"/>
      <c r="AM14" s="144">
        <f t="shared" si="24"/>
        <v>0</v>
      </c>
      <c r="AN14" s="144">
        <f t="shared" si="16"/>
        <v>5134.2</v>
      </c>
      <c r="AO14" s="149">
        <f t="shared" si="17"/>
        <v>1</v>
      </c>
      <c r="AP14" s="153">
        <f t="shared" si="25"/>
        <v>5134.209</v>
      </c>
      <c r="AQ14" s="143"/>
      <c r="AR14" s="122">
        <f t="shared" si="19"/>
        <v>2268.135</v>
      </c>
      <c r="AS14" s="122">
        <f t="shared" si="20"/>
        <v>34228.03</v>
      </c>
      <c r="AT14" s="122">
        <f t="shared" si="21"/>
        <v>3532.34</v>
      </c>
      <c r="AU14" s="122">
        <f t="shared" si="22"/>
        <v>0.15</v>
      </c>
      <c r="AV14" s="143"/>
      <c r="AW14" s="143"/>
      <c r="AX14" s="143"/>
      <c r="AY14" s="155">
        <v>1</v>
      </c>
      <c r="AZ14" s="155">
        <v>1</v>
      </c>
      <c r="BA14" s="143"/>
      <c r="BB14" s="143"/>
      <c r="BC14" s="143"/>
      <c r="BD14" s="143"/>
      <c r="BE14" s="143"/>
    </row>
    <row r="15" ht="16.5" spans="1:57">
      <c r="A15" s="102">
        <v>45352</v>
      </c>
      <c r="B15" s="156" t="s">
        <v>30</v>
      </c>
      <c r="C15" s="156" t="s">
        <v>118</v>
      </c>
      <c r="D15" s="218">
        <v>12</v>
      </c>
      <c r="E15" s="105">
        <f t="shared" si="0"/>
        <v>0.12</v>
      </c>
      <c r="F15" s="106">
        <v>0</v>
      </c>
      <c r="G15" s="219">
        <v>0.72</v>
      </c>
      <c r="H15" s="108"/>
      <c r="I15" s="170">
        <v>10368.89</v>
      </c>
      <c r="J15" s="119">
        <v>0.15</v>
      </c>
      <c r="K15" s="120">
        <v>2882.7852</v>
      </c>
      <c r="L15" s="121">
        <v>7486.1048</v>
      </c>
      <c r="M15" s="122"/>
      <c r="N15" s="227" t="str">
        <f t="shared" si="1"/>
        <v>聚乐游戏中心（HTC）</v>
      </c>
      <c r="O15" s="123">
        <f t="shared" si="2"/>
        <v>0.72</v>
      </c>
      <c r="P15" s="124">
        <f t="shared" si="3"/>
        <v>0.12</v>
      </c>
      <c r="Q15" s="124">
        <v>0</v>
      </c>
      <c r="R15" s="128">
        <f t="shared" si="4"/>
        <v>0</v>
      </c>
      <c r="S15" s="131">
        <f t="shared" si="5"/>
        <v>0</v>
      </c>
      <c r="T15" s="132"/>
      <c r="U15" s="133">
        <f t="shared" si="6"/>
        <v>0.12</v>
      </c>
      <c r="V15" s="132">
        <f t="shared" si="7"/>
        <v>0.28</v>
      </c>
      <c r="W15" s="133">
        <f t="shared" si="8"/>
        <v>0.0336</v>
      </c>
      <c r="X15" s="138"/>
      <c r="Y15" s="135">
        <f t="shared" si="9"/>
        <v>0</v>
      </c>
      <c r="Z15" s="135">
        <f t="shared" si="23"/>
        <v>0</v>
      </c>
      <c r="AA15" s="135">
        <f t="shared" si="11"/>
        <v>0.12</v>
      </c>
      <c r="AB15" s="142">
        <v>0</v>
      </c>
      <c r="AC15" s="142">
        <v>0.15</v>
      </c>
      <c r="AD15" s="135">
        <f t="shared" si="12"/>
        <v>0.02</v>
      </c>
      <c r="AE15" s="143"/>
      <c r="AF15" s="144">
        <f t="shared" si="13"/>
        <v>0.0336</v>
      </c>
      <c r="AG15" s="144">
        <f t="shared" si="14"/>
        <v>0.02</v>
      </c>
      <c r="AH15" s="144">
        <v>0</v>
      </c>
      <c r="AI15" s="144">
        <v>0</v>
      </c>
      <c r="AJ15" s="144">
        <v>0</v>
      </c>
      <c r="AK15" s="144">
        <v>0</v>
      </c>
      <c r="AL15" s="143"/>
      <c r="AM15" s="144">
        <f t="shared" si="24"/>
        <v>0</v>
      </c>
      <c r="AN15" s="144">
        <f t="shared" si="16"/>
        <v>0.02</v>
      </c>
      <c r="AO15" s="149">
        <f t="shared" si="17"/>
        <v>1</v>
      </c>
      <c r="AP15" s="153">
        <f t="shared" si="25"/>
        <v>0.0136</v>
      </c>
      <c r="AQ15" s="143"/>
      <c r="AR15" s="122">
        <f t="shared" si="19"/>
        <v>7486.1048</v>
      </c>
      <c r="AS15" s="122">
        <f t="shared" si="20"/>
        <v>0.12</v>
      </c>
      <c r="AT15" s="122">
        <f t="shared" si="21"/>
        <v>10368.89</v>
      </c>
      <c r="AU15" s="122">
        <f t="shared" si="22"/>
        <v>0.15</v>
      </c>
      <c r="AV15" s="143"/>
      <c r="AW15" s="143"/>
      <c r="AX15" s="143"/>
      <c r="AY15" s="155">
        <v>1</v>
      </c>
      <c r="AZ15" s="155">
        <v>1</v>
      </c>
      <c r="BA15" s="143"/>
      <c r="BB15" s="143"/>
      <c r="BC15" s="143"/>
      <c r="BD15" s="143"/>
      <c r="BE15" s="143"/>
    </row>
    <row r="16" ht="16.5" spans="1:57">
      <c r="A16" s="102">
        <v>45352</v>
      </c>
      <c r="B16" s="156" t="s">
        <v>30</v>
      </c>
      <c r="C16" s="156" t="s">
        <v>236</v>
      </c>
      <c r="D16" s="218">
        <v>109017</v>
      </c>
      <c r="E16" s="105">
        <f t="shared" si="0"/>
        <v>1090.17</v>
      </c>
      <c r="F16" s="106">
        <v>0</v>
      </c>
      <c r="G16" s="219">
        <v>0.22</v>
      </c>
      <c r="H16" s="108"/>
      <c r="I16" s="167">
        <v>567.15</v>
      </c>
      <c r="J16" s="119">
        <v>0.15</v>
      </c>
      <c r="K16" s="120">
        <v>202.98</v>
      </c>
      <c r="L16" s="121">
        <v>364.17</v>
      </c>
      <c r="M16" s="122"/>
      <c r="N16" s="227" t="str">
        <f t="shared" si="1"/>
        <v>红果游戏</v>
      </c>
      <c r="O16" s="123">
        <f t="shared" si="2"/>
        <v>0.22</v>
      </c>
      <c r="P16" s="124">
        <f t="shared" si="3"/>
        <v>1090.17</v>
      </c>
      <c r="Q16" s="124">
        <v>0</v>
      </c>
      <c r="R16" s="128">
        <f t="shared" si="4"/>
        <v>0</v>
      </c>
      <c r="S16" s="131">
        <f t="shared" si="5"/>
        <v>0</v>
      </c>
      <c r="T16" s="132"/>
      <c r="U16" s="133">
        <f t="shared" si="6"/>
        <v>1090.17</v>
      </c>
      <c r="V16" s="132">
        <f t="shared" si="7"/>
        <v>0.78</v>
      </c>
      <c r="W16" s="133">
        <f t="shared" si="8"/>
        <v>850.3326</v>
      </c>
      <c r="X16" s="138"/>
      <c r="Y16" s="135">
        <f t="shared" si="9"/>
        <v>0</v>
      </c>
      <c r="Z16" s="135">
        <f t="shared" si="23"/>
        <v>0</v>
      </c>
      <c r="AA16" s="135">
        <f t="shared" si="11"/>
        <v>1090.17</v>
      </c>
      <c r="AB16" s="142">
        <v>0</v>
      </c>
      <c r="AC16" s="142">
        <v>0.15</v>
      </c>
      <c r="AD16" s="135">
        <f t="shared" si="12"/>
        <v>163.53</v>
      </c>
      <c r="AE16" s="143"/>
      <c r="AF16" s="144">
        <f t="shared" si="13"/>
        <v>850.3326</v>
      </c>
      <c r="AG16" s="144">
        <f t="shared" si="14"/>
        <v>163.53</v>
      </c>
      <c r="AH16" s="144">
        <v>0</v>
      </c>
      <c r="AI16" s="144">
        <v>0</v>
      </c>
      <c r="AJ16" s="144">
        <v>0</v>
      </c>
      <c r="AK16" s="144">
        <v>0</v>
      </c>
      <c r="AL16" s="143"/>
      <c r="AM16" s="144">
        <f t="shared" si="24"/>
        <v>0</v>
      </c>
      <c r="AN16" s="144">
        <f t="shared" si="16"/>
        <v>163.53</v>
      </c>
      <c r="AO16" s="149">
        <f t="shared" si="17"/>
        <v>1</v>
      </c>
      <c r="AP16" s="153">
        <f t="shared" si="25"/>
        <v>686.8026</v>
      </c>
      <c r="AQ16" s="143"/>
      <c r="AR16" s="122">
        <f t="shared" si="19"/>
        <v>364.17</v>
      </c>
      <c r="AS16" s="122">
        <f t="shared" si="20"/>
        <v>1090.17</v>
      </c>
      <c r="AT16" s="122">
        <f t="shared" si="21"/>
        <v>567.15</v>
      </c>
      <c r="AU16" s="122">
        <f t="shared" si="22"/>
        <v>0.15</v>
      </c>
      <c r="AV16" s="143"/>
      <c r="AW16" s="143"/>
      <c r="AX16" s="143"/>
      <c r="AY16" s="155">
        <v>1</v>
      </c>
      <c r="AZ16" s="155">
        <v>1</v>
      </c>
      <c r="BA16" s="143"/>
      <c r="BB16" s="143"/>
      <c r="BC16" s="143"/>
      <c r="BD16" s="143"/>
      <c r="BE16" s="143"/>
    </row>
    <row r="17" ht="16.5" spans="1:57">
      <c r="A17" s="102">
        <v>45352</v>
      </c>
      <c r="B17" s="156" t="s">
        <v>30</v>
      </c>
      <c r="C17" s="156" t="s">
        <v>237</v>
      </c>
      <c r="D17" s="218">
        <v>78310</v>
      </c>
      <c r="E17" s="105">
        <f t="shared" si="0"/>
        <v>783.1</v>
      </c>
      <c r="F17" s="106">
        <v>0</v>
      </c>
      <c r="G17" s="219">
        <v>0.22</v>
      </c>
      <c r="H17" s="108"/>
      <c r="I17" s="170">
        <v>4392.4437</v>
      </c>
      <c r="J17" s="119">
        <v>0.15</v>
      </c>
      <c r="K17" s="120">
        <v>932.229</v>
      </c>
      <c r="L17" s="121">
        <v>3460.2147</v>
      </c>
      <c r="M17" s="122"/>
      <c r="N17" s="227" t="str">
        <f t="shared" si="1"/>
        <v>瓜子手游_iOS</v>
      </c>
      <c r="O17" s="123">
        <f t="shared" si="2"/>
        <v>0.22</v>
      </c>
      <c r="P17" s="124">
        <f t="shared" si="3"/>
        <v>783.1</v>
      </c>
      <c r="Q17" s="124">
        <v>0</v>
      </c>
      <c r="R17" s="128">
        <f t="shared" si="4"/>
        <v>0</v>
      </c>
      <c r="S17" s="131">
        <f t="shared" si="5"/>
        <v>0</v>
      </c>
      <c r="T17" s="132"/>
      <c r="U17" s="133">
        <f t="shared" si="6"/>
        <v>783.1</v>
      </c>
      <c r="V17" s="132">
        <f t="shared" si="7"/>
        <v>0.78</v>
      </c>
      <c r="W17" s="133">
        <f t="shared" si="8"/>
        <v>610.818</v>
      </c>
      <c r="X17" s="138"/>
      <c r="Y17" s="135">
        <f t="shared" si="9"/>
        <v>0</v>
      </c>
      <c r="Z17" s="135">
        <f t="shared" si="23"/>
        <v>0</v>
      </c>
      <c r="AA17" s="135">
        <f t="shared" si="11"/>
        <v>783.1</v>
      </c>
      <c r="AB17" s="142">
        <v>0</v>
      </c>
      <c r="AC17" s="142">
        <v>0.15</v>
      </c>
      <c r="AD17" s="135">
        <f t="shared" si="12"/>
        <v>117.47</v>
      </c>
      <c r="AE17" s="143"/>
      <c r="AF17" s="144">
        <f t="shared" si="13"/>
        <v>610.818</v>
      </c>
      <c r="AG17" s="144">
        <f t="shared" si="14"/>
        <v>117.47</v>
      </c>
      <c r="AH17" s="144">
        <v>0</v>
      </c>
      <c r="AI17" s="144">
        <v>0</v>
      </c>
      <c r="AJ17" s="144">
        <v>0</v>
      </c>
      <c r="AK17" s="144">
        <v>0</v>
      </c>
      <c r="AL17" s="143"/>
      <c r="AM17" s="144">
        <f t="shared" si="24"/>
        <v>0</v>
      </c>
      <c r="AN17" s="144">
        <f t="shared" si="16"/>
        <v>117.47</v>
      </c>
      <c r="AO17" s="149">
        <f t="shared" si="17"/>
        <v>1</v>
      </c>
      <c r="AP17" s="153">
        <f t="shared" si="25"/>
        <v>493.348</v>
      </c>
      <c r="AQ17" s="143"/>
      <c r="AR17" s="122">
        <f t="shared" si="19"/>
        <v>3460.2147</v>
      </c>
      <c r="AS17" s="122">
        <f t="shared" si="20"/>
        <v>783.1</v>
      </c>
      <c r="AT17" s="122">
        <f t="shared" si="21"/>
        <v>4392.4437</v>
      </c>
      <c r="AU17" s="122">
        <f t="shared" si="22"/>
        <v>0.15</v>
      </c>
      <c r="AV17" s="143"/>
      <c r="AW17" s="143"/>
      <c r="AX17" s="143"/>
      <c r="AY17" s="155">
        <v>1</v>
      </c>
      <c r="AZ17" s="155">
        <v>1</v>
      </c>
      <c r="BA17" s="143"/>
      <c r="BB17" s="143"/>
      <c r="BC17" s="143"/>
      <c r="BD17" s="143"/>
      <c r="BE17" s="143"/>
    </row>
    <row r="18" ht="16.5" spans="1:57">
      <c r="A18" s="102">
        <v>45352</v>
      </c>
      <c r="B18" s="156" t="s">
        <v>30</v>
      </c>
      <c r="C18" s="156" t="s">
        <v>238</v>
      </c>
      <c r="D18" s="218">
        <v>242107</v>
      </c>
      <c r="E18" s="105">
        <f t="shared" si="0"/>
        <v>2421.07</v>
      </c>
      <c r="F18" s="106">
        <v>0</v>
      </c>
      <c r="G18" s="219">
        <v>0.72</v>
      </c>
      <c r="H18" s="108"/>
      <c r="I18" s="170">
        <v>2.94</v>
      </c>
      <c r="J18" s="119">
        <v>0.15</v>
      </c>
      <c r="K18" s="120">
        <v>0</v>
      </c>
      <c r="L18" s="121">
        <v>2.94</v>
      </c>
      <c r="M18" s="122"/>
      <c r="N18" s="227" t="str">
        <f t="shared" si="1"/>
        <v>瓜子手游</v>
      </c>
      <c r="O18" s="123">
        <f t="shared" si="2"/>
        <v>0.72</v>
      </c>
      <c r="P18" s="124">
        <f t="shared" si="3"/>
        <v>2421.07</v>
      </c>
      <c r="Q18" s="124">
        <v>0</v>
      </c>
      <c r="R18" s="128">
        <f t="shared" si="4"/>
        <v>0</v>
      </c>
      <c r="S18" s="131">
        <f t="shared" si="5"/>
        <v>0</v>
      </c>
      <c r="T18" s="132"/>
      <c r="U18" s="133">
        <f t="shared" si="6"/>
        <v>2421.07</v>
      </c>
      <c r="V18" s="132">
        <f t="shared" si="7"/>
        <v>0.28</v>
      </c>
      <c r="W18" s="133">
        <f t="shared" si="8"/>
        <v>677.8996</v>
      </c>
      <c r="X18" s="138"/>
      <c r="Y18" s="135">
        <f t="shared" si="9"/>
        <v>0</v>
      </c>
      <c r="Z18" s="135">
        <f t="shared" si="23"/>
        <v>0</v>
      </c>
      <c r="AA18" s="135">
        <f t="shared" si="11"/>
        <v>2421.07</v>
      </c>
      <c r="AB18" s="142">
        <v>0</v>
      </c>
      <c r="AC18" s="142">
        <v>0.15</v>
      </c>
      <c r="AD18" s="135">
        <f t="shared" si="12"/>
        <v>363.16</v>
      </c>
      <c r="AE18" s="143"/>
      <c r="AF18" s="144">
        <f t="shared" si="13"/>
        <v>677.8996</v>
      </c>
      <c r="AG18" s="144">
        <f t="shared" si="14"/>
        <v>363.16</v>
      </c>
      <c r="AH18" s="144">
        <v>0</v>
      </c>
      <c r="AI18" s="144">
        <v>0</v>
      </c>
      <c r="AJ18" s="144">
        <v>0</v>
      </c>
      <c r="AK18" s="144">
        <v>0</v>
      </c>
      <c r="AL18" s="143"/>
      <c r="AM18" s="144">
        <f t="shared" si="24"/>
        <v>0</v>
      </c>
      <c r="AN18" s="144">
        <f t="shared" si="16"/>
        <v>363.16</v>
      </c>
      <c r="AO18" s="149">
        <f t="shared" si="17"/>
        <v>1</v>
      </c>
      <c r="AP18" s="153">
        <f t="shared" si="25"/>
        <v>314.7396</v>
      </c>
      <c r="AQ18" s="143"/>
      <c r="AR18" s="122">
        <f t="shared" si="19"/>
        <v>2.94</v>
      </c>
      <c r="AS18" s="122">
        <f t="shared" si="20"/>
        <v>2421.07</v>
      </c>
      <c r="AT18" s="122">
        <f t="shared" si="21"/>
        <v>2.94</v>
      </c>
      <c r="AU18" s="122">
        <f t="shared" si="22"/>
        <v>0.15</v>
      </c>
      <c r="AV18" s="143"/>
      <c r="AW18" s="143"/>
      <c r="AX18" s="143"/>
      <c r="AY18" s="155">
        <v>1</v>
      </c>
      <c r="AZ18" s="155">
        <v>1</v>
      </c>
      <c r="BA18" s="143"/>
      <c r="BB18" s="143"/>
      <c r="BC18" s="143"/>
      <c r="BD18" s="143"/>
      <c r="BE18" s="143"/>
    </row>
    <row r="19" ht="16.5" spans="1:57">
      <c r="A19" s="102">
        <v>45352</v>
      </c>
      <c r="B19" s="156" t="s">
        <v>32</v>
      </c>
      <c r="C19" s="156" t="s">
        <v>101</v>
      </c>
      <c r="D19" s="218">
        <v>8389</v>
      </c>
      <c r="E19" s="105">
        <f t="shared" si="0"/>
        <v>83.89</v>
      </c>
      <c r="F19" s="106">
        <v>0</v>
      </c>
      <c r="G19" s="219">
        <v>0.7</v>
      </c>
      <c r="H19" s="108"/>
      <c r="I19" s="170">
        <v>734.4</v>
      </c>
      <c r="J19" s="119">
        <v>0.15</v>
      </c>
      <c r="K19" s="120">
        <v>156.06</v>
      </c>
      <c r="L19" s="121">
        <v>578.34</v>
      </c>
      <c r="M19" s="122"/>
      <c r="N19" s="227" t="str">
        <f t="shared" si="1"/>
        <v>当乐</v>
      </c>
      <c r="O19" s="123">
        <f t="shared" si="2"/>
        <v>0.7</v>
      </c>
      <c r="P19" s="124">
        <f t="shared" si="3"/>
        <v>83.89</v>
      </c>
      <c r="Q19" s="124">
        <v>0</v>
      </c>
      <c r="R19" s="128">
        <f t="shared" si="4"/>
        <v>0</v>
      </c>
      <c r="S19" s="131">
        <f t="shared" si="5"/>
        <v>0</v>
      </c>
      <c r="T19" s="132"/>
      <c r="U19" s="133">
        <f t="shared" si="6"/>
        <v>83.89</v>
      </c>
      <c r="V19" s="132">
        <f t="shared" si="7"/>
        <v>0.3</v>
      </c>
      <c r="W19" s="133">
        <f t="shared" si="8"/>
        <v>25.167</v>
      </c>
      <c r="X19" s="138"/>
      <c r="Y19" s="135">
        <f t="shared" si="9"/>
        <v>0</v>
      </c>
      <c r="Z19" s="135">
        <f t="shared" si="23"/>
        <v>0</v>
      </c>
      <c r="AA19" s="135">
        <f t="shared" si="11"/>
        <v>83.89</v>
      </c>
      <c r="AB19" s="142">
        <v>0</v>
      </c>
      <c r="AC19" s="142">
        <v>0.15</v>
      </c>
      <c r="AD19" s="135">
        <f t="shared" si="12"/>
        <v>12.58</v>
      </c>
      <c r="AE19" s="143"/>
      <c r="AF19" s="144">
        <f t="shared" si="13"/>
        <v>25.167</v>
      </c>
      <c r="AG19" s="144">
        <f t="shared" si="14"/>
        <v>12.58</v>
      </c>
      <c r="AH19" s="144">
        <v>0</v>
      </c>
      <c r="AI19" s="144">
        <v>0</v>
      </c>
      <c r="AJ19" s="144">
        <v>0</v>
      </c>
      <c r="AK19" s="144">
        <v>0</v>
      </c>
      <c r="AL19" s="143"/>
      <c r="AM19" s="144">
        <f t="shared" si="24"/>
        <v>0</v>
      </c>
      <c r="AN19" s="144">
        <f t="shared" si="16"/>
        <v>12.58</v>
      </c>
      <c r="AO19" s="149">
        <f t="shared" si="17"/>
        <v>1</v>
      </c>
      <c r="AP19" s="153">
        <f t="shared" si="25"/>
        <v>12.587</v>
      </c>
      <c r="AQ19" s="143"/>
      <c r="AR19" s="122">
        <f t="shared" si="19"/>
        <v>578.34</v>
      </c>
      <c r="AS19" s="122">
        <f t="shared" si="20"/>
        <v>83.89</v>
      </c>
      <c r="AT19" s="122">
        <f t="shared" si="21"/>
        <v>734.4</v>
      </c>
      <c r="AU19" s="122">
        <f t="shared" si="22"/>
        <v>0.15</v>
      </c>
      <c r="AV19" s="143"/>
      <c r="AW19" s="143"/>
      <c r="AX19" s="143"/>
      <c r="AY19" s="155">
        <v>1</v>
      </c>
      <c r="AZ19" s="155">
        <v>1</v>
      </c>
      <c r="BA19" s="143"/>
      <c r="BB19" s="143"/>
      <c r="BC19" s="143"/>
      <c r="BD19" s="143"/>
      <c r="BE19" s="143"/>
    </row>
    <row r="20" ht="16.5" spans="1:57">
      <c r="A20" s="102">
        <v>45352</v>
      </c>
      <c r="B20" s="156" t="s">
        <v>32</v>
      </c>
      <c r="C20" s="156" t="s">
        <v>192</v>
      </c>
      <c r="D20" s="220">
        <v>2565796</v>
      </c>
      <c r="E20" s="105">
        <f t="shared" si="0"/>
        <v>25657.96</v>
      </c>
      <c r="F20" s="106">
        <v>0</v>
      </c>
      <c r="G20" s="219">
        <v>0.78</v>
      </c>
      <c r="H20" s="108">
        <v>1426.14</v>
      </c>
      <c r="I20" s="170">
        <v>5584.43</v>
      </c>
      <c r="J20" s="119">
        <v>0.15</v>
      </c>
      <c r="K20" s="120">
        <v>1998.639</v>
      </c>
      <c r="L20" s="121">
        <v>3585.791</v>
      </c>
      <c r="M20" s="171"/>
      <c r="N20" s="227" t="str">
        <f t="shared" si="1"/>
        <v>大熊游戏</v>
      </c>
      <c r="O20" s="123">
        <f t="shared" si="2"/>
        <v>0.78</v>
      </c>
      <c r="P20" s="124">
        <f t="shared" si="3"/>
        <v>25657.96</v>
      </c>
      <c r="Q20" s="124">
        <v>0</v>
      </c>
      <c r="R20" s="128">
        <f t="shared" si="4"/>
        <v>1426.14</v>
      </c>
      <c r="S20" s="131">
        <f t="shared" si="5"/>
        <v>0</v>
      </c>
      <c r="T20" s="171"/>
      <c r="U20" s="133">
        <f t="shared" si="6"/>
        <v>24231.82</v>
      </c>
      <c r="V20" s="132">
        <f t="shared" si="7"/>
        <v>0.22</v>
      </c>
      <c r="W20" s="133">
        <f t="shared" si="8"/>
        <v>5331.0004</v>
      </c>
      <c r="X20" s="171"/>
      <c r="Y20" s="135">
        <f t="shared" si="9"/>
        <v>1426.14</v>
      </c>
      <c r="Z20" s="171"/>
      <c r="AA20" s="135">
        <f t="shared" si="11"/>
        <v>24231.82</v>
      </c>
      <c r="AB20" s="142">
        <v>0</v>
      </c>
      <c r="AC20" s="142">
        <v>0.15</v>
      </c>
      <c r="AD20" s="135">
        <f t="shared" si="12"/>
        <v>3634.77</v>
      </c>
      <c r="AE20" s="171"/>
      <c r="AF20" s="144">
        <f t="shared" si="13"/>
        <v>5331.0004</v>
      </c>
      <c r="AG20" s="144">
        <f t="shared" si="14"/>
        <v>3634.77</v>
      </c>
      <c r="AH20" s="171"/>
      <c r="AI20" s="144">
        <v>0</v>
      </c>
      <c r="AJ20" s="171"/>
      <c r="AK20" s="171"/>
      <c r="AL20" s="171"/>
      <c r="AM20" s="171"/>
      <c r="AN20" s="144">
        <f t="shared" si="16"/>
        <v>3634.77</v>
      </c>
      <c r="AO20" s="149">
        <f t="shared" si="17"/>
        <v>1</v>
      </c>
      <c r="AP20" s="171"/>
      <c r="AQ20" s="122"/>
      <c r="AR20" s="122">
        <f t="shared" si="19"/>
        <v>3585.791</v>
      </c>
      <c r="AS20" s="122">
        <f t="shared" si="20"/>
        <v>25657.96</v>
      </c>
      <c r="AT20" s="122">
        <f t="shared" si="21"/>
        <v>5584.43</v>
      </c>
      <c r="AU20" s="122">
        <f t="shared" si="22"/>
        <v>0.15</v>
      </c>
      <c r="AV20" s="122"/>
      <c r="AW20" s="122"/>
      <c r="AX20" s="122"/>
      <c r="AY20" s="155">
        <v>1</v>
      </c>
      <c r="AZ20" s="155">
        <v>1</v>
      </c>
      <c r="BA20" s="122"/>
      <c r="BB20" s="122"/>
      <c r="BC20" s="122"/>
      <c r="BD20" s="122"/>
      <c r="BE20" s="122"/>
    </row>
    <row r="21" ht="16.5" spans="1:57">
      <c r="A21" s="102">
        <v>45352</v>
      </c>
      <c r="B21" s="156" t="s">
        <v>239</v>
      </c>
      <c r="C21" s="156" t="s">
        <v>240</v>
      </c>
      <c r="D21" s="220">
        <v>6325788</v>
      </c>
      <c r="E21" s="105">
        <f t="shared" si="0"/>
        <v>63257.88</v>
      </c>
      <c r="F21" s="106">
        <v>0</v>
      </c>
      <c r="G21" s="219">
        <v>0.78</v>
      </c>
      <c r="H21" s="108">
        <v>2906.51</v>
      </c>
      <c r="I21" s="167">
        <v>2784.91</v>
      </c>
      <c r="J21" s="119">
        <v>0.15</v>
      </c>
      <c r="K21" s="120">
        <v>996.71</v>
      </c>
      <c r="L21" s="121">
        <v>1788.2</v>
      </c>
      <c r="M21" s="122"/>
      <c r="N21" s="227" t="str">
        <f t="shared" si="1"/>
        <v>触点_iOS</v>
      </c>
      <c r="O21" s="123">
        <f t="shared" si="2"/>
        <v>0.78</v>
      </c>
      <c r="P21" s="124">
        <f t="shared" si="3"/>
        <v>63257.88</v>
      </c>
      <c r="Q21" s="124">
        <v>0</v>
      </c>
      <c r="R21" s="128">
        <f t="shared" si="4"/>
        <v>2906.51</v>
      </c>
      <c r="S21" s="131">
        <f t="shared" si="5"/>
        <v>0</v>
      </c>
      <c r="T21" s="132"/>
      <c r="U21" s="133">
        <f t="shared" si="6"/>
        <v>60351.37</v>
      </c>
      <c r="V21" s="132">
        <f t="shared" si="7"/>
        <v>0.22</v>
      </c>
      <c r="W21" s="133">
        <f t="shared" si="8"/>
        <v>13277.3014</v>
      </c>
      <c r="X21" s="134"/>
      <c r="Y21" s="135">
        <f t="shared" si="9"/>
        <v>2906.51</v>
      </c>
      <c r="Z21" s="135">
        <f t="shared" ref="Z21:Z29" si="26">Q21</f>
        <v>0</v>
      </c>
      <c r="AA21" s="135">
        <f t="shared" si="11"/>
        <v>60351.37</v>
      </c>
      <c r="AB21" s="142">
        <v>0</v>
      </c>
      <c r="AC21" s="142">
        <v>0.15</v>
      </c>
      <c r="AD21" s="135">
        <f t="shared" si="12"/>
        <v>9052.71</v>
      </c>
      <c r="AE21" s="143"/>
      <c r="AF21" s="144">
        <f t="shared" si="13"/>
        <v>13277.3014</v>
      </c>
      <c r="AG21" s="144">
        <f t="shared" si="14"/>
        <v>9052.71</v>
      </c>
      <c r="AH21" s="144">
        <v>0</v>
      </c>
      <c r="AI21" s="144">
        <v>0</v>
      </c>
      <c r="AJ21" s="144">
        <v>0</v>
      </c>
      <c r="AK21" s="144">
        <v>0</v>
      </c>
      <c r="AL21" s="143"/>
      <c r="AM21" s="144">
        <f t="shared" ref="AM21:AM29" si="27">SUM(AH21:AL21)</f>
        <v>0</v>
      </c>
      <c r="AN21" s="144">
        <f t="shared" si="16"/>
        <v>9052.71</v>
      </c>
      <c r="AO21" s="149">
        <f t="shared" si="17"/>
        <v>1</v>
      </c>
      <c r="AP21" s="153">
        <f t="shared" ref="AP21:AP29" si="28">W21-AD21-T21</f>
        <v>4224.5914</v>
      </c>
      <c r="AQ21" s="143"/>
      <c r="AR21" s="122">
        <f t="shared" si="19"/>
        <v>1788.2</v>
      </c>
      <c r="AS21" s="122">
        <f t="shared" si="20"/>
        <v>63257.88</v>
      </c>
      <c r="AT21" s="122">
        <f t="shared" si="21"/>
        <v>2784.91</v>
      </c>
      <c r="AU21" s="122">
        <f t="shared" si="22"/>
        <v>0.15</v>
      </c>
      <c r="AV21" s="143"/>
      <c r="AW21" s="143"/>
      <c r="AX21" s="143"/>
      <c r="AY21" s="155">
        <v>1</v>
      </c>
      <c r="AZ21" s="155">
        <v>1</v>
      </c>
      <c r="BA21" s="143"/>
      <c r="BB21" s="143"/>
      <c r="BC21" s="143"/>
      <c r="BD21" s="143"/>
      <c r="BE21" s="143"/>
    </row>
    <row r="22" ht="16.5" spans="1:57">
      <c r="A22" s="102">
        <v>45352</v>
      </c>
      <c r="B22" s="156" t="s">
        <v>239</v>
      </c>
      <c r="C22" s="156" t="s">
        <v>241</v>
      </c>
      <c r="D22" s="220">
        <v>4700123</v>
      </c>
      <c r="E22" s="105">
        <f t="shared" si="0"/>
        <v>47001.23</v>
      </c>
      <c r="F22" s="106">
        <v>0</v>
      </c>
      <c r="G22" s="219">
        <v>0.78</v>
      </c>
      <c r="H22" s="108"/>
      <c r="I22" s="170">
        <v>952.47</v>
      </c>
      <c r="J22" s="119">
        <v>0.15</v>
      </c>
      <c r="K22" s="120">
        <v>340.884</v>
      </c>
      <c r="L22" s="121">
        <v>611.586</v>
      </c>
      <c r="M22" s="122"/>
      <c r="N22" s="227" t="str">
        <f t="shared" si="1"/>
        <v>触点</v>
      </c>
      <c r="O22" s="123">
        <f t="shared" si="2"/>
        <v>0.78</v>
      </c>
      <c r="P22" s="124">
        <f t="shared" si="3"/>
        <v>47001.23</v>
      </c>
      <c r="Q22" s="124">
        <v>0</v>
      </c>
      <c r="R22" s="128">
        <f t="shared" si="4"/>
        <v>0</v>
      </c>
      <c r="S22" s="131">
        <f t="shared" si="5"/>
        <v>0</v>
      </c>
      <c r="T22" s="132"/>
      <c r="U22" s="133">
        <f t="shared" si="6"/>
        <v>47001.23</v>
      </c>
      <c r="V22" s="132">
        <f t="shared" si="7"/>
        <v>0.22</v>
      </c>
      <c r="W22" s="133">
        <f t="shared" si="8"/>
        <v>10340.2706</v>
      </c>
      <c r="X22" s="134"/>
      <c r="Y22" s="135">
        <f t="shared" si="9"/>
        <v>0</v>
      </c>
      <c r="Z22" s="135">
        <f t="shared" si="26"/>
        <v>0</v>
      </c>
      <c r="AA22" s="135">
        <f t="shared" si="11"/>
        <v>47001.23</v>
      </c>
      <c r="AB22" s="142">
        <v>0</v>
      </c>
      <c r="AC22" s="142">
        <v>0.15</v>
      </c>
      <c r="AD22" s="135">
        <f t="shared" si="12"/>
        <v>7050.18</v>
      </c>
      <c r="AE22" s="143"/>
      <c r="AF22" s="144">
        <f t="shared" si="13"/>
        <v>10340.2706</v>
      </c>
      <c r="AG22" s="144">
        <f t="shared" si="14"/>
        <v>7050.18</v>
      </c>
      <c r="AH22" s="144">
        <v>0</v>
      </c>
      <c r="AI22" s="144">
        <v>0</v>
      </c>
      <c r="AJ22" s="144">
        <v>0</v>
      </c>
      <c r="AK22" s="144">
        <v>0</v>
      </c>
      <c r="AL22" s="143"/>
      <c r="AM22" s="144">
        <f t="shared" si="27"/>
        <v>0</v>
      </c>
      <c r="AN22" s="144">
        <f t="shared" si="16"/>
        <v>7050.18</v>
      </c>
      <c r="AO22" s="149">
        <f t="shared" si="17"/>
        <v>1</v>
      </c>
      <c r="AP22" s="153">
        <f t="shared" si="28"/>
        <v>3290.0906</v>
      </c>
      <c r="AQ22" s="143"/>
      <c r="AR22" s="122">
        <f t="shared" si="19"/>
        <v>611.586</v>
      </c>
      <c r="AS22" s="122">
        <f t="shared" si="20"/>
        <v>47001.23</v>
      </c>
      <c r="AT22" s="122">
        <f t="shared" si="21"/>
        <v>952.47</v>
      </c>
      <c r="AU22" s="122">
        <f t="shared" si="22"/>
        <v>0.15</v>
      </c>
      <c r="AV22" s="143"/>
      <c r="AW22" s="143"/>
      <c r="AX22" s="143"/>
      <c r="AY22" s="155">
        <v>1</v>
      </c>
      <c r="AZ22" s="155">
        <v>1</v>
      </c>
      <c r="BA22" s="143"/>
      <c r="BB22" s="143"/>
      <c r="BC22" s="143"/>
      <c r="BD22" s="143"/>
      <c r="BE22" s="143"/>
    </row>
    <row r="23" ht="16.5" spans="1:57">
      <c r="A23" s="102">
        <v>45352</v>
      </c>
      <c r="B23" s="156" t="s">
        <v>30</v>
      </c>
      <c r="C23" s="156" t="s">
        <v>242</v>
      </c>
      <c r="D23" s="220">
        <v>113978</v>
      </c>
      <c r="E23" s="105">
        <f t="shared" si="0"/>
        <v>1139.78</v>
      </c>
      <c r="F23" s="106">
        <v>0</v>
      </c>
      <c r="G23" s="219">
        <v>0.7</v>
      </c>
      <c r="H23" s="108"/>
      <c r="I23" s="170">
        <v>3532.34</v>
      </c>
      <c r="J23" s="119">
        <v>0.15</v>
      </c>
      <c r="K23" s="120">
        <v>1264.205</v>
      </c>
      <c r="L23" s="121">
        <v>2268.135</v>
      </c>
      <c r="M23" s="122"/>
      <c r="N23" s="227" t="str">
        <f t="shared" si="1"/>
        <v>虫虫</v>
      </c>
      <c r="O23" s="123">
        <f t="shared" si="2"/>
        <v>0.7</v>
      </c>
      <c r="P23" s="124">
        <f t="shared" si="3"/>
        <v>1139.78</v>
      </c>
      <c r="Q23" s="124">
        <v>0</v>
      </c>
      <c r="R23" s="128">
        <f t="shared" si="4"/>
        <v>0</v>
      </c>
      <c r="S23" s="131">
        <f t="shared" si="5"/>
        <v>0</v>
      </c>
      <c r="T23" s="132"/>
      <c r="U23" s="133">
        <f t="shared" si="6"/>
        <v>1139.78</v>
      </c>
      <c r="V23" s="132">
        <f t="shared" si="7"/>
        <v>0.3</v>
      </c>
      <c r="W23" s="133">
        <f t="shared" si="8"/>
        <v>341.934</v>
      </c>
      <c r="X23" s="138"/>
      <c r="Y23" s="135">
        <f t="shared" si="9"/>
        <v>0</v>
      </c>
      <c r="Z23" s="135">
        <f t="shared" si="26"/>
        <v>0</v>
      </c>
      <c r="AA23" s="135">
        <f t="shared" si="11"/>
        <v>1139.78</v>
      </c>
      <c r="AB23" s="142">
        <v>0</v>
      </c>
      <c r="AC23" s="142">
        <v>0.15</v>
      </c>
      <c r="AD23" s="135">
        <f t="shared" si="12"/>
        <v>170.97</v>
      </c>
      <c r="AE23" s="143"/>
      <c r="AF23" s="144">
        <f t="shared" si="13"/>
        <v>341.934</v>
      </c>
      <c r="AG23" s="144">
        <f t="shared" si="14"/>
        <v>170.97</v>
      </c>
      <c r="AH23" s="144">
        <v>0</v>
      </c>
      <c r="AI23" s="144">
        <v>0</v>
      </c>
      <c r="AJ23" s="144">
        <v>0</v>
      </c>
      <c r="AK23" s="144">
        <v>0</v>
      </c>
      <c r="AL23" s="143"/>
      <c r="AM23" s="144">
        <f t="shared" si="27"/>
        <v>0</v>
      </c>
      <c r="AN23" s="144">
        <f t="shared" si="16"/>
        <v>170.97</v>
      </c>
      <c r="AO23" s="149">
        <f t="shared" si="17"/>
        <v>1</v>
      </c>
      <c r="AP23" s="153">
        <f t="shared" si="28"/>
        <v>170.964</v>
      </c>
      <c r="AQ23" s="143"/>
      <c r="AR23" s="122">
        <f t="shared" si="19"/>
        <v>2268.135</v>
      </c>
      <c r="AS23" s="122">
        <f t="shared" si="20"/>
        <v>1139.78</v>
      </c>
      <c r="AT23" s="122">
        <f t="shared" si="21"/>
        <v>3532.34</v>
      </c>
      <c r="AU23" s="122">
        <f t="shared" si="22"/>
        <v>0.15</v>
      </c>
      <c r="AV23" s="143"/>
      <c r="AW23" s="143"/>
      <c r="AX23" s="143"/>
      <c r="AY23" s="155">
        <v>1</v>
      </c>
      <c r="AZ23" s="155">
        <v>1</v>
      </c>
      <c r="BA23" s="143"/>
      <c r="BB23" s="143"/>
      <c r="BC23" s="143"/>
      <c r="BD23" s="143"/>
      <c r="BE23" s="143"/>
    </row>
    <row r="24" ht="16.5" spans="1:57">
      <c r="A24" s="102">
        <v>45352</v>
      </c>
      <c r="B24" s="156" t="s">
        <v>30</v>
      </c>
      <c r="C24" s="156" t="s">
        <v>152</v>
      </c>
      <c r="D24" s="220">
        <v>73529</v>
      </c>
      <c r="E24" s="105">
        <f t="shared" si="0"/>
        <v>735.29</v>
      </c>
      <c r="F24" s="106">
        <v>0</v>
      </c>
      <c r="G24" s="219">
        <v>0.7</v>
      </c>
      <c r="H24" s="108"/>
      <c r="I24" s="170">
        <v>10368.89</v>
      </c>
      <c r="J24" s="119">
        <v>0.15</v>
      </c>
      <c r="K24" s="120">
        <v>2882.7852</v>
      </c>
      <c r="L24" s="121">
        <v>7486.1048</v>
      </c>
      <c r="M24" s="122"/>
      <c r="N24" s="227" t="str">
        <f t="shared" si="1"/>
        <v>冰火手游(新)_iOS</v>
      </c>
      <c r="O24" s="123">
        <f t="shared" si="2"/>
        <v>0.7</v>
      </c>
      <c r="P24" s="124">
        <f t="shared" si="3"/>
        <v>735.29</v>
      </c>
      <c r="Q24" s="124">
        <v>0</v>
      </c>
      <c r="R24" s="128">
        <f t="shared" si="4"/>
        <v>0</v>
      </c>
      <c r="S24" s="131">
        <f t="shared" si="5"/>
        <v>0</v>
      </c>
      <c r="T24" s="132"/>
      <c r="U24" s="133">
        <f t="shared" si="6"/>
        <v>735.29</v>
      </c>
      <c r="V24" s="132">
        <f t="shared" si="7"/>
        <v>0.3</v>
      </c>
      <c r="W24" s="133">
        <f t="shared" si="8"/>
        <v>220.587</v>
      </c>
      <c r="X24" s="138"/>
      <c r="Y24" s="135">
        <f t="shared" si="9"/>
        <v>0</v>
      </c>
      <c r="Z24" s="135">
        <f t="shared" si="26"/>
        <v>0</v>
      </c>
      <c r="AA24" s="135">
        <f t="shared" si="11"/>
        <v>735.29</v>
      </c>
      <c r="AB24" s="142">
        <v>0</v>
      </c>
      <c r="AC24" s="142">
        <v>0.15</v>
      </c>
      <c r="AD24" s="135">
        <f t="shared" si="12"/>
        <v>110.29</v>
      </c>
      <c r="AE24" s="143"/>
      <c r="AF24" s="144">
        <f t="shared" si="13"/>
        <v>220.587</v>
      </c>
      <c r="AG24" s="144">
        <f t="shared" si="14"/>
        <v>110.29</v>
      </c>
      <c r="AH24" s="144">
        <v>0</v>
      </c>
      <c r="AI24" s="144">
        <v>0</v>
      </c>
      <c r="AJ24" s="144">
        <v>0</v>
      </c>
      <c r="AK24" s="144">
        <v>0</v>
      </c>
      <c r="AL24" s="143"/>
      <c r="AM24" s="144">
        <f t="shared" si="27"/>
        <v>0</v>
      </c>
      <c r="AN24" s="144">
        <f t="shared" si="16"/>
        <v>110.29</v>
      </c>
      <c r="AO24" s="149">
        <f t="shared" si="17"/>
        <v>1</v>
      </c>
      <c r="AP24" s="153">
        <f t="shared" si="28"/>
        <v>110.297</v>
      </c>
      <c r="AQ24" s="143"/>
      <c r="AR24" s="122">
        <f t="shared" si="19"/>
        <v>7486.1048</v>
      </c>
      <c r="AS24" s="122">
        <f t="shared" si="20"/>
        <v>735.29</v>
      </c>
      <c r="AT24" s="122">
        <f t="shared" si="21"/>
        <v>10368.89</v>
      </c>
      <c r="AU24" s="122">
        <f t="shared" si="22"/>
        <v>0.15</v>
      </c>
      <c r="AV24" s="143"/>
      <c r="AW24" s="143"/>
      <c r="AX24" s="143"/>
      <c r="AY24" s="155">
        <v>1</v>
      </c>
      <c r="AZ24" s="155">
        <v>1</v>
      </c>
      <c r="BA24" s="143"/>
      <c r="BB24" s="143"/>
      <c r="BC24" s="143"/>
      <c r="BD24" s="143"/>
      <c r="BE24" s="143"/>
    </row>
    <row r="25" ht="16.5" spans="1:57">
      <c r="A25" s="102">
        <v>45352</v>
      </c>
      <c r="B25" s="156" t="s">
        <v>30</v>
      </c>
      <c r="C25" s="156" t="s">
        <v>154</v>
      </c>
      <c r="D25" s="220">
        <v>376745</v>
      </c>
      <c r="E25" s="105">
        <f t="shared" si="0"/>
        <v>3767.45</v>
      </c>
      <c r="F25" s="106">
        <v>0</v>
      </c>
      <c r="G25" s="219">
        <v>0.7</v>
      </c>
      <c r="H25" s="108"/>
      <c r="I25" s="167">
        <v>567.15</v>
      </c>
      <c r="J25" s="119">
        <v>0.15</v>
      </c>
      <c r="K25" s="120">
        <v>202.98</v>
      </c>
      <c r="L25" s="121">
        <v>364.17</v>
      </c>
      <c r="M25" s="122"/>
      <c r="N25" s="227" t="str">
        <f t="shared" si="1"/>
        <v>冰火手游(新)</v>
      </c>
      <c r="O25" s="123">
        <f t="shared" si="2"/>
        <v>0.7</v>
      </c>
      <c r="P25" s="124">
        <f t="shared" si="3"/>
        <v>3767.45</v>
      </c>
      <c r="Q25" s="124">
        <v>0</v>
      </c>
      <c r="R25" s="128">
        <f t="shared" si="4"/>
        <v>0</v>
      </c>
      <c r="S25" s="131">
        <f t="shared" si="5"/>
        <v>0</v>
      </c>
      <c r="T25" s="132"/>
      <c r="U25" s="133">
        <f t="shared" si="6"/>
        <v>3767.45</v>
      </c>
      <c r="V25" s="132">
        <f t="shared" si="7"/>
        <v>0.3</v>
      </c>
      <c r="W25" s="133">
        <f t="shared" si="8"/>
        <v>1130.235</v>
      </c>
      <c r="X25" s="138"/>
      <c r="Y25" s="135">
        <f t="shared" si="9"/>
        <v>0</v>
      </c>
      <c r="Z25" s="135">
        <f t="shared" si="26"/>
        <v>0</v>
      </c>
      <c r="AA25" s="135">
        <f t="shared" si="11"/>
        <v>3767.45</v>
      </c>
      <c r="AB25" s="142">
        <v>0</v>
      </c>
      <c r="AC25" s="142">
        <v>0.15</v>
      </c>
      <c r="AD25" s="135">
        <f t="shared" si="12"/>
        <v>565.12</v>
      </c>
      <c r="AE25" s="143"/>
      <c r="AF25" s="144">
        <f t="shared" si="13"/>
        <v>1130.235</v>
      </c>
      <c r="AG25" s="144">
        <f t="shared" si="14"/>
        <v>565.12</v>
      </c>
      <c r="AH25" s="144">
        <v>0</v>
      </c>
      <c r="AI25" s="144">
        <v>0</v>
      </c>
      <c r="AJ25" s="144">
        <v>0</v>
      </c>
      <c r="AK25" s="144">
        <v>0</v>
      </c>
      <c r="AL25" s="143"/>
      <c r="AM25" s="144">
        <f t="shared" si="27"/>
        <v>0</v>
      </c>
      <c r="AN25" s="144">
        <f t="shared" si="16"/>
        <v>565.12</v>
      </c>
      <c r="AO25" s="149">
        <f t="shared" si="17"/>
        <v>1</v>
      </c>
      <c r="AP25" s="153">
        <f t="shared" si="28"/>
        <v>565.115</v>
      </c>
      <c r="AQ25" s="143"/>
      <c r="AR25" s="122">
        <f t="shared" si="19"/>
        <v>364.17</v>
      </c>
      <c r="AS25" s="122">
        <f t="shared" si="20"/>
        <v>3767.45</v>
      </c>
      <c r="AT25" s="122">
        <f t="shared" si="21"/>
        <v>567.15</v>
      </c>
      <c r="AU25" s="122">
        <f t="shared" si="22"/>
        <v>0.15</v>
      </c>
      <c r="AV25" s="143"/>
      <c r="AW25" s="143"/>
      <c r="AX25" s="143"/>
      <c r="AY25" s="155">
        <v>1</v>
      </c>
      <c r="AZ25" s="155">
        <v>1</v>
      </c>
      <c r="BA25" s="143"/>
      <c r="BB25" s="143"/>
      <c r="BC25" s="143"/>
      <c r="BD25" s="143"/>
      <c r="BE25" s="143"/>
    </row>
    <row r="26" ht="16.5" spans="1:57">
      <c r="A26" s="102">
        <v>45352</v>
      </c>
      <c r="B26" s="156" t="s">
        <v>30</v>
      </c>
      <c r="C26" s="156" t="s">
        <v>243</v>
      </c>
      <c r="D26" s="220">
        <v>89739</v>
      </c>
      <c r="E26" s="105">
        <f t="shared" si="0"/>
        <v>897.39</v>
      </c>
      <c r="F26" s="106">
        <v>0</v>
      </c>
      <c r="G26" s="219">
        <v>0.7</v>
      </c>
      <c r="H26" s="108"/>
      <c r="I26" s="170">
        <v>4392.4437</v>
      </c>
      <c r="J26" s="119">
        <v>0.15</v>
      </c>
      <c r="K26" s="120">
        <v>932.229</v>
      </c>
      <c r="L26" s="121">
        <v>3460.2147</v>
      </c>
      <c r="M26" s="122"/>
      <c r="N26" s="227" t="str">
        <f t="shared" si="1"/>
        <v>百分网</v>
      </c>
      <c r="O26" s="123">
        <f t="shared" si="2"/>
        <v>0.7</v>
      </c>
      <c r="P26" s="124">
        <f t="shared" si="3"/>
        <v>897.39</v>
      </c>
      <c r="Q26" s="124">
        <v>0</v>
      </c>
      <c r="R26" s="128">
        <f t="shared" si="4"/>
        <v>0</v>
      </c>
      <c r="S26" s="131">
        <f t="shared" si="5"/>
        <v>0</v>
      </c>
      <c r="T26" s="132"/>
      <c r="U26" s="133">
        <f t="shared" si="6"/>
        <v>897.39</v>
      </c>
      <c r="V26" s="132">
        <f t="shared" si="7"/>
        <v>0.3</v>
      </c>
      <c r="W26" s="133">
        <f t="shared" si="8"/>
        <v>269.217</v>
      </c>
      <c r="X26" s="138"/>
      <c r="Y26" s="135">
        <f t="shared" si="9"/>
        <v>0</v>
      </c>
      <c r="Z26" s="135">
        <f t="shared" si="26"/>
        <v>0</v>
      </c>
      <c r="AA26" s="135">
        <f t="shared" si="11"/>
        <v>897.39</v>
      </c>
      <c r="AB26" s="142">
        <v>0</v>
      </c>
      <c r="AC26" s="142">
        <v>0.15</v>
      </c>
      <c r="AD26" s="135">
        <f t="shared" si="12"/>
        <v>134.61</v>
      </c>
      <c r="AE26" s="143"/>
      <c r="AF26" s="144">
        <f t="shared" si="13"/>
        <v>269.217</v>
      </c>
      <c r="AG26" s="144">
        <f t="shared" si="14"/>
        <v>134.61</v>
      </c>
      <c r="AH26" s="144">
        <v>0</v>
      </c>
      <c r="AI26" s="144">
        <v>0</v>
      </c>
      <c r="AJ26" s="144">
        <v>0</v>
      </c>
      <c r="AK26" s="144">
        <v>0</v>
      </c>
      <c r="AL26" s="143"/>
      <c r="AM26" s="144">
        <f t="shared" si="27"/>
        <v>0</v>
      </c>
      <c r="AN26" s="144">
        <f t="shared" si="16"/>
        <v>134.61</v>
      </c>
      <c r="AO26" s="149">
        <f t="shared" si="17"/>
        <v>1</v>
      </c>
      <c r="AP26" s="153">
        <f t="shared" si="28"/>
        <v>134.607</v>
      </c>
      <c r="AQ26" s="143"/>
      <c r="AR26" s="122">
        <f t="shared" si="19"/>
        <v>3460.2147</v>
      </c>
      <c r="AS26" s="122">
        <f t="shared" si="20"/>
        <v>897.39</v>
      </c>
      <c r="AT26" s="122">
        <f t="shared" si="21"/>
        <v>4392.4437</v>
      </c>
      <c r="AU26" s="122">
        <f t="shared" si="22"/>
        <v>0.15</v>
      </c>
      <c r="AV26" s="143"/>
      <c r="AW26" s="143"/>
      <c r="AX26" s="143"/>
      <c r="AY26" s="155">
        <v>1</v>
      </c>
      <c r="AZ26" s="155">
        <v>1</v>
      </c>
      <c r="BA26" s="143"/>
      <c r="BB26" s="143"/>
      <c r="BC26" s="143"/>
      <c r="BD26" s="143"/>
      <c r="BE26" s="143"/>
    </row>
    <row r="27" ht="16.5" spans="1:57">
      <c r="A27" s="102">
        <v>45352</v>
      </c>
      <c r="B27" s="156" t="s">
        <v>30</v>
      </c>
      <c r="C27" s="156" t="s">
        <v>244</v>
      </c>
      <c r="D27" s="220">
        <v>8374</v>
      </c>
      <c r="E27" s="105">
        <f t="shared" si="0"/>
        <v>83.74</v>
      </c>
      <c r="F27" s="106">
        <v>0</v>
      </c>
      <c r="G27" s="219">
        <v>0.7</v>
      </c>
      <c r="H27" s="108"/>
      <c r="I27" s="170">
        <v>2.94</v>
      </c>
      <c r="J27" s="119">
        <v>0.15</v>
      </c>
      <c r="K27" s="120">
        <v>0</v>
      </c>
      <c r="L27" s="121">
        <v>2.94</v>
      </c>
      <c r="M27" s="122"/>
      <c r="N27" s="227" t="str">
        <f t="shared" si="1"/>
        <v>八门助手_iOS</v>
      </c>
      <c r="O27" s="123">
        <f t="shared" si="2"/>
        <v>0.7</v>
      </c>
      <c r="P27" s="124">
        <f t="shared" si="3"/>
        <v>83.74</v>
      </c>
      <c r="Q27" s="124">
        <v>0</v>
      </c>
      <c r="R27" s="128">
        <f t="shared" si="4"/>
        <v>0</v>
      </c>
      <c r="S27" s="131">
        <f t="shared" si="5"/>
        <v>0</v>
      </c>
      <c r="T27" s="132"/>
      <c r="U27" s="133">
        <f t="shared" si="6"/>
        <v>83.74</v>
      </c>
      <c r="V27" s="132">
        <f t="shared" si="7"/>
        <v>0.3</v>
      </c>
      <c r="W27" s="133">
        <f t="shared" si="8"/>
        <v>25.122</v>
      </c>
      <c r="X27" s="138"/>
      <c r="Y27" s="135">
        <f t="shared" si="9"/>
        <v>0</v>
      </c>
      <c r="Z27" s="135">
        <f t="shared" si="26"/>
        <v>0</v>
      </c>
      <c r="AA27" s="135">
        <f t="shared" si="11"/>
        <v>83.74</v>
      </c>
      <c r="AB27" s="142">
        <v>0</v>
      </c>
      <c r="AC27" s="142">
        <v>0.15</v>
      </c>
      <c r="AD27" s="135">
        <f t="shared" si="12"/>
        <v>12.56</v>
      </c>
      <c r="AE27" s="143"/>
      <c r="AF27" s="144">
        <f t="shared" si="13"/>
        <v>25.122</v>
      </c>
      <c r="AG27" s="144">
        <f t="shared" si="14"/>
        <v>12.56</v>
      </c>
      <c r="AH27" s="144">
        <v>0</v>
      </c>
      <c r="AI27" s="144">
        <v>0</v>
      </c>
      <c r="AJ27" s="144">
        <v>0</v>
      </c>
      <c r="AK27" s="144">
        <v>0</v>
      </c>
      <c r="AL27" s="143"/>
      <c r="AM27" s="144">
        <f t="shared" si="27"/>
        <v>0</v>
      </c>
      <c r="AN27" s="144">
        <f t="shared" si="16"/>
        <v>12.56</v>
      </c>
      <c r="AO27" s="149">
        <f t="shared" si="17"/>
        <v>1</v>
      </c>
      <c r="AP27" s="153">
        <f t="shared" si="28"/>
        <v>12.562</v>
      </c>
      <c r="AQ27" s="143"/>
      <c r="AR27" s="122">
        <f t="shared" si="19"/>
        <v>2.94</v>
      </c>
      <c r="AS27" s="122">
        <f t="shared" si="20"/>
        <v>83.74</v>
      </c>
      <c r="AT27" s="122">
        <f t="shared" si="21"/>
        <v>2.94</v>
      </c>
      <c r="AU27" s="122">
        <f t="shared" si="22"/>
        <v>0.15</v>
      </c>
      <c r="AV27" s="143"/>
      <c r="AW27" s="143"/>
      <c r="AX27" s="143"/>
      <c r="AY27" s="155">
        <v>1</v>
      </c>
      <c r="AZ27" s="155">
        <v>1</v>
      </c>
      <c r="BA27" s="143"/>
      <c r="BB27" s="143"/>
      <c r="BC27" s="143"/>
      <c r="BD27" s="143"/>
      <c r="BE27" s="143"/>
    </row>
    <row r="28" ht="16.5" spans="1:57">
      <c r="A28" s="102">
        <v>45352</v>
      </c>
      <c r="B28" s="156" t="s">
        <v>30</v>
      </c>
      <c r="C28" s="156" t="s">
        <v>245</v>
      </c>
      <c r="D28" s="220">
        <v>1142113</v>
      </c>
      <c r="E28" s="105">
        <f t="shared" si="0"/>
        <v>11421.13</v>
      </c>
      <c r="F28" s="106">
        <v>0</v>
      </c>
      <c r="G28" s="219">
        <v>0.7</v>
      </c>
      <c r="H28" s="108"/>
      <c r="I28" s="170">
        <v>734.4</v>
      </c>
      <c r="J28" s="119">
        <v>0.15</v>
      </c>
      <c r="K28" s="120">
        <v>156.06</v>
      </c>
      <c r="L28" s="121">
        <v>578.34</v>
      </c>
      <c r="M28" s="122"/>
      <c r="N28" s="227" t="str">
        <f t="shared" si="1"/>
        <v>八门助手</v>
      </c>
      <c r="O28" s="123">
        <f t="shared" si="2"/>
        <v>0.7</v>
      </c>
      <c r="P28" s="124">
        <f t="shared" si="3"/>
        <v>11421.13</v>
      </c>
      <c r="Q28" s="124">
        <v>0</v>
      </c>
      <c r="R28" s="128">
        <f t="shared" si="4"/>
        <v>0</v>
      </c>
      <c r="S28" s="131">
        <f t="shared" si="5"/>
        <v>0</v>
      </c>
      <c r="T28" s="132"/>
      <c r="U28" s="133">
        <f t="shared" si="6"/>
        <v>11421.13</v>
      </c>
      <c r="V28" s="132">
        <f t="shared" si="7"/>
        <v>0.3</v>
      </c>
      <c r="W28" s="133">
        <f t="shared" si="8"/>
        <v>3426.339</v>
      </c>
      <c r="X28" s="138"/>
      <c r="Y28" s="135">
        <f t="shared" si="9"/>
        <v>0</v>
      </c>
      <c r="Z28" s="135">
        <f t="shared" si="26"/>
        <v>0</v>
      </c>
      <c r="AA28" s="135">
        <f t="shared" si="11"/>
        <v>11421.13</v>
      </c>
      <c r="AB28" s="142">
        <v>0</v>
      </c>
      <c r="AC28" s="142">
        <v>0.15</v>
      </c>
      <c r="AD28" s="135">
        <f t="shared" si="12"/>
        <v>1713.17</v>
      </c>
      <c r="AE28" s="143"/>
      <c r="AF28" s="144">
        <f t="shared" si="13"/>
        <v>3426.339</v>
      </c>
      <c r="AG28" s="144">
        <f t="shared" si="14"/>
        <v>1713.17</v>
      </c>
      <c r="AH28" s="144">
        <v>0</v>
      </c>
      <c r="AI28" s="144">
        <v>0</v>
      </c>
      <c r="AJ28" s="144">
        <v>0</v>
      </c>
      <c r="AK28" s="144">
        <v>0</v>
      </c>
      <c r="AL28" s="143"/>
      <c r="AM28" s="144">
        <f t="shared" si="27"/>
        <v>0</v>
      </c>
      <c r="AN28" s="144">
        <f t="shared" si="16"/>
        <v>1713.17</v>
      </c>
      <c r="AO28" s="149">
        <f t="shared" si="17"/>
        <v>1</v>
      </c>
      <c r="AP28" s="153">
        <f t="shared" si="28"/>
        <v>1713.169</v>
      </c>
      <c r="AQ28" s="143"/>
      <c r="AR28" s="122">
        <f t="shared" si="19"/>
        <v>578.34</v>
      </c>
      <c r="AS28" s="122">
        <f t="shared" si="20"/>
        <v>11421.13</v>
      </c>
      <c r="AT28" s="122">
        <f t="shared" si="21"/>
        <v>734.4</v>
      </c>
      <c r="AU28" s="122">
        <f t="shared" si="22"/>
        <v>0.15</v>
      </c>
      <c r="AV28" s="143"/>
      <c r="AW28" s="143"/>
      <c r="AX28" s="143"/>
      <c r="AY28" s="155">
        <v>1</v>
      </c>
      <c r="AZ28" s="155">
        <v>1</v>
      </c>
      <c r="BA28" s="143"/>
      <c r="BB28" s="143"/>
      <c r="BC28" s="143"/>
      <c r="BD28" s="143"/>
      <c r="BE28" s="143"/>
    </row>
    <row r="29" ht="16.5" spans="1:57">
      <c r="A29" s="102">
        <v>45352</v>
      </c>
      <c r="B29" s="156" t="s">
        <v>30</v>
      </c>
      <c r="C29" s="156" t="s">
        <v>246</v>
      </c>
      <c r="D29" s="220">
        <v>2126026</v>
      </c>
      <c r="E29" s="105">
        <f t="shared" si="0"/>
        <v>21260.26</v>
      </c>
      <c r="F29" s="106">
        <v>0.05</v>
      </c>
      <c r="G29" s="219">
        <v>0.75</v>
      </c>
      <c r="H29" s="108"/>
      <c r="I29" s="170">
        <v>2027.68</v>
      </c>
      <c r="J29" s="119">
        <v>0.15</v>
      </c>
      <c r="K29" s="120">
        <v>907.12</v>
      </c>
      <c r="L29" s="121">
        <v>1120.56</v>
      </c>
      <c r="M29" s="122"/>
      <c r="N29" s="227" t="str">
        <f t="shared" si="1"/>
        <v>爱趣聚合_iOS</v>
      </c>
      <c r="O29" s="123">
        <f t="shared" si="2"/>
        <v>0.75</v>
      </c>
      <c r="P29" s="124">
        <f t="shared" si="3"/>
        <v>21260.26</v>
      </c>
      <c r="Q29" s="124">
        <v>0</v>
      </c>
      <c r="R29" s="128">
        <f t="shared" si="4"/>
        <v>0</v>
      </c>
      <c r="S29" s="131">
        <f t="shared" si="5"/>
        <v>0.05</v>
      </c>
      <c r="T29" s="132"/>
      <c r="U29" s="133">
        <f t="shared" si="6"/>
        <v>20197.247</v>
      </c>
      <c r="V29" s="132">
        <f t="shared" si="7"/>
        <v>0.25</v>
      </c>
      <c r="W29" s="133">
        <f t="shared" si="8"/>
        <v>5049.31175</v>
      </c>
      <c r="X29" s="138"/>
      <c r="Y29" s="135">
        <f t="shared" si="9"/>
        <v>0</v>
      </c>
      <c r="Z29" s="135">
        <f t="shared" si="26"/>
        <v>0</v>
      </c>
      <c r="AA29" s="135">
        <f t="shared" si="11"/>
        <v>21260.26</v>
      </c>
      <c r="AB29" s="142">
        <v>0</v>
      </c>
      <c r="AC29" s="142">
        <v>0.15</v>
      </c>
      <c r="AD29" s="135">
        <f t="shared" si="12"/>
        <v>3189.04</v>
      </c>
      <c r="AE29" s="143"/>
      <c r="AF29" s="144">
        <f t="shared" si="13"/>
        <v>5049.31175</v>
      </c>
      <c r="AG29" s="144">
        <f t="shared" si="14"/>
        <v>3189.04</v>
      </c>
      <c r="AH29" s="144">
        <v>0</v>
      </c>
      <c r="AI29" s="144">
        <v>0</v>
      </c>
      <c r="AJ29" s="144">
        <v>0</v>
      </c>
      <c r="AK29" s="144">
        <v>0</v>
      </c>
      <c r="AL29" s="143"/>
      <c r="AM29" s="144">
        <f t="shared" si="27"/>
        <v>0</v>
      </c>
      <c r="AN29" s="144">
        <f t="shared" si="16"/>
        <v>3189.04</v>
      </c>
      <c r="AO29" s="149">
        <f t="shared" si="17"/>
        <v>1</v>
      </c>
      <c r="AP29" s="153">
        <f t="shared" si="28"/>
        <v>1860.27175</v>
      </c>
      <c r="AQ29" s="143"/>
      <c r="AR29" s="122">
        <f t="shared" si="19"/>
        <v>1120.56</v>
      </c>
      <c r="AS29" s="122">
        <f t="shared" si="20"/>
        <v>21260.26</v>
      </c>
      <c r="AT29" s="122">
        <f t="shared" si="21"/>
        <v>2027.63</v>
      </c>
      <c r="AU29" s="122">
        <f t="shared" si="22"/>
        <v>0.15</v>
      </c>
      <c r="AV29" s="143"/>
      <c r="AW29" s="143"/>
      <c r="AX29" s="143"/>
      <c r="AY29" s="155">
        <v>1</v>
      </c>
      <c r="AZ29" s="155">
        <v>1</v>
      </c>
      <c r="BA29" s="143"/>
      <c r="BB29" s="143"/>
      <c r="BC29" s="143"/>
      <c r="BD29" s="143"/>
      <c r="BE29" s="143"/>
    </row>
    <row r="30" ht="16.5" spans="1:57">
      <c r="A30" s="102">
        <v>45352</v>
      </c>
      <c r="B30" s="156" t="s">
        <v>30</v>
      </c>
      <c r="C30" s="156" t="s">
        <v>247</v>
      </c>
      <c r="D30" s="220">
        <v>4087580</v>
      </c>
      <c r="E30" s="105">
        <f t="shared" si="0"/>
        <v>40875.8</v>
      </c>
      <c r="F30" s="106">
        <v>0</v>
      </c>
      <c r="G30" s="219">
        <v>0.75</v>
      </c>
      <c r="H30" s="108"/>
      <c r="I30" s="170">
        <v>5584.43</v>
      </c>
      <c r="J30" s="119">
        <v>0.15</v>
      </c>
      <c r="K30" s="120">
        <v>1998.639</v>
      </c>
      <c r="L30" s="121">
        <v>3585.791</v>
      </c>
      <c r="M30" s="171"/>
      <c r="N30" s="227" t="str">
        <f t="shared" si="1"/>
        <v>爱趣聚合</v>
      </c>
      <c r="O30" s="123">
        <f t="shared" si="2"/>
        <v>0.75</v>
      </c>
      <c r="P30" s="124">
        <f t="shared" si="3"/>
        <v>40875.8</v>
      </c>
      <c r="Q30" s="124">
        <v>0</v>
      </c>
      <c r="R30" s="128">
        <f t="shared" si="4"/>
        <v>0</v>
      </c>
      <c r="S30" s="131">
        <f t="shared" si="5"/>
        <v>0</v>
      </c>
      <c r="T30" s="171"/>
      <c r="U30" s="133">
        <f t="shared" si="6"/>
        <v>40875.8</v>
      </c>
      <c r="V30" s="132">
        <f t="shared" si="7"/>
        <v>0.25</v>
      </c>
      <c r="W30" s="133">
        <f t="shared" si="8"/>
        <v>10218.95</v>
      </c>
      <c r="X30" s="171"/>
      <c r="Y30" s="135">
        <f t="shared" si="9"/>
        <v>0</v>
      </c>
      <c r="Z30" s="171"/>
      <c r="AA30" s="135">
        <f t="shared" si="11"/>
        <v>40875.8</v>
      </c>
      <c r="AB30" s="142">
        <v>0</v>
      </c>
      <c r="AC30" s="142">
        <v>0.15</v>
      </c>
      <c r="AD30" s="135">
        <f t="shared" si="12"/>
        <v>6131.37</v>
      </c>
      <c r="AE30" s="171"/>
      <c r="AF30" s="144">
        <f t="shared" si="13"/>
        <v>10218.95</v>
      </c>
      <c r="AG30" s="144">
        <f t="shared" si="14"/>
        <v>6131.37</v>
      </c>
      <c r="AH30" s="171"/>
      <c r="AI30" s="144">
        <v>0</v>
      </c>
      <c r="AJ30" s="171"/>
      <c r="AK30" s="171"/>
      <c r="AL30" s="171"/>
      <c r="AM30" s="171"/>
      <c r="AN30" s="144">
        <f t="shared" si="16"/>
        <v>6131.37</v>
      </c>
      <c r="AO30" s="149">
        <f t="shared" si="17"/>
        <v>1</v>
      </c>
      <c r="AP30" s="171"/>
      <c r="AQ30" s="122"/>
      <c r="AR30" s="122">
        <f t="shared" si="19"/>
        <v>3585.791</v>
      </c>
      <c r="AS30" s="122">
        <f t="shared" si="20"/>
        <v>40875.8</v>
      </c>
      <c r="AT30" s="122">
        <f t="shared" si="21"/>
        <v>5584.43</v>
      </c>
      <c r="AU30" s="122">
        <f t="shared" si="22"/>
        <v>0.15</v>
      </c>
      <c r="AV30" s="122"/>
      <c r="AW30" s="122"/>
      <c r="AX30" s="122"/>
      <c r="AY30" s="155">
        <v>1</v>
      </c>
      <c r="AZ30" s="155">
        <v>1</v>
      </c>
      <c r="BA30" s="122"/>
      <c r="BB30" s="122"/>
      <c r="BC30" s="122"/>
      <c r="BD30" s="122"/>
      <c r="BE30" s="122"/>
    </row>
    <row r="31" ht="16.5" spans="1:57">
      <c r="A31" s="102">
        <v>45352</v>
      </c>
      <c r="B31" s="156" t="s">
        <v>32</v>
      </c>
      <c r="C31" s="156" t="s">
        <v>103</v>
      </c>
      <c r="D31" s="220">
        <v>8872</v>
      </c>
      <c r="E31" s="105">
        <f t="shared" si="0"/>
        <v>88.72</v>
      </c>
      <c r="F31" s="106">
        <v>0</v>
      </c>
      <c r="G31" s="219">
        <v>0.7</v>
      </c>
      <c r="H31" s="108"/>
      <c r="I31" s="167">
        <v>2784.91</v>
      </c>
      <c r="J31" s="119">
        <v>0.15</v>
      </c>
      <c r="K31" s="120">
        <v>996.71</v>
      </c>
      <c r="L31" s="121">
        <v>1788.2</v>
      </c>
      <c r="M31" s="122"/>
      <c r="N31" s="227" t="str">
        <f t="shared" si="1"/>
        <v>TT语音</v>
      </c>
      <c r="O31" s="123">
        <f t="shared" si="2"/>
        <v>0.7</v>
      </c>
      <c r="P31" s="124">
        <f t="shared" si="3"/>
        <v>88.72</v>
      </c>
      <c r="Q31" s="124">
        <v>0</v>
      </c>
      <c r="R31" s="128">
        <f t="shared" si="4"/>
        <v>0</v>
      </c>
      <c r="S31" s="131">
        <f t="shared" si="5"/>
        <v>0</v>
      </c>
      <c r="T31" s="132"/>
      <c r="U31" s="133">
        <f t="shared" si="6"/>
        <v>88.72</v>
      </c>
      <c r="V31" s="132">
        <f t="shared" si="7"/>
        <v>0.3</v>
      </c>
      <c r="W31" s="133">
        <f t="shared" si="8"/>
        <v>26.616</v>
      </c>
      <c r="X31" s="134"/>
      <c r="Y31" s="135">
        <f t="shared" si="9"/>
        <v>0</v>
      </c>
      <c r="Z31" s="135">
        <f t="shared" ref="Z31:Z43" si="29">Q31</f>
        <v>0</v>
      </c>
      <c r="AA31" s="135">
        <f t="shared" si="11"/>
        <v>88.72</v>
      </c>
      <c r="AB31" s="142">
        <v>0</v>
      </c>
      <c r="AC31" s="142">
        <v>0.15</v>
      </c>
      <c r="AD31" s="135">
        <f t="shared" si="12"/>
        <v>13.31</v>
      </c>
      <c r="AE31" s="143"/>
      <c r="AF31" s="144">
        <f t="shared" si="13"/>
        <v>26.616</v>
      </c>
      <c r="AG31" s="144">
        <f t="shared" si="14"/>
        <v>13.31</v>
      </c>
      <c r="AH31" s="144">
        <v>0</v>
      </c>
      <c r="AI31" s="144">
        <v>0</v>
      </c>
      <c r="AJ31" s="144">
        <v>0</v>
      </c>
      <c r="AK31" s="144">
        <v>0</v>
      </c>
      <c r="AL31" s="143"/>
      <c r="AM31" s="144">
        <f t="shared" ref="AM31:AM43" si="30">SUM(AH31:AL31)</f>
        <v>0</v>
      </c>
      <c r="AN31" s="144">
        <f t="shared" si="16"/>
        <v>13.31</v>
      </c>
      <c r="AO31" s="149">
        <f t="shared" si="17"/>
        <v>1</v>
      </c>
      <c r="AP31" s="153">
        <f t="shared" ref="AP31:AP43" si="31">W31-AD31-T31</f>
        <v>13.306</v>
      </c>
      <c r="AQ31" s="143"/>
      <c r="AR31" s="122">
        <f t="shared" si="19"/>
        <v>1788.2</v>
      </c>
      <c r="AS31" s="122">
        <f t="shared" si="20"/>
        <v>88.72</v>
      </c>
      <c r="AT31" s="122">
        <f t="shared" si="21"/>
        <v>2784.91</v>
      </c>
      <c r="AU31" s="122">
        <f t="shared" si="22"/>
        <v>0.15</v>
      </c>
      <c r="AV31" s="143"/>
      <c r="AW31" s="143"/>
      <c r="AX31" s="143"/>
      <c r="AY31" s="155">
        <v>1</v>
      </c>
      <c r="AZ31" s="155">
        <v>1</v>
      </c>
      <c r="BA31" s="143"/>
      <c r="BB31" s="143"/>
      <c r="BC31" s="143"/>
      <c r="BD31" s="143"/>
      <c r="BE31" s="143"/>
    </row>
    <row r="32" ht="16.5" spans="1:57">
      <c r="A32" s="102">
        <v>45352</v>
      </c>
      <c r="B32" s="156" t="s">
        <v>30</v>
      </c>
      <c r="C32" s="156" t="s">
        <v>248</v>
      </c>
      <c r="D32" s="220">
        <v>270253</v>
      </c>
      <c r="E32" s="105">
        <f t="shared" si="0"/>
        <v>2702.53</v>
      </c>
      <c r="F32" s="106">
        <v>0.05</v>
      </c>
      <c r="G32" s="219">
        <v>0.7</v>
      </c>
      <c r="H32" s="108"/>
      <c r="I32" s="170">
        <v>952.47</v>
      </c>
      <c r="J32" s="119">
        <v>0.15</v>
      </c>
      <c r="K32" s="120">
        <v>340.884</v>
      </c>
      <c r="L32" s="121">
        <v>611.586</v>
      </c>
      <c r="M32" s="122"/>
      <c r="N32" s="227" t="str">
        <f t="shared" si="1"/>
        <v>9917游戏_iOS</v>
      </c>
      <c r="O32" s="123">
        <f t="shared" si="2"/>
        <v>0.7</v>
      </c>
      <c r="P32" s="124">
        <f t="shared" si="3"/>
        <v>2702.53</v>
      </c>
      <c r="Q32" s="124">
        <v>0</v>
      </c>
      <c r="R32" s="128">
        <f t="shared" si="4"/>
        <v>0</v>
      </c>
      <c r="S32" s="131">
        <f t="shared" si="5"/>
        <v>0.05</v>
      </c>
      <c r="T32" s="132"/>
      <c r="U32" s="133">
        <f t="shared" si="6"/>
        <v>2567.4035</v>
      </c>
      <c r="V32" s="132">
        <f t="shared" si="7"/>
        <v>0.3</v>
      </c>
      <c r="W32" s="133">
        <f t="shared" si="8"/>
        <v>770.22105</v>
      </c>
      <c r="X32" s="134"/>
      <c r="Y32" s="135">
        <f t="shared" si="9"/>
        <v>0</v>
      </c>
      <c r="Z32" s="135">
        <f t="shared" si="29"/>
        <v>0</v>
      </c>
      <c r="AA32" s="135">
        <f t="shared" si="11"/>
        <v>2702.53</v>
      </c>
      <c r="AB32" s="142">
        <v>0</v>
      </c>
      <c r="AC32" s="142">
        <v>0.15</v>
      </c>
      <c r="AD32" s="135">
        <f t="shared" si="12"/>
        <v>405.38</v>
      </c>
      <c r="AE32" s="143"/>
      <c r="AF32" s="144">
        <f t="shared" si="13"/>
        <v>770.22105</v>
      </c>
      <c r="AG32" s="144">
        <f t="shared" si="14"/>
        <v>405.38</v>
      </c>
      <c r="AH32" s="144">
        <v>0</v>
      </c>
      <c r="AI32" s="144">
        <v>0</v>
      </c>
      <c r="AJ32" s="144">
        <v>0</v>
      </c>
      <c r="AK32" s="144">
        <v>0</v>
      </c>
      <c r="AL32" s="143"/>
      <c r="AM32" s="144">
        <f t="shared" si="30"/>
        <v>0</v>
      </c>
      <c r="AN32" s="144">
        <f t="shared" si="16"/>
        <v>405.38</v>
      </c>
      <c r="AO32" s="149">
        <f t="shared" si="17"/>
        <v>1</v>
      </c>
      <c r="AP32" s="153">
        <f t="shared" si="31"/>
        <v>364.84105</v>
      </c>
      <c r="AQ32" s="143"/>
      <c r="AR32" s="122">
        <f t="shared" si="19"/>
        <v>611.586</v>
      </c>
      <c r="AS32" s="122">
        <f t="shared" si="20"/>
        <v>2702.53</v>
      </c>
      <c r="AT32" s="122">
        <f t="shared" si="21"/>
        <v>952.42</v>
      </c>
      <c r="AU32" s="122">
        <f t="shared" si="22"/>
        <v>0.15</v>
      </c>
      <c r="AV32" s="143"/>
      <c r="AW32" s="143"/>
      <c r="AX32" s="143"/>
      <c r="AY32" s="155">
        <v>1</v>
      </c>
      <c r="AZ32" s="155">
        <v>1</v>
      </c>
      <c r="BA32" s="143"/>
      <c r="BB32" s="143"/>
      <c r="BC32" s="143"/>
      <c r="BD32" s="143"/>
      <c r="BE32" s="143"/>
    </row>
    <row r="33" ht="16.5" spans="1:57">
      <c r="A33" s="102">
        <v>45352</v>
      </c>
      <c r="B33" s="156" t="s">
        <v>30</v>
      </c>
      <c r="C33" s="156" t="s">
        <v>249</v>
      </c>
      <c r="D33" s="220">
        <v>155425</v>
      </c>
      <c r="E33" s="105">
        <f t="shared" si="0"/>
        <v>1554.25</v>
      </c>
      <c r="F33" s="105">
        <v>0</v>
      </c>
      <c r="G33" s="219">
        <v>0.7</v>
      </c>
      <c r="H33" s="108"/>
      <c r="I33" s="170">
        <v>3532.34</v>
      </c>
      <c r="J33" s="119">
        <v>0.15</v>
      </c>
      <c r="K33" s="120">
        <v>1264.205</v>
      </c>
      <c r="L33" s="121">
        <v>2268.135</v>
      </c>
      <c r="M33" s="122"/>
      <c r="N33" s="227" t="str">
        <f t="shared" si="1"/>
        <v>9917游戏</v>
      </c>
      <c r="O33" s="123">
        <f t="shared" si="2"/>
        <v>0.7</v>
      </c>
      <c r="P33" s="124">
        <f t="shared" si="3"/>
        <v>1554.25</v>
      </c>
      <c r="Q33" s="124">
        <v>0</v>
      </c>
      <c r="R33" s="128">
        <f t="shared" si="4"/>
        <v>0</v>
      </c>
      <c r="S33" s="131">
        <f t="shared" si="5"/>
        <v>0</v>
      </c>
      <c r="T33" s="132"/>
      <c r="U33" s="133">
        <f t="shared" si="6"/>
        <v>1554.25</v>
      </c>
      <c r="V33" s="132">
        <f t="shared" si="7"/>
        <v>0.3</v>
      </c>
      <c r="W33" s="133">
        <f t="shared" si="8"/>
        <v>466.275</v>
      </c>
      <c r="X33" s="138"/>
      <c r="Y33" s="135">
        <f t="shared" si="9"/>
        <v>0</v>
      </c>
      <c r="Z33" s="135">
        <f t="shared" si="29"/>
        <v>0</v>
      </c>
      <c r="AA33" s="135">
        <f t="shared" si="11"/>
        <v>1554.25</v>
      </c>
      <c r="AB33" s="142">
        <v>0</v>
      </c>
      <c r="AC33" s="142">
        <v>0.15</v>
      </c>
      <c r="AD33" s="135">
        <f t="shared" si="12"/>
        <v>233.14</v>
      </c>
      <c r="AE33" s="143"/>
      <c r="AF33" s="144">
        <f t="shared" si="13"/>
        <v>466.275</v>
      </c>
      <c r="AG33" s="144">
        <f t="shared" si="14"/>
        <v>233.14</v>
      </c>
      <c r="AH33" s="144">
        <v>0</v>
      </c>
      <c r="AI33" s="144">
        <v>0</v>
      </c>
      <c r="AJ33" s="144">
        <v>0</v>
      </c>
      <c r="AK33" s="144">
        <v>0</v>
      </c>
      <c r="AL33" s="143"/>
      <c r="AM33" s="144">
        <f t="shared" si="30"/>
        <v>0</v>
      </c>
      <c r="AN33" s="144">
        <f t="shared" si="16"/>
        <v>233.14</v>
      </c>
      <c r="AO33" s="149">
        <f t="shared" si="17"/>
        <v>1</v>
      </c>
      <c r="AP33" s="153">
        <f t="shared" si="31"/>
        <v>233.135</v>
      </c>
      <c r="AQ33" s="143"/>
      <c r="AR33" s="122">
        <f t="shared" si="19"/>
        <v>2268.135</v>
      </c>
      <c r="AS33" s="122">
        <f t="shared" si="20"/>
        <v>1554.25</v>
      </c>
      <c r="AT33" s="122">
        <f t="shared" si="21"/>
        <v>3532.34</v>
      </c>
      <c r="AU33" s="122">
        <f t="shared" si="22"/>
        <v>0.15</v>
      </c>
      <c r="AV33" s="143"/>
      <c r="AW33" s="143"/>
      <c r="AX33" s="143"/>
      <c r="AY33" s="155">
        <v>1</v>
      </c>
      <c r="AZ33" s="155">
        <v>1</v>
      </c>
      <c r="BA33" s="143"/>
      <c r="BB33" s="143"/>
      <c r="BC33" s="143"/>
      <c r="BD33" s="143"/>
      <c r="BE33" s="143"/>
    </row>
    <row r="34" ht="16.5" spans="1:57">
      <c r="A34" s="102">
        <v>45352</v>
      </c>
      <c r="B34" s="156" t="s">
        <v>32</v>
      </c>
      <c r="C34" s="156" t="s">
        <v>250</v>
      </c>
      <c r="D34" s="220">
        <v>22766</v>
      </c>
      <c r="E34" s="105">
        <f t="shared" si="0"/>
        <v>227.66</v>
      </c>
      <c r="F34" s="105">
        <v>0</v>
      </c>
      <c r="G34" s="219">
        <v>0.72</v>
      </c>
      <c r="H34" s="108"/>
      <c r="I34" s="170">
        <v>10368.89</v>
      </c>
      <c r="J34" s="119">
        <v>0.15</v>
      </c>
      <c r="K34" s="120">
        <v>2882.7852</v>
      </c>
      <c r="L34" s="121">
        <v>7486.1048</v>
      </c>
      <c r="M34" s="122"/>
      <c r="N34" s="227" t="str">
        <f t="shared" si="1"/>
        <v>335wan_iOS</v>
      </c>
      <c r="O34" s="123">
        <f t="shared" si="2"/>
        <v>0.72</v>
      </c>
      <c r="P34" s="124">
        <f t="shared" si="3"/>
        <v>227.66</v>
      </c>
      <c r="Q34" s="124">
        <v>0</v>
      </c>
      <c r="R34" s="128">
        <f t="shared" si="4"/>
        <v>0</v>
      </c>
      <c r="S34" s="131">
        <f t="shared" si="5"/>
        <v>0</v>
      </c>
      <c r="T34" s="132"/>
      <c r="U34" s="133">
        <f t="shared" si="6"/>
        <v>227.66</v>
      </c>
      <c r="V34" s="132">
        <f t="shared" si="7"/>
        <v>0.28</v>
      </c>
      <c r="W34" s="133">
        <f t="shared" si="8"/>
        <v>63.7448</v>
      </c>
      <c r="X34" s="138"/>
      <c r="Y34" s="135">
        <f t="shared" si="9"/>
        <v>0</v>
      </c>
      <c r="Z34" s="135">
        <f t="shared" si="29"/>
        <v>0</v>
      </c>
      <c r="AA34" s="135">
        <f t="shared" si="11"/>
        <v>227.66</v>
      </c>
      <c r="AB34" s="142">
        <v>0</v>
      </c>
      <c r="AC34" s="142">
        <v>0.15</v>
      </c>
      <c r="AD34" s="135">
        <f t="shared" si="12"/>
        <v>34.15</v>
      </c>
      <c r="AE34" s="143"/>
      <c r="AF34" s="144">
        <f t="shared" si="13"/>
        <v>63.7448</v>
      </c>
      <c r="AG34" s="144">
        <f t="shared" si="14"/>
        <v>34.15</v>
      </c>
      <c r="AH34" s="144">
        <v>0</v>
      </c>
      <c r="AI34" s="144">
        <v>0</v>
      </c>
      <c r="AJ34" s="144">
        <v>0</v>
      </c>
      <c r="AK34" s="144">
        <v>0</v>
      </c>
      <c r="AL34" s="143"/>
      <c r="AM34" s="144">
        <f t="shared" si="30"/>
        <v>0</v>
      </c>
      <c r="AN34" s="144">
        <f t="shared" si="16"/>
        <v>34.15</v>
      </c>
      <c r="AO34" s="149">
        <f t="shared" si="17"/>
        <v>1</v>
      </c>
      <c r="AP34" s="153">
        <f t="shared" si="31"/>
        <v>29.5948</v>
      </c>
      <c r="AQ34" s="143"/>
      <c r="AR34" s="122">
        <f t="shared" si="19"/>
        <v>7486.1048</v>
      </c>
      <c r="AS34" s="122">
        <f t="shared" si="20"/>
        <v>227.66</v>
      </c>
      <c r="AT34" s="122">
        <f t="shared" si="21"/>
        <v>10368.89</v>
      </c>
      <c r="AU34" s="122">
        <f t="shared" si="22"/>
        <v>0.15</v>
      </c>
      <c r="AV34" s="143"/>
      <c r="AW34" s="143"/>
      <c r="AX34" s="143"/>
      <c r="AY34" s="155">
        <v>1</v>
      </c>
      <c r="AZ34" s="155">
        <v>1</v>
      </c>
      <c r="BA34" s="143"/>
      <c r="BB34" s="143"/>
      <c r="BC34" s="143"/>
      <c r="BD34" s="143"/>
      <c r="BE34" s="143"/>
    </row>
    <row r="35" ht="16.5" spans="1:57">
      <c r="A35" s="102">
        <v>45352</v>
      </c>
      <c r="B35" s="156" t="s">
        <v>32</v>
      </c>
      <c r="C35" s="156" t="s">
        <v>251</v>
      </c>
      <c r="D35" s="220">
        <v>1227859</v>
      </c>
      <c r="E35" s="105">
        <f t="shared" si="0"/>
        <v>12278.59</v>
      </c>
      <c r="F35" s="165">
        <v>0</v>
      </c>
      <c r="G35" s="219">
        <v>0.72</v>
      </c>
      <c r="H35" s="108"/>
      <c r="I35" s="167">
        <v>567.15</v>
      </c>
      <c r="J35" s="119">
        <v>0.15</v>
      </c>
      <c r="K35" s="120">
        <v>202.98</v>
      </c>
      <c r="L35" s="121">
        <v>364.17</v>
      </c>
      <c r="M35" s="122"/>
      <c r="N35" s="227" t="str">
        <f t="shared" si="1"/>
        <v>335wan</v>
      </c>
      <c r="O35" s="123">
        <f t="shared" si="2"/>
        <v>0.72</v>
      </c>
      <c r="P35" s="124">
        <f t="shared" si="3"/>
        <v>12278.59</v>
      </c>
      <c r="Q35" s="124">
        <v>0</v>
      </c>
      <c r="R35" s="128">
        <f t="shared" si="4"/>
        <v>0</v>
      </c>
      <c r="S35" s="131">
        <f t="shared" si="5"/>
        <v>0</v>
      </c>
      <c r="T35" s="132"/>
      <c r="U35" s="133">
        <f t="shared" si="6"/>
        <v>12278.59</v>
      </c>
      <c r="V35" s="132">
        <f t="shared" si="7"/>
        <v>0.28</v>
      </c>
      <c r="W35" s="133">
        <f t="shared" si="8"/>
        <v>3438.0052</v>
      </c>
      <c r="X35" s="138"/>
      <c r="Y35" s="135">
        <f t="shared" si="9"/>
        <v>0</v>
      </c>
      <c r="Z35" s="135">
        <f t="shared" si="29"/>
        <v>0</v>
      </c>
      <c r="AA35" s="135">
        <f t="shared" si="11"/>
        <v>12278.59</v>
      </c>
      <c r="AB35" s="142">
        <v>0</v>
      </c>
      <c r="AC35" s="142">
        <v>0.15</v>
      </c>
      <c r="AD35" s="135">
        <f t="shared" si="12"/>
        <v>1841.79</v>
      </c>
      <c r="AE35" s="143"/>
      <c r="AF35" s="144">
        <f t="shared" si="13"/>
        <v>3438.0052</v>
      </c>
      <c r="AG35" s="144">
        <f t="shared" si="14"/>
        <v>1841.79</v>
      </c>
      <c r="AH35" s="144">
        <v>0</v>
      </c>
      <c r="AI35" s="144">
        <v>0</v>
      </c>
      <c r="AJ35" s="144">
        <v>0</v>
      </c>
      <c r="AK35" s="144">
        <v>0</v>
      </c>
      <c r="AL35" s="143"/>
      <c r="AM35" s="144">
        <f t="shared" si="30"/>
        <v>0</v>
      </c>
      <c r="AN35" s="144">
        <f t="shared" si="16"/>
        <v>1841.79</v>
      </c>
      <c r="AO35" s="149">
        <f t="shared" si="17"/>
        <v>1</v>
      </c>
      <c r="AP35" s="153">
        <f t="shared" si="31"/>
        <v>1596.2152</v>
      </c>
      <c r="AQ35" s="143"/>
      <c r="AR35" s="122">
        <f t="shared" si="19"/>
        <v>364.17</v>
      </c>
      <c r="AS35" s="122">
        <f t="shared" si="20"/>
        <v>12278.59</v>
      </c>
      <c r="AT35" s="122">
        <f t="shared" si="21"/>
        <v>567.15</v>
      </c>
      <c r="AU35" s="122">
        <f t="shared" si="22"/>
        <v>0.15</v>
      </c>
      <c r="AV35" s="143"/>
      <c r="AW35" s="143"/>
      <c r="AX35" s="143"/>
      <c r="AY35" s="155">
        <v>1</v>
      </c>
      <c r="AZ35" s="155">
        <v>1</v>
      </c>
      <c r="BA35" s="143"/>
      <c r="BB35" s="143"/>
      <c r="BC35" s="143"/>
      <c r="BD35" s="143"/>
      <c r="BE35" s="143"/>
    </row>
    <row r="36" ht="16.5" spans="1:57">
      <c r="A36" s="102">
        <v>45352</v>
      </c>
      <c r="B36" s="156" t="s">
        <v>30</v>
      </c>
      <c r="C36" s="156" t="s">
        <v>252</v>
      </c>
      <c r="D36" s="218">
        <v>601801</v>
      </c>
      <c r="E36" s="105">
        <f t="shared" si="0"/>
        <v>6018.01</v>
      </c>
      <c r="F36" s="105">
        <v>0</v>
      </c>
      <c r="G36" s="219">
        <v>0.72</v>
      </c>
      <c r="H36" s="108"/>
      <c r="I36" s="170">
        <v>3532.34</v>
      </c>
      <c r="J36" s="119">
        <v>0.15</v>
      </c>
      <c r="K36" s="120">
        <v>1264.205</v>
      </c>
      <c r="L36" s="121">
        <v>2268.135</v>
      </c>
      <c r="M36" s="122"/>
      <c r="N36" s="227" t="str">
        <f t="shared" si="1"/>
        <v>277游戏_iOS</v>
      </c>
      <c r="O36" s="123">
        <f t="shared" si="2"/>
        <v>0.72</v>
      </c>
      <c r="P36" s="124">
        <f t="shared" si="3"/>
        <v>6018.01</v>
      </c>
      <c r="Q36" s="124">
        <v>0</v>
      </c>
      <c r="R36" s="128">
        <f t="shared" si="4"/>
        <v>0</v>
      </c>
      <c r="S36" s="131">
        <f t="shared" si="5"/>
        <v>0</v>
      </c>
      <c r="T36" s="132"/>
      <c r="U36" s="133">
        <f t="shared" si="6"/>
        <v>6018.01</v>
      </c>
      <c r="V36" s="132">
        <f t="shared" si="7"/>
        <v>0.28</v>
      </c>
      <c r="W36" s="133">
        <f t="shared" si="8"/>
        <v>1685.0428</v>
      </c>
      <c r="X36" s="138"/>
      <c r="Y36" s="135">
        <f t="shared" si="9"/>
        <v>0</v>
      </c>
      <c r="Z36" s="135">
        <f t="shared" si="29"/>
        <v>0</v>
      </c>
      <c r="AA36" s="135">
        <f t="shared" si="11"/>
        <v>6018.01</v>
      </c>
      <c r="AB36" s="142">
        <v>0</v>
      </c>
      <c r="AC36" s="142">
        <v>0.15</v>
      </c>
      <c r="AD36" s="135">
        <f t="shared" si="12"/>
        <v>902.7</v>
      </c>
      <c r="AE36" s="143"/>
      <c r="AF36" s="144">
        <f t="shared" si="13"/>
        <v>1685.0428</v>
      </c>
      <c r="AG36" s="144">
        <f t="shared" si="14"/>
        <v>902.7</v>
      </c>
      <c r="AH36" s="144">
        <v>0</v>
      </c>
      <c r="AI36" s="144">
        <v>0</v>
      </c>
      <c r="AJ36" s="144">
        <v>0</v>
      </c>
      <c r="AK36" s="144">
        <v>0</v>
      </c>
      <c r="AL36" s="143"/>
      <c r="AM36" s="144">
        <f t="shared" si="30"/>
        <v>0</v>
      </c>
      <c r="AN36" s="144">
        <f t="shared" si="16"/>
        <v>902.7</v>
      </c>
      <c r="AO36" s="149">
        <f t="shared" si="17"/>
        <v>1</v>
      </c>
      <c r="AP36" s="153">
        <f t="shared" si="31"/>
        <v>782.3428</v>
      </c>
      <c r="AQ36" s="143"/>
      <c r="AR36" s="122">
        <f t="shared" si="19"/>
        <v>2268.135</v>
      </c>
      <c r="AS36" s="122">
        <f t="shared" si="20"/>
        <v>6018.01</v>
      </c>
      <c r="AT36" s="122">
        <f t="shared" si="21"/>
        <v>3532.34</v>
      </c>
      <c r="AU36" s="122">
        <f t="shared" si="22"/>
        <v>0.15</v>
      </c>
      <c r="AV36" s="143"/>
      <c r="AW36" s="143"/>
      <c r="AX36" s="143"/>
      <c r="AY36" s="155">
        <v>1</v>
      </c>
      <c r="AZ36" s="155">
        <v>1</v>
      </c>
      <c r="BA36" s="143"/>
      <c r="BB36" s="143"/>
      <c r="BC36" s="143"/>
      <c r="BD36" s="143"/>
      <c r="BE36" s="143"/>
    </row>
    <row r="37" ht="16.5" spans="1:57">
      <c r="A37" s="102">
        <v>45352</v>
      </c>
      <c r="B37" s="156" t="s">
        <v>30</v>
      </c>
      <c r="C37" s="156" t="s">
        <v>253</v>
      </c>
      <c r="D37" s="220">
        <v>427392</v>
      </c>
      <c r="E37" s="105">
        <f t="shared" si="0"/>
        <v>4273.92</v>
      </c>
      <c r="F37" s="105">
        <v>0</v>
      </c>
      <c r="G37" s="219">
        <v>0.72</v>
      </c>
      <c r="H37" s="108"/>
      <c r="I37" s="170">
        <v>10368.89</v>
      </c>
      <c r="J37" s="119">
        <v>0.15</v>
      </c>
      <c r="K37" s="120">
        <v>2882.7852</v>
      </c>
      <c r="L37" s="121">
        <v>7486.1048</v>
      </c>
      <c r="M37" s="122"/>
      <c r="N37" s="227" t="str">
        <f t="shared" si="1"/>
        <v>277游戏</v>
      </c>
      <c r="O37" s="123">
        <f t="shared" si="2"/>
        <v>0.72</v>
      </c>
      <c r="P37" s="124">
        <f t="shared" si="3"/>
        <v>4273.92</v>
      </c>
      <c r="Q37" s="124">
        <v>0</v>
      </c>
      <c r="R37" s="128">
        <f t="shared" si="4"/>
        <v>0</v>
      </c>
      <c r="S37" s="131">
        <f t="shared" si="5"/>
        <v>0</v>
      </c>
      <c r="T37" s="132"/>
      <c r="U37" s="133">
        <f t="shared" si="6"/>
        <v>4273.92</v>
      </c>
      <c r="V37" s="132">
        <f t="shared" si="7"/>
        <v>0.28</v>
      </c>
      <c r="W37" s="133">
        <f t="shared" si="8"/>
        <v>1196.6976</v>
      </c>
      <c r="X37" s="138"/>
      <c r="Y37" s="135">
        <f t="shared" si="9"/>
        <v>0</v>
      </c>
      <c r="Z37" s="135">
        <f t="shared" si="29"/>
        <v>0</v>
      </c>
      <c r="AA37" s="135">
        <f t="shared" si="11"/>
        <v>4273.92</v>
      </c>
      <c r="AB37" s="142">
        <v>0</v>
      </c>
      <c r="AC37" s="142">
        <v>0.15</v>
      </c>
      <c r="AD37" s="135">
        <f t="shared" si="12"/>
        <v>641.09</v>
      </c>
      <c r="AE37" s="143"/>
      <c r="AF37" s="144">
        <f t="shared" si="13"/>
        <v>1196.6976</v>
      </c>
      <c r="AG37" s="144">
        <f t="shared" si="14"/>
        <v>641.09</v>
      </c>
      <c r="AH37" s="144">
        <v>0</v>
      </c>
      <c r="AI37" s="144">
        <v>0</v>
      </c>
      <c r="AJ37" s="144">
        <v>0</v>
      </c>
      <c r="AK37" s="144">
        <v>0</v>
      </c>
      <c r="AL37" s="143"/>
      <c r="AM37" s="144">
        <f t="shared" si="30"/>
        <v>0</v>
      </c>
      <c r="AN37" s="144">
        <f t="shared" si="16"/>
        <v>641.09</v>
      </c>
      <c r="AO37" s="149">
        <f t="shared" si="17"/>
        <v>1</v>
      </c>
      <c r="AP37" s="153">
        <f t="shared" si="31"/>
        <v>555.6076</v>
      </c>
      <c r="AQ37" s="143"/>
      <c r="AR37" s="122">
        <f t="shared" si="19"/>
        <v>7486.1048</v>
      </c>
      <c r="AS37" s="122">
        <f t="shared" si="20"/>
        <v>4273.92</v>
      </c>
      <c r="AT37" s="122">
        <f t="shared" si="21"/>
        <v>10368.89</v>
      </c>
      <c r="AU37" s="122">
        <f t="shared" si="22"/>
        <v>0.15</v>
      </c>
      <c r="AV37" s="143"/>
      <c r="AW37" s="143"/>
      <c r="AX37" s="143"/>
      <c r="AY37" s="155">
        <v>1</v>
      </c>
      <c r="AZ37" s="155">
        <v>1</v>
      </c>
      <c r="BA37" s="143"/>
      <c r="BB37" s="143"/>
      <c r="BC37" s="143"/>
      <c r="BD37" s="143"/>
      <c r="BE37" s="143"/>
    </row>
    <row r="38" ht="16.5" spans="1:57">
      <c r="A38" s="102">
        <v>45352</v>
      </c>
      <c r="B38" s="156" t="s">
        <v>32</v>
      </c>
      <c r="C38" s="156" t="s">
        <v>254</v>
      </c>
      <c r="D38" s="220">
        <v>6</v>
      </c>
      <c r="E38" s="105">
        <f t="shared" si="0"/>
        <v>0.06</v>
      </c>
      <c r="F38" s="165">
        <v>0</v>
      </c>
      <c r="G38" s="219">
        <v>0.7</v>
      </c>
      <c r="H38" s="108"/>
      <c r="I38" s="167">
        <v>567.15</v>
      </c>
      <c r="J38" s="119">
        <v>0.15</v>
      </c>
      <c r="K38" s="120">
        <v>202.98</v>
      </c>
      <c r="L38" s="121">
        <v>364.17</v>
      </c>
      <c r="M38" s="122"/>
      <c r="N38" s="227" t="str">
        <f t="shared" si="1"/>
        <v>007手游_iOS</v>
      </c>
      <c r="O38" s="123">
        <f t="shared" si="2"/>
        <v>0.7</v>
      </c>
      <c r="P38" s="124">
        <f t="shared" si="3"/>
        <v>0.06</v>
      </c>
      <c r="Q38" s="124">
        <v>0</v>
      </c>
      <c r="R38" s="128">
        <f t="shared" si="4"/>
        <v>0</v>
      </c>
      <c r="S38" s="131">
        <f t="shared" si="5"/>
        <v>0</v>
      </c>
      <c r="T38" s="132"/>
      <c r="U38" s="133">
        <f t="shared" si="6"/>
        <v>0.06</v>
      </c>
      <c r="V38" s="132">
        <f t="shared" si="7"/>
        <v>0.3</v>
      </c>
      <c r="W38" s="133">
        <f t="shared" si="8"/>
        <v>0.018</v>
      </c>
      <c r="X38" s="138"/>
      <c r="Y38" s="135">
        <f t="shared" si="9"/>
        <v>0</v>
      </c>
      <c r="Z38" s="135">
        <f t="shared" si="29"/>
        <v>0</v>
      </c>
      <c r="AA38" s="135">
        <f t="shared" si="11"/>
        <v>0.06</v>
      </c>
      <c r="AB38" s="142">
        <v>0</v>
      </c>
      <c r="AC38" s="142">
        <v>0.15</v>
      </c>
      <c r="AD38" s="135">
        <f t="shared" si="12"/>
        <v>0.01</v>
      </c>
      <c r="AE38" s="143"/>
      <c r="AF38" s="144">
        <f t="shared" si="13"/>
        <v>0.018</v>
      </c>
      <c r="AG38" s="144">
        <f t="shared" si="14"/>
        <v>0.01</v>
      </c>
      <c r="AH38" s="144">
        <v>0</v>
      </c>
      <c r="AI38" s="144">
        <v>0</v>
      </c>
      <c r="AJ38" s="144">
        <v>0</v>
      </c>
      <c r="AK38" s="144">
        <v>0</v>
      </c>
      <c r="AL38" s="143"/>
      <c r="AM38" s="144">
        <f t="shared" si="30"/>
        <v>0</v>
      </c>
      <c r="AN38" s="144">
        <f t="shared" si="16"/>
        <v>0.01</v>
      </c>
      <c r="AO38" s="149">
        <f t="shared" si="17"/>
        <v>1</v>
      </c>
      <c r="AP38" s="153">
        <f t="shared" si="31"/>
        <v>0.008</v>
      </c>
      <c r="AQ38" s="143"/>
      <c r="AR38" s="122">
        <f t="shared" si="19"/>
        <v>364.17</v>
      </c>
      <c r="AS38" s="122">
        <f t="shared" si="20"/>
        <v>0.06</v>
      </c>
      <c r="AT38" s="122">
        <f t="shared" si="21"/>
        <v>567.15</v>
      </c>
      <c r="AU38" s="122">
        <f t="shared" si="22"/>
        <v>0.15</v>
      </c>
      <c r="AV38" s="143"/>
      <c r="AW38" s="143"/>
      <c r="AX38" s="143"/>
      <c r="AY38" s="155">
        <v>1</v>
      </c>
      <c r="AZ38" s="155">
        <v>1</v>
      </c>
      <c r="BA38" s="143"/>
      <c r="BB38" s="143"/>
      <c r="BC38" s="143"/>
      <c r="BD38" s="143"/>
      <c r="BE38" s="143"/>
    </row>
    <row r="39" ht="16.5" spans="1:57">
      <c r="A39" s="102">
        <v>45352</v>
      </c>
      <c r="B39" s="156" t="s">
        <v>32</v>
      </c>
      <c r="C39" s="156" t="s">
        <v>255</v>
      </c>
      <c r="D39" s="220">
        <v>382245</v>
      </c>
      <c r="E39" s="105">
        <f t="shared" si="0"/>
        <v>3822.45</v>
      </c>
      <c r="F39" s="105">
        <v>0</v>
      </c>
      <c r="G39" s="219">
        <v>0.7</v>
      </c>
      <c r="H39" s="108"/>
      <c r="I39" s="170">
        <v>3532.34</v>
      </c>
      <c r="J39" s="119">
        <v>0.15</v>
      </c>
      <c r="K39" s="120">
        <v>1264.205</v>
      </c>
      <c r="L39" s="121">
        <v>2268.135</v>
      </c>
      <c r="M39" s="122"/>
      <c r="N39" s="227" t="str">
        <f t="shared" si="1"/>
        <v>007手游</v>
      </c>
      <c r="O39" s="123">
        <f t="shared" si="2"/>
        <v>0.7</v>
      </c>
      <c r="P39" s="124">
        <f t="shared" si="3"/>
        <v>3822.45</v>
      </c>
      <c r="Q39" s="124">
        <v>0</v>
      </c>
      <c r="R39" s="128">
        <f t="shared" si="4"/>
        <v>0</v>
      </c>
      <c r="S39" s="131">
        <f t="shared" si="5"/>
        <v>0</v>
      </c>
      <c r="T39" s="132"/>
      <c r="U39" s="133">
        <f t="shared" si="6"/>
        <v>3822.45</v>
      </c>
      <c r="V39" s="132">
        <f t="shared" si="7"/>
        <v>0.3</v>
      </c>
      <c r="W39" s="133">
        <f t="shared" si="8"/>
        <v>1146.735</v>
      </c>
      <c r="X39" s="138"/>
      <c r="Y39" s="135">
        <f t="shared" si="9"/>
        <v>0</v>
      </c>
      <c r="Z39" s="135">
        <f t="shared" si="29"/>
        <v>0</v>
      </c>
      <c r="AA39" s="135">
        <f t="shared" si="11"/>
        <v>3822.45</v>
      </c>
      <c r="AB39" s="142">
        <v>0</v>
      </c>
      <c r="AC39" s="142">
        <v>0.15</v>
      </c>
      <c r="AD39" s="135">
        <f t="shared" si="12"/>
        <v>573.37</v>
      </c>
      <c r="AE39" s="143"/>
      <c r="AF39" s="144">
        <f t="shared" si="13"/>
        <v>1146.735</v>
      </c>
      <c r="AG39" s="144">
        <f t="shared" si="14"/>
        <v>573.37</v>
      </c>
      <c r="AH39" s="144">
        <v>0</v>
      </c>
      <c r="AI39" s="144">
        <v>0</v>
      </c>
      <c r="AJ39" s="144">
        <v>0</v>
      </c>
      <c r="AK39" s="144">
        <v>0</v>
      </c>
      <c r="AL39" s="143"/>
      <c r="AM39" s="144">
        <f t="shared" si="30"/>
        <v>0</v>
      </c>
      <c r="AN39" s="144">
        <f t="shared" si="16"/>
        <v>573.37</v>
      </c>
      <c r="AO39" s="149">
        <f t="shared" si="17"/>
        <v>1</v>
      </c>
      <c r="AP39" s="153">
        <f t="shared" si="31"/>
        <v>573.365</v>
      </c>
      <c r="AQ39" s="143"/>
      <c r="AR39" s="122">
        <f t="shared" si="19"/>
        <v>2268.135</v>
      </c>
      <c r="AS39" s="122">
        <f t="shared" si="20"/>
        <v>3822.45</v>
      </c>
      <c r="AT39" s="122">
        <f t="shared" si="21"/>
        <v>3532.34</v>
      </c>
      <c r="AU39" s="122">
        <f t="shared" si="22"/>
        <v>0.15</v>
      </c>
      <c r="AV39" s="143"/>
      <c r="AW39" s="143"/>
      <c r="AX39" s="143"/>
      <c r="AY39" s="155">
        <v>1</v>
      </c>
      <c r="AZ39" s="155">
        <v>1</v>
      </c>
      <c r="BA39" s="143"/>
      <c r="BB39" s="143"/>
      <c r="BC39" s="143"/>
      <c r="BD39" s="143"/>
      <c r="BE39" s="143"/>
    </row>
    <row r="40" ht="16.5" spans="1:57">
      <c r="A40" s="102">
        <v>45352</v>
      </c>
      <c r="B40" s="156" t="s">
        <v>30</v>
      </c>
      <c r="C40" s="156">
        <v>3733</v>
      </c>
      <c r="D40" s="220">
        <v>1154141</v>
      </c>
      <c r="E40" s="105">
        <f t="shared" si="0"/>
        <v>11541.41</v>
      </c>
      <c r="F40" s="105">
        <v>0</v>
      </c>
      <c r="G40" s="219">
        <v>0.72</v>
      </c>
      <c r="H40" s="108"/>
      <c r="I40" s="170">
        <v>10368.89</v>
      </c>
      <c r="J40" s="119">
        <v>0.15</v>
      </c>
      <c r="K40" s="120">
        <v>2882.7852</v>
      </c>
      <c r="L40" s="121">
        <v>7486.1048</v>
      </c>
      <c r="M40" s="122"/>
      <c r="N40" s="227">
        <f t="shared" si="1"/>
        <v>3733</v>
      </c>
      <c r="O40" s="123">
        <f t="shared" si="2"/>
        <v>0.72</v>
      </c>
      <c r="P40" s="124">
        <f t="shared" si="3"/>
        <v>11541.41</v>
      </c>
      <c r="Q40" s="124">
        <v>0</v>
      </c>
      <c r="R40" s="128">
        <f t="shared" si="4"/>
        <v>0</v>
      </c>
      <c r="S40" s="131">
        <f t="shared" si="5"/>
        <v>0</v>
      </c>
      <c r="T40" s="132"/>
      <c r="U40" s="133">
        <f t="shared" si="6"/>
        <v>11541.41</v>
      </c>
      <c r="V40" s="132">
        <f t="shared" si="7"/>
        <v>0.28</v>
      </c>
      <c r="W40" s="133">
        <f t="shared" si="8"/>
        <v>3231.5948</v>
      </c>
      <c r="X40" s="138"/>
      <c r="Y40" s="135">
        <f t="shared" si="9"/>
        <v>0</v>
      </c>
      <c r="Z40" s="135">
        <f t="shared" si="29"/>
        <v>0</v>
      </c>
      <c r="AA40" s="135">
        <f t="shared" si="11"/>
        <v>11541.41</v>
      </c>
      <c r="AB40" s="142">
        <v>0</v>
      </c>
      <c r="AC40" s="142">
        <v>0.15</v>
      </c>
      <c r="AD40" s="135">
        <f t="shared" si="12"/>
        <v>1731.21</v>
      </c>
      <c r="AE40" s="143"/>
      <c r="AF40" s="144">
        <f t="shared" si="13"/>
        <v>3231.5948</v>
      </c>
      <c r="AG40" s="144">
        <f t="shared" si="14"/>
        <v>1731.21</v>
      </c>
      <c r="AH40" s="144">
        <v>0</v>
      </c>
      <c r="AI40" s="144">
        <v>0</v>
      </c>
      <c r="AJ40" s="144">
        <v>0</v>
      </c>
      <c r="AK40" s="144">
        <v>0</v>
      </c>
      <c r="AL40" s="143"/>
      <c r="AM40" s="144">
        <f t="shared" si="30"/>
        <v>0</v>
      </c>
      <c r="AN40" s="144">
        <f t="shared" si="16"/>
        <v>1731.21</v>
      </c>
      <c r="AO40" s="149">
        <f t="shared" si="17"/>
        <v>1</v>
      </c>
      <c r="AP40" s="153">
        <f t="shared" si="31"/>
        <v>1500.3848</v>
      </c>
      <c r="AQ40" s="143"/>
      <c r="AR40" s="122">
        <f t="shared" si="19"/>
        <v>7486.1048</v>
      </c>
      <c r="AS40" s="122">
        <f t="shared" si="20"/>
        <v>11541.41</v>
      </c>
      <c r="AT40" s="122">
        <f t="shared" si="21"/>
        <v>10368.89</v>
      </c>
      <c r="AU40" s="122">
        <f t="shared" si="22"/>
        <v>0.15</v>
      </c>
      <c r="AV40" s="143"/>
      <c r="AW40" s="143"/>
      <c r="AX40" s="143"/>
      <c r="AY40" s="155">
        <v>1</v>
      </c>
      <c r="AZ40" s="155">
        <v>1</v>
      </c>
      <c r="BA40" s="143"/>
      <c r="BB40" s="143"/>
      <c r="BC40" s="143"/>
      <c r="BD40" s="143"/>
      <c r="BE40" s="143"/>
    </row>
    <row r="41" ht="16.5" spans="1:57">
      <c r="A41" s="102">
        <v>45352</v>
      </c>
      <c r="B41" s="156" t="s">
        <v>32</v>
      </c>
      <c r="C41" s="156">
        <v>3011</v>
      </c>
      <c r="D41" s="220">
        <v>1503330</v>
      </c>
      <c r="E41" s="105">
        <f t="shared" si="0"/>
        <v>15033.3</v>
      </c>
      <c r="F41" s="165">
        <v>0</v>
      </c>
      <c r="G41" s="219">
        <v>0.7</v>
      </c>
      <c r="H41" s="108"/>
      <c r="I41" s="167">
        <v>567.15</v>
      </c>
      <c r="J41" s="119">
        <v>0.15</v>
      </c>
      <c r="K41" s="120">
        <v>202.98</v>
      </c>
      <c r="L41" s="121">
        <v>364.17</v>
      </c>
      <c r="M41" s="122"/>
      <c r="N41" s="227">
        <f t="shared" si="1"/>
        <v>3011</v>
      </c>
      <c r="O41" s="123">
        <f t="shared" si="2"/>
        <v>0.7</v>
      </c>
      <c r="P41" s="124">
        <f t="shared" si="3"/>
        <v>15033.3</v>
      </c>
      <c r="Q41" s="124">
        <v>0</v>
      </c>
      <c r="R41" s="128">
        <f t="shared" si="4"/>
        <v>0</v>
      </c>
      <c r="S41" s="131">
        <f t="shared" si="5"/>
        <v>0</v>
      </c>
      <c r="T41" s="132"/>
      <c r="U41" s="133">
        <f t="shared" si="6"/>
        <v>15033.3</v>
      </c>
      <c r="V41" s="132">
        <f t="shared" si="7"/>
        <v>0.3</v>
      </c>
      <c r="W41" s="133">
        <f t="shared" si="8"/>
        <v>4509.99</v>
      </c>
      <c r="X41" s="138"/>
      <c r="Y41" s="135">
        <f t="shared" si="9"/>
        <v>0</v>
      </c>
      <c r="Z41" s="135">
        <f t="shared" si="29"/>
        <v>0</v>
      </c>
      <c r="AA41" s="135">
        <f t="shared" si="11"/>
        <v>15033.3</v>
      </c>
      <c r="AB41" s="142">
        <v>0</v>
      </c>
      <c r="AC41" s="142">
        <v>0.15</v>
      </c>
      <c r="AD41" s="135">
        <f t="shared" si="12"/>
        <v>2255</v>
      </c>
      <c r="AE41" s="143"/>
      <c r="AF41" s="144">
        <f t="shared" si="13"/>
        <v>4509.99</v>
      </c>
      <c r="AG41" s="144">
        <f t="shared" si="14"/>
        <v>2255</v>
      </c>
      <c r="AH41" s="144">
        <v>0</v>
      </c>
      <c r="AI41" s="144">
        <v>0</v>
      </c>
      <c r="AJ41" s="144">
        <v>0</v>
      </c>
      <c r="AK41" s="144">
        <v>0</v>
      </c>
      <c r="AL41" s="143"/>
      <c r="AM41" s="144">
        <f t="shared" si="30"/>
        <v>0</v>
      </c>
      <c r="AN41" s="144">
        <f t="shared" si="16"/>
        <v>2255</v>
      </c>
      <c r="AO41" s="149">
        <f t="shared" si="17"/>
        <v>1</v>
      </c>
      <c r="AP41" s="153">
        <f t="shared" si="31"/>
        <v>2254.99</v>
      </c>
      <c r="AQ41" s="143"/>
      <c r="AR41" s="122">
        <f t="shared" si="19"/>
        <v>364.17</v>
      </c>
      <c r="AS41" s="122">
        <f t="shared" si="20"/>
        <v>15033.3</v>
      </c>
      <c r="AT41" s="122">
        <f t="shared" si="21"/>
        <v>567.15</v>
      </c>
      <c r="AU41" s="122">
        <f t="shared" si="22"/>
        <v>0.15</v>
      </c>
      <c r="AV41" s="143"/>
      <c r="AW41" s="143"/>
      <c r="AX41" s="143"/>
      <c r="AY41" s="155">
        <v>1</v>
      </c>
      <c r="AZ41" s="155">
        <v>1</v>
      </c>
      <c r="BA41" s="143"/>
      <c r="BB41" s="143"/>
      <c r="BC41" s="143"/>
      <c r="BD41" s="143"/>
      <c r="BE41" s="143"/>
    </row>
    <row r="42" ht="16.5" spans="1:57">
      <c r="A42" s="102">
        <v>45352</v>
      </c>
      <c r="B42" s="156" t="s">
        <v>32</v>
      </c>
      <c r="C42" s="221" t="s">
        <v>214</v>
      </c>
      <c r="D42" s="220">
        <v>706623</v>
      </c>
      <c r="E42" s="105">
        <f t="shared" si="0"/>
        <v>7066.23</v>
      </c>
      <c r="F42" s="105">
        <v>0</v>
      </c>
      <c r="G42" s="219">
        <v>0.22</v>
      </c>
      <c r="H42" s="222"/>
      <c r="I42" s="170">
        <v>3532.34</v>
      </c>
      <c r="J42" s="119">
        <v>0.15</v>
      </c>
      <c r="K42" s="120">
        <v>1264.205</v>
      </c>
      <c r="L42" s="121">
        <v>2268.135</v>
      </c>
      <c r="M42" s="122"/>
      <c r="N42" s="227" t="str">
        <f t="shared" si="1"/>
        <v>小7</v>
      </c>
      <c r="O42" s="123">
        <f t="shared" si="2"/>
        <v>0.22</v>
      </c>
      <c r="P42" s="124">
        <f t="shared" si="3"/>
        <v>7066.23</v>
      </c>
      <c r="Q42" s="124">
        <v>0</v>
      </c>
      <c r="R42" s="128">
        <f t="shared" si="4"/>
        <v>0</v>
      </c>
      <c r="S42" s="131">
        <f t="shared" si="5"/>
        <v>0</v>
      </c>
      <c r="T42" s="132"/>
      <c r="U42" s="133">
        <f t="shared" si="6"/>
        <v>7066.23</v>
      </c>
      <c r="V42" s="132">
        <f t="shared" si="7"/>
        <v>0.78</v>
      </c>
      <c r="W42" s="133">
        <f t="shared" si="8"/>
        <v>5511.6594</v>
      </c>
      <c r="X42" s="138"/>
      <c r="Y42" s="135">
        <f t="shared" si="9"/>
        <v>0</v>
      </c>
      <c r="Z42" s="135">
        <f t="shared" si="29"/>
        <v>0</v>
      </c>
      <c r="AA42" s="135">
        <f t="shared" si="11"/>
        <v>7066.23</v>
      </c>
      <c r="AB42" s="142">
        <v>0</v>
      </c>
      <c r="AC42" s="142">
        <v>0.15</v>
      </c>
      <c r="AD42" s="135">
        <f t="shared" si="12"/>
        <v>1059.93</v>
      </c>
      <c r="AE42" s="143"/>
      <c r="AF42" s="144">
        <f t="shared" si="13"/>
        <v>5511.6594</v>
      </c>
      <c r="AG42" s="144">
        <f t="shared" si="14"/>
        <v>1059.93</v>
      </c>
      <c r="AH42" s="144">
        <v>0</v>
      </c>
      <c r="AI42" s="144">
        <v>0</v>
      </c>
      <c r="AJ42" s="144">
        <v>0</v>
      </c>
      <c r="AK42" s="144">
        <v>0</v>
      </c>
      <c r="AL42" s="143"/>
      <c r="AM42" s="144">
        <f t="shared" si="30"/>
        <v>0</v>
      </c>
      <c r="AN42" s="144">
        <f t="shared" si="16"/>
        <v>1059.93</v>
      </c>
      <c r="AO42" s="149">
        <f t="shared" si="17"/>
        <v>1</v>
      </c>
      <c r="AP42" s="153">
        <f t="shared" si="31"/>
        <v>4451.7294</v>
      </c>
      <c r="AQ42" s="143"/>
      <c r="AR42" s="122">
        <f t="shared" si="19"/>
        <v>2268.135</v>
      </c>
      <c r="AS42" s="122">
        <f t="shared" si="20"/>
        <v>7066.23</v>
      </c>
      <c r="AT42" s="122">
        <f t="shared" si="21"/>
        <v>3532.34</v>
      </c>
      <c r="AU42" s="122">
        <f t="shared" si="22"/>
        <v>0.15</v>
      </c>
      <c r="AV42" s="143"/>
      <c r="AW42" s="143"/>
      <c r="AX42" s="143"/>
      <c r="AY42" s="155">
        <v>1</v>
      </c>
      <c r="AZ42" s="155">
        <v>1</v>
      </c>
      <c r="BA42" s="143"/>
      <c r="BB42" s="143"/>
      <c r="BC42" s="143"/>
      <c r="BD42" s="143"/>
      <c r="BE42" s="143"/>
    </row>
    <row r="43" ht="16.5" spans="1:57">
      <c r="A43" s="102">
        <v>45352</v>
      </c>
      <c r="B43" s="156" t="s">
        <v>32</v>
      </c>
      <c r="C43" s="221" t="s">
        <v>214</v>
      </c>
      <c r="D43" s="220">
        <v>2021856</v>
      </c>
      <c r="E43" s="105">
        <f t="shared" si="0"/>
        <v>20218.56</v>
      </c>
      <c r="F43" s="105">
        <v>0</v>
      </c>
      <c r="G43" s="219">
        <v>0.22</v>
      </c>
      <c r="H43" s="222">
        <v>12.96</v>
      </c>
      <c r="I43" s="170">
        <v>10368.89</v>
      </c>
      <c r="J43" s="119">
        <v>0.15</v>
      </c>
      <c r="K43" s="120">
        <v>2882.7852</v>
      </c>
      <c r="L43" s="121">
        <v>7486.1048</v>
      </c>
      <c r="M43" s="122"/>
      <c r="N43" s="227" t="str">
        <f t="shared" si="1"/>
        <v>小7</v>
      </c>
      <c r="O43" s="123">
        <f t="shared" si="2"/>
        <v>0.22</v>
      </c>
      <c r="P43" s="124">
        <f t="shared" si="3"/>
        <v>20218.56</v>
      </c>
      <c r="Q43" s="124">
        <v>0</v>
      </c>
      <c r="R43" s="128">
        <f t="shared" si="4"/>
        <v>12.96</v>
      </c>
      <c r="S43" s="131">
        <f t="shared" si="5"/>
        <v>0</v>
      </c>
      <c r="T43" s="132"/>
      <c r="U43" s="133">
        <f t="shared" si="6"/>
        <v>20205.6</v>
      </c>
      <c r="V43" s="132">
        <f t="shared" si="7"/>
        <v>0.78</v>
      </c>
      <c r="W43" s="133">
        <f t="shared" si="8"/>
        <v>15760.368</v>
      </c>
      <c r="X43" s="138"/>
      <c r="Y43" s="135">
        <f t="shared" si="9"/>
        <v>12.96</v>
      </c>
      <c r="Z43" s="135">
        <f t="shared" si="29"/>
        <v>0</v>
      </c>
      <c r="AA43" s="135">
        <f t="shared" si="11"/>
        <v>20205.6</v>
      </c>
      <c r="AB43" s="142">
        <v>0</v>
      </c>
      <c r="AC43" s="142">
        <v>0.15</v>
      </c>
      <c r="AD43" s="135">
        <f t="shared" si="12"/>
        <v>3030.84</v>
      </c>
      <c r="AE43" s="143"/>
      <c r="AF43" s="144">
        <f t="shared" si="13"/>
        <v>15760.368</v>
      </c>
      <c r="AG43" s="144">
        <f t="shared" si="14"/>
        <v>3030.84</v>
      </c>
      <c r="AH43" s="144">
        <v>0</v>
      </c>
      <c r="AI43" s="144">
        <v>0</v>
      </c>
      <c r="AJ43" s="144">
        <v>0</v>
      </c>
      <c r="AK43" s="144">
        <v>0</v>
      </c>
      <c r="AL43" s="143"/>
      <c r="AM43" s="144">
        <f t="shared" si="30"/>
        <v>0</v>
      </c>
      <c r="AN43" s="144">
        <f t="shared" si="16"/>
        <v>3030.84</v>
      </c>
      <c r="AO43" s="149">
        <f t="shared" si="17"/>
        <v>1</v>
      </c>
      <c r="AP43" s="153">
        <f t="shared" si="31"/>
        <v>12729.528</v>
      </c>
      <c r="AQ43" s="143"/>
      <c r="AR43" s="122">
        <f t="shared" si="19"/>
        <v>7486.1048</v>
      </c>
      <c r="AS43" s="122">
        <f t="shared" si="20"/>
        <v>20218.56</v>
      </c>
      <c r="AT43" s="122">
        <f t="shared" si="21"/>
        <v>10368.89</v>
      </c>
      <c r="AU43" s="122">
        <f t="shared" si="22"/>
        <v>0.15</v>
      </c>
      <c r="AV43" s="143"/>
      <c r="AW43" s="143"/>
      <c r="AX43" s="143"/>
      <c r="AY43" s="155">
        <v>1</v>
      </c>
      <c r="AZ43" s="155">
        <v>1</v>
      </c>
      <c r="BA43" s="143"/>
      <c r="BB43" s="143"/>
      <c r="BC43" s="143"/>
      <c r="BD43" s="143"/>
      <c r="BE43" s="143"/>
    </row>
    <row r="44" s="217" customFormat="1" ht="8.55" customHeight="1" spans="1:57">
      <c r="A44" s="223"/>
      <c r="B44" s="224"/>
      <c r="C44" s="224"/>
      <c r="D44" s="224"/>
      <c r="E44" s="224"/>
      <c r="F44" s="225"/>
      <c r="G44" s="225"/>
      <c r="H44" s="226"/>
      <c r="I44" s="228"/>
      <c r="J44" s="225"/>
      <c r="K44" s="229"/>
      <c r="L44" s="224"/>
      <c r="M44" s="230"/>
      <c r="N44" s="231"/>
      <c r="O44" s="232"/>
      <c r="P44" s="233">
        <f>D44</f>
        <v>0</v>
      </c>
      <c r="Q44" s="233">
        <v>0</v>
      </c>
      <c r="R44" s="233">
        <f t="shared" si="4"/>
        <v>0</v>
      </c>
      <c r="S44" s="234">
        <f t="shared" si="5"/>
        <v>0</v>
      </c>
      <c r="T44" s="234"/>
      <c r="U44" s="233"/>
      <c r="V44" s="234"/>
      <c r="W44" s="233"/>
      <c r="X44" s="235"/>
      <c r="Y44" s="236"/>
      <c r="Z44" s="236"/>
      <c r="AA44" s="236"/>
      <c r="AB44" s="237"/>
      <c r="AC44" s="237">
        <v>0.15</v>
      </c>
      <c r="AD44" s="236"/>
      <c r="AE44" s="238"/>
      <c r="AF44" s="239"/>
      <c r="AG44" s="239"/>
      <c r="AH44" s="239"/>
      <c r="AI44" s="239">
        <v>0</v>
      </c>
      <c r="AJ44" s="239"/>
      <c r="AK44" s="239"/>
      <c r="AL44" s="238"/>
      <c r="AM44" s="239"/>
      <c r="AN44" s="239"/>
      <c r="AO44" s="240"/>
      <c r="AP44" s="241"/>
      <c r="AQ44" s="238"/>
      <c r="AR44" s="230"/>
      <c r="AS44" s="230"/>
      <c r="AT44" s="230"/>
      <c r="AU44" s="230"/>
      <c r="AV44" s="238"/>
      <c r="AW44" s="238"/>
      <c r="AX44" s="238"/>
      <c r="AY44" s="232">
        <v>1</v>
      </c>
      <c r="AZ44" s="232"/>
      <c r="BA44" s="238"/>
      <c r="BB44" s="238"/>
      <c r="BC44" s="238"/>
      <c r="BD44" s="238"/>
      <c r="BE44" s="238"/>
    </row>
    <row r="45" ht="16.5" spans="1:57">
      <c r="A45" s="102">
        <v>45383</v>
      </c>
      <c r="B45" s="156" t="s">
        <v>30</v>
      </c>
      <c r="C45" s="156" t="s">
        <v>242</v>
      </c>
      <c r="D45" s="218">
        <v>19166</v>
      </c>
      <c r="E45" s="105">
        <f t="shared" ref="E45:E84" si="32">D45*0.01</f>
        <v>191.66</v>
      </c>
      <c r="F45" s="219">
        <v>0</v>
      </c>
      <c r="G45" s="219">
        <v>0.7</v>
      </c>
      <c r="H45" s="108"/>
      <c r="I45" s="167">
        <v>2784.91</v>
      </c>
      <c r="J45" s="119">
        <v>0.15</v>
      </c>
      <c r="K45" s="120">
        <v>996.71</v>
      </c>
      <c r="L45" s="121">
        <v>1788.2</v>
      </c>
      <c r="M45" s="122"/>
      <c r="N45" s="227" t="str">
        <f t="shared" ref="N45:N84" si="33">C45</f>
        <v>虫虫</v>
      </c>
      <c r="O45" s="123">
        <f t="shared" ref="O45:O84" si="34">G45</f>
        <v>0.7</v>
      </c>
      <c r="P45" s="124">
        <f t="shared" ref="P45:P84" si="35">E45</f>
        <v>191.66</v>
      </c>
      <c r="Q45" s="124">
        <v>0</v>
      </c>
      <c r="R45" s="128">
        <f t="shared" si="4"/>
        <v>0</v>
      </c>
      <c r="S45" s="131">
        <f t="shared" si="5"/>
        <v>0</v>
      </c>
      <c r="T45" s="132"/>
      <c r="U45" s="133">
        <f t="shared" ref="U45:U84" si="36">(P45-Q45-R45)*(1-S45)*(1-T45)</f>
        <v>191.66</v>
      </c>
      <c r="V45" s="132">
        <f t="shared" ref="V45:V84" si="37">AY45-O45</f>
        <v>0.3</v>
      </c>
      <c r="W45" s="133">
        <f t="shared" ref="W45:W84" si="38">(P45-Q45-R45)*(1-S45)*V45*(1-T45)</f>
        <v>57.498</v>
      </c>
      <c r="X45" s="134"/>
      <c r="Y45" s="135">
        <f t="shared" ref="Y45:Y84" si="39">R45</f>
        <v>0</v>
      </c>
      <c r="Z45" s="135">
        <f t="shared" ref="Z45:Z52" si="40">Q45</f>
        <v>0</v>
      </c>
      <c r="AA45" s="135">
        <f t="shared" ref="AA45:AA84" si="41">P45-Y45-Z45</f>
        <v>191.66</v>
      </c>
      <c r="AB45" s="142">
        <v>0</v>
      </c>
      <c r="AC45" s="142">
        <v>0.15</v>
      </c>
      <c r="AD45" s="135">
        <f t="shared" ref="AD45:AD84" si="42">ROUND(AA45*(1-AB45)*AC45,2)</f>
        <v>28.75</v>
      </c>
      <c r="AE45" s="143"/>
      <c r="AF45" s="144">
        <f t="shared" ref="AF45:AF84" si="43">W45</f>
        <v>57.498</v>
      </c>
      <c r="AG45" s="144">
        <f t="shared" ref="AG45:AG84" si="44">AD45</f>
        <v>28.75</v>
      </c>
      <c r="AH45" s="144">
        <v>0</v>
      </c>
      <c r="AI45" s="144">
        <v>0</v>
      </c>
      <c r="AJ45" s="144">
        <v>0</v>
      </c>
      <c r="AK45" s="144">
        <v>0</v>
      </c>
      <c r="AL45" s="143"/>
      <c r="AM45" s="144">
        <f t="shared" ref="AM45:AM52" si="45">SUM(AH45:AL45)</f>
        <v>0</v>
      </c>
      <c r="AN45" s="144">
        <f t="shared" ref="AN45:AN84" si="46">AG45-AM45</f>
        <v>28.75</v>
      </c>
      <c r="AO45" s="149">
        <f t="shared" ref="AO45:AO84" si="47">IFERROR(AN45/AG45,"")</f>
        <v>1</v>
      </c>
      <c r="AP45" s="153">
        <f t="shared" ref="AP45:AP52" si="48">W45-AD45-T45</f>
        <v>28.748</v>
      </c>
      <c r="AQ45" s="143"/>
      <c r="AR45" s="122">
        <f t="shared" ref="AR45:AR84" si="49">L45-AE45</f>
        <v>1788.2</v>
      </c>
      <c r="AS45" s="122">
        <f t="shared" ref="AS45:AS84" si="50">E45-Q45</f>
        <v>191.66</v>
      </c>
      <c r="AT45" s="122">
        <f t="shared" ref="AT45:AT84" si="51">I45-S45</f>
        <v>2784.91</v>
      </c>
      <c r="AU45" s="122">
        <f t="shared" ref="AU45:AU84" si="52">J45-X45</f>
        <v>0.15</v>
      </c>
      <c r="AV45" s="143"/>
      <c r="AW45" s="143"/>
      <c r="AX45" s="143"/>
      <c r="AY45" s="155">
        <v>1</v>
      </c>
      <c r="AZ45" s="155">
        <v>1</v>
      </c>
      <c r="BA45" s="143"/>
      <c r="BB45" s="143"/>
      <c r="BC45" s="143"/>
      <c r="BD45" s="143"/>
      <c r="BE45" s="143"/>
    </row>
    <row r="46" ht="16.5" spans="1:57">
      <c r="A46" s="102">
        <v>45383</v>
      </c>
      <c r="B46" s="156" t="s">
        <v>30</v>
      </c>
      <c r="C46" s="156" t="s">
        <v>118</v>
      </c>
      <c r="D46" s="218">
        <v>1872</v>
      </c>
      <c r="E46" s="105">
        <f t="shared" si="32"/>
        <v>18.72</v>
      </c>
      <c r="F46" s="219">
        <v>0</v>
      </c>
      <c r="G46" s="219">
        <v>0.7</v>
      </c>
      <c r="H46" s="108"/>
      <c r="I46" s="170">
        <v>952.47</v>
      </c>
      <c r="J46" s="119">
        <v>0.15</v>
      </c>
      <c r="K46" s="120">
        <v>340.884</v>
      </c>
      <c r="L46" s="121">
        <v>611.586</v>
      </c>
      <c r="M46" s="122"/>
      <c r="N46" s="227" t="str">
        <f t="shared" si="33"/>
        <v>聚乐游戏中心（HTC）</v>
      </c>
      <c r="O46" s="123">
        <f t="shared" si="34"/>
        <v>0.7</v>
      </c>
      <c r="P46" s="124">
        <f t="shared" si="35"/>
        <v>18.72</v>
      </c>
      <c r="Q46" s="124">
        <v>0</v>
      </c>
      <c r="R46" s="128">
        <f t="shared" si="4"/>
        <v>0</v>
      </c>
      <c r="S46" s="131">
        <f t="shared" si="5"/>
        <v>0</v>
      </c>
      <c r="T46" s="132"/>
      <c r="U46" s="133">
        <f t="shared" si="36"/>
        <v>18.72</v>
      </c>
      <c r="V46" s="132">
        <f t="shared" si="37"/>
        <v>0.3</v>
      </c>
      <c r="W46" s="133">
        <f t="shared" si="38"/>
        <v>5.616</v>
      </c>
      <c r="X46" s="134"/>
      <c r="Y46" s="135">
        <f t="shared" si="39"/>
        <v>0</v>
      </c>
      <c r="Z46" s="135">
        <f t="shared" si="40"/>
        <v>0</v>
      </c>
      <c r="AA46" s="135">
        <f t="shared" si="41"/>
        <v>18.72</v>
      </c>
      <c r="AB46" s="142">
        <v>0</v>
      </c>
      <c r="AC46" s="142">
        <v>0.15</v>
      </c>
      <c r="AD46" s="135">
        <f t="shared" si="42"/>
        <v>2.81</v>
      </c>
      <c r="AE46" s="143"/>
      <c r="AF46" s="144">
        <f t="shared" si="43"/>
        <v>5.616</v>
      </c>
      <c r="AG46" s="144">
        <f t="shared" si="44"/>
        <v>2.81</v>
      </c>
      <c r="AH46" s="144">
        <v>0</v>
      </c>
      <c r="AI46" s="144">
        <v>0</v>
      </c>
      <c r="AJ46" s="144">
        <v>0</v>
      </c>
      <c r="AK46" s="144">
        <v>0</v>
      </c>
      <c r="AL46" s="143"/>
      <c r="AM46" s="144">
        <f t="shared" si="45"/>
        <v>0</v>
      </c>
      <c r="AN46" s="144">
        <f t="shared" si="46"/>
        <v>2.81</v>
      </c>
      <c r="AO46" s="149">
        <f t="shared" si="47"/>
        <v>1</v>
      </c>
      <c r="AP46" s="153">
        <f t="shared" si="48"/>
        <v>2.806</v>
      </c>
      <c r="AQ46" s="143"/>
      <c r="AR46" s="122">
        <f t="shared" si="49"/>
        <v>611.586</v>
      </c>
      <c r="AS46" s="122">
        <f t="shared" si="50"/>
        <v>18.72</v>
      </c>
      <c r="AT46" s="122">
        <f t="shared" si="51"/>
        <v>952.47</v>
      </c>
      <c r="AU46" s="122">
        <f t="shared" si="52"/>
        <v>0.15</v>
      </c>
      <c r="AV46" s="143"/>
      <c r="AW46" s="143"/>
      <c r="AX46" s="143"/>
      <c r="AY46" s="155">
        <v>1</v>
      </c>
      <c r="AZ46" s="155">
        <v>1</v>
      </c>
      <c r="BA46" s="143"/>
      <c r="BB46" s="143"/>
      <c r="BC46" s="143"/>
      <c r="BD46" s="143"/>
      <c r="BE46" s="143"/>
    </row>
    <row r="47" ht="16.5" spans="1:57">
      <c r="A47" s="102">
        <v>45383</v>
      </c>
      <c r="B47" s="156" t="s">
        <v>30</v>
      </c>
      <c r="C47" s="156">
        <v>3733</v>
      </c>
      <c r="D47" s="218">
        <v>428127</v>
      </c>
      <c r="E47" s="105">
        <f t="shared" si="32"/>
        <v>4281.27</v>
      </c>
      <c r="F47" s="219">
        <v>0.05</v>
      </c>
      <c r="G47" s="219">
        <v>0.72</v>
      </c>
      <c r="H47" s="108"/>
      <c r="I47" s="170">
        <v>3532.34</v>
      </c>
      <c r="J47" s="119">
        <v>0.15</v>
      </c>
      <c r="K47" s="120">
        <v>1264.205</v>
      </c>
      <c r="L47" s="121">
        <v>2268.135</v>
      </c>
      <c r="M47" s="122"/>
      <c r="N47" s="227">
        <f t="shared" si="33"/>
        <v>3733</v>
      </c>
      <c r="O47" s="123">
        <f t="shared" si="34"/>
        <v>0.72</v>
      </c>
      <c r="P47" s="124">
        <f t="shared" si="35"/>
        <v>4281.27</v>
      </c>
      <c r="Q47" s="124">
        <v>0</v>
      </c>
      <c r="R47" s="128">
        <f t="shared" si="4"/>
        <v>0</v>
      </c>
      <c r="S47" s="131">
        <f t="shared" si="5"/>
        <v>0.05</v>
      </c>
      <c r="T47" s="132"/>
      <c r="U47" s="133">
        <f t="shared" si="36"/>
        <v>4067.2065</v>
      </c>
      <c r="V47" s="132">
        <f t="shared" si="37"/>
        <v>0.28</v>
      </c>
      <c r="W47" s="133">
        <f t="shared" si="38"/>
        <v>1138.81782</v>
      </c>
      <c r="X47" s="138"/>
      <c r="Y47" s="135">
        <f t="shared" si="39"/>
        <v>0</v>
      </c>
      <c r="Z47" s="135">
        <f t="shared" si="40"/>
        <v>0</v>
      </c>
      <c r="AA47" s="135">
        <f t="shared" si="41"/>
        <v>4281.27</v>
      </c>
      <c r="AB47" s="142">
        <v>0</v>
      </c>
      <c r="AC47" s="142">
        <v>0.15</v>
      </c>
      <c r="AD47" s="135">
        <f t="shared" si="42"/>
        <v>642.19</v>
      </c>
      <c r="AE47" s="143"/>
      <c r="AF47" s="144">
        <f t="shared" si="43"/>
        <v>1138.81782</v>
      </c>
      <c r="AG47" s="144">
        <f t="shared" si="44"/>
        <v>642.19</v>
      </c>
      <c r="AH47" s="144">
        <v>0</v>
      </c>
      <c r="AI47" s="144">
        <v>0</v>
      </c>
      <c r="AJ47" s="144">
        <v>0</v>
      </c>
      <c r="AK47" s="144">
        <v>0</v>
      </c>
      <c r="AL47" s="143"/>
      <c r="AM47" s="144">
        <f t="shared" si="45"/>
        <v>0</v>
      </c>
      <c r="AN47" s="144">
        <f t="shared" si="46"/>
        <v>642.19</v>
      </c>
      <c r="AO47" s="149">
        <f t="shared" si="47"/>
        <v>1</v>
      </c>
      <c r="AP47" s="153">
        <f t="shared" si="48"/>
        <v>496.62782</v>
      </c>
      <c r="AQ47" s="143"/>
      <c r="AR47" s="122">
        <f t="shared" si="49"/>
        <v>2268.135</v>
      </c>
      <c r="AS47" s="122">
        <f t="shared" si="50"/>
        <v>4281.27</v>
      </c>
      <c r="AT47" s="122">
        <f t="shared" si="51"/>
        <v>3532.29</v>
      </c>
      <c r="AU47" s="122">
        <f t="shared" si="52"/>
        <v>0.15</v>
      </c>
      <c r="AV47" s="143"/>
      <c r="AW47" s="143"/>
      <c r="AX47" s="143"/>
      <c r="AY47" s="155">
        <v>1</v>
      </c>
      <c r="AZ47" s="155">
        <v>1</v>
      </c>
      <c r="BA47" s="143"/>
      <c r="BB47" s="143"/>
      <c r="BC47" s="143"/>
      <c r="BD47" s="143"/>
      <c r="BE47" s="143"/>
    </row>
    <row r="48" ht="16.5" spans="1:57">
      <c r="A48" s="102">
        <v>45383</v>
      </c>
      <c r="B48" s="156" t="s">
        <v>30</v>
      </c>
      <c r="C48" s="156" t="s">
        <v>232</v>
      </c>
      <c r="D48" s="218">
        <v>1581742</v>
      </c>
      <c r="E48" s="105">
        <f t="shared" si="32"/>
        <v>15817.42</v>
      </c>
      <c r="F48" s="219">
        <v>0.05</v>
      </c>
      <c r="G48" s="219">
        <v>0.72</v>
      </c>
      <c r="H48" s="108"/>
      <c r="I48" s="170">
        <v>10368.89</v>
      </c>
      <c r="J48" s="119">
        <v>0.15</v>
      </c>
      <c r="K48" s="120">
        <v>2882.7852</v>
      </c>
      <c r="L48" s="121">
        <v>7486.1048</v>
      </c>
      <c r="M48" s="122"/>
      <c r="N48" s="227" t="str">
        <f t="shared" si="33"/>
        <v>麦游</v>
      </c>
      <c r="O48" s="123">
        <f t="shared" si="34"/>
        <v>0.72</v>
      </c>
      <c r="P48" s="124">
        <f t="shared" si="35"/>
        <v>15817.42</v>
      </c>
      <c r="Q48" s="124">
        <v>0</v>
      </c>
      <c r="R48" s="128">
        <f t="shared" si="4"/>
        <v>0</v>
      </c>
      <c r="S48" s="131">
        <f t="shared" si="5"/>
        <v>0.05</v>
      </c>
      <c r="T48" s="132"/>
      <c r="U48" s="133">
        <f t="shared" si="36"/>
        <v>15026.549</v>
      </c>
      <c r="V48" s="132">
        <f t="shared" si="37"/>
        <v>0.28</v>
      </c>
      <c r="W48" s="133">
        <f t="shared" si="38"/>
        <v>4207.43372</v>
      </c>
      <c r="X48" s="138"/>
      <c r="Y48" s="135">
        <f t="shared" si="39"/>
        <v>0</v>
      </c>
      <c r="Z48" s="135">
        <f t="shared" si="40"/>
        <v>0</v>
      </c>
      <c r="AA48" s="135">
        <f t="shared" si="41"/>
        <v>15817.42</v>
      </c>
      <c r="AB48" s="142">
        <v>0</v>
      </c>
      <c r="AC48" s="142">
        <v>0.15</v>
      </c>
      <c r="AD48" s="135">
        <f t="shared" si="42"/>
        <v>2372.61</v>
      </c>
      <c r="AE48" s="143"/>
      <c r="AF48" s="144">
        <f t="shared" si="43"/>
        <v>4207.43372</v>
      </c>
      <c r="AG48" s="144">
        <f t="shared" si="44"/>
        <v>2372.61</v>
      </c>
      <c r="AH48" s="144">
        <v>0</v>
      </c>
      <c r="AI48" s="144">
        <v>0</v>
      </c>
      <c r="AJ48" s="144">
        <v>0</v>
      </c>
      <c r="AK48" s="144">
        <v>0</v>
      </c>
      <c r="AL48" s="143"/>
      <c r="AM48" s="144">
        <f t="shared" si="45"/>
        <v>0</v>
      </c>
      <c r="AN48" s="144">
        <f t="shared" si="46"/>
        <v>2372.61</v>
      </c>
      <c r="AO48" s="149">
        <f t="shared" si="47"/>
        <v>1</v>
      </c>
      <c r="AP48" s="153">
        <f t="shared" si="48"/>
        <v>1834.82372</v>
      </c>
      <c r="AQ48" s="143"/>
      <c r="AR48" s="122">
        <f t="shared" si="49"/>
        <v>7486.1048</v>
      </c>
      <c r="AS48" s="122">
        <f t="shared" si="50"/>
        <v>15817.42</v>
      </c>
      <c r="AT48" s="122">
        <f t="shared" si="51"/>
        <v>10368.84</v>
      </c>
      <c r="AU48" s="122">
        <f t="shared" si="52"/>
        <v>0.15</v>
      </c>
      <c r="AV48" s="143"/>
      <c r="AW48" s="143"/>
      <c r="AX48" s="143"/>
      <c r="AY48" s="155">
        <v>1</v>
      </c>
      <c r="AZ48" s="155">
        <v>1</v>
      </c>
      <c r="BA48" s="143"/>
      <c r="BB48" s="143"/>
      <c r="BC48" s="143"/>
      <c r="BD48" s="143"/>
      <c r="BE48" s="143"/>
    </row>
    <row r="49" ht="16.5" spans="1:57">
      <c r="A49" s="102">
        <v>45383</v>
      </c>
      <c r="B49" s="156" t="s">
        <v>30</v>
      </c>
      <c r="C49" s="156" t="s">
        <v>245</v>
      </c>
      <c r="D49" s="218">
        <v>142640</v>
      </c>
      <c r="E49" s="105">
        <f t="shared" si="32"/>
        <v>1426.4</v>
      </c>
      <c r="F49" s="219">
        <v>0</v>
      </c>
      <c r="G49" s="219">
        <v>0.7</v>
      </c>
      <c r="H49" s="108"/>
      <c r="I49" s="167">
        <v>567.15</v>
      </c>
      <c r="J49" s="119">
        <v>0.15</v>
      </c>
      <c r="K49" s="120">
        <v>202.98</v>
      </c>
      <c r="L49" s="121">
        <v>364.17</v>
      </c>
      <c r="M49" s="122"/>
      <c r="N49" s="227" t="str">
        <f t="shared" si="33"/>
        <v>八门助手</v>
      </c>
      <c r="O49" s="123">
        <f t="shared" si="34"/>
        <v>0.7</v>
      </c>
      <c r="P49" s="124">
        <f t="shared" si="35"/>
        <v>1426.4</v>
      </c>
      <c r="Q49" s="124">
        <v>0</v>
      </c>
      <c r="R49" s="128">
        <f t="shared" si="4"/>
        <v>0</v>
      </c>
      <c r="S49" s="131">
        <f t="shared" si="5"/>
        <v>0</v>
      </c>
      <c r="T49" s="132"/>
      <c r="U49" s="133">
        <f t="shared" si="36"/>
        <v>1426.4</v>
      </c>
      <c r="V49" s="132">
        <f t="shared" si="37"/>
        <v>0.3</v>
      </c>
      <c r="W49" s="133">
        <f t="shared" si="38"/>
        <v>427.92</v>
      </c>
      <c r="X49" s="138"/>
      <c r="Y49" s="135">
        <f t="shared" si="39"/>
        <v>0</v>
      </c>
      <c r="Z49" s="135">
        <f t="shared" si="40"/>
        <v>0</v>
      </c>
      <c r="AA49" s="135">
        <f t="shared" si="41"/>
        <v>1426.4</v>
      </c>
      <c r="AB49" s="142">
        <v>0</v>
      </c>
      <c r="AC49" s="142">
        <v>0.15</v>
      </c>
      <c r="AD49" s="135">
        <f t="shared" si="42"/>
        <v>213.96</v>
      </c>
      <c r="AE49" s="143"/>
      <c r="AF49" s="144">
        <f t="shared" si="43"/>
        <v>427.92</v>
      </c>
      <c r="AG49" s="144">
        <f t="shared" si="44"/>
        <v>213.96</v>
      </c>
      <c r="AH49" s="144">
        <v>0</v>
      </c>
      <c r="AI49" s="144">
        <v>0</v>
      </c>
      <c r="AJ49" s="144">
        <v>0</v>
      </c>
      <c r="AK49" s="144">
        <v>0</v>
      </c>
      <c r="AL49" s="143"/>
      <c r="AM49" s="144">
        <f t="shared" si="45"/>
        <v>0</v>
      </c>
      <c r="AN49" s="144">
        <f t="shared" si="46"/>
        <v>213.96</v>
      </c>
      <c r="AO49" s="149">
        <f t="shared" si="47"/>
        <v>1</v>
      </c>
      <c r="AP49" s="153">
        <f t="shared" si="48"/>
        <v>213.96</v>
      </c>
      <c r="AQ49" s="143"/>
      <c r="AR49" s="122">
        <f t="shared" si="49"/>
        <v>364.17</v>
      </c>
      <c r="AS49" s="122">
        <f t="shared" si="50"/>
        <v>1426.4</v>
      </c>
      <c r="AT49" s="122">
        <f t="shared" si="51"/>
        <v>567.15</v>
      </c>
      <c r="AU49" s="122">
        <f t="shared" si="52"/>
        <v>0.15</v>
      </c>
      <c r="AV49" s="143"/>
      <c r="AW49" s="143"/>
      <c r="AX49" s="143"/>
      <c r="AY49" s="155">
        <v>1</v>
      </c>
      <c r="AZ49" s="155">
        <v>1</v>
      </c>
      <c r="BA49" s="143"/>
      <c r="BB49" s="143"/>
      <c r="BC49" s="143"/>
      <c r="BD49" s="143"/>
      <c r="BE49" s="143"/>
    </row>
    <row r="50" ht="16.5" spans="1:57">
      <c r="A50" s="102">
        <v>45383</v>
      </c>
      <c r="B50" s="156" t="s">
        <v>30</v>
      </c>
      <c r="C50" s="156" t="s">
        <v>231</v>
      </c>
      <c r="D50" s="218">
        <v>580236</v>
      </c>
      <c r="E50" s="105">
        <f t="shared" si="32"/>
        <v>5802.36</v>
      </c>
      <c r="F50" s="219">
        <v>0.05</v>
      </c>
      <c r="G50" s="219">
        <v>0.72</v>
      </c>
      <c r="H50" s="108"/>
      <c r="I50" s="170">
        <v>4392.4437</v>
      </c>
      <c r="J50" s="119">
        <v>0.15</v>
      </c>
      <c r="K50" s="120">
        <v>932.229</v>
      </c>
      <c r="L50" s="121">
        <v>3460.2147</v>
      </c>
      <c r="M50" s="122"/>
      <c r="N50" s="227" t="str">
        <f t="shared" si="33"/>
        <v>麦游_iOS</v>
      </c>
      <c r="O50" s="123">
        <f t="shared" si="34"/>
        <v>0.72</v>
      </c>
      <c r="P50" s="124">
        <f t="shared" si="35"/>
        <v>5802.36</v>
      </c>
      <c r="Q50" s="124">
        <v>0</v>
      </c>
      <c r="R50" s="128">
        <f t="shared" si="4"/>
        <v>0</v>
      </c>
      <c r="S50" s="131">
        <f t="shared" si="5"/>
        <v>0.05</v>
      </c>
      <c r="T50" s="132"/>
      <c r="U50" s="133">
        <f t="shared" si="36"/>
        <v>5512.242</v>
      </c>
      <c r="V50" s="132">
        <f t="shared" si="37"/>
        <v>0.28</v>
      </c>
      <c r="W50" s="133">
        <f t="shared" si="38"/>
        <v>1543.42776</v>
      </c>
      <c r="X50" s="138"/>
      <c r="Y50" s="135">
        <f t="shared" si="39"/>
        <v>0</v>
      </c>
      <c r="Z50" s="135">
        <f t="shared" si="40"/>
        <v>0</v>
      </c>
      <c r="AA50" s="135">
        <f t="shared" si="41"/>
        <v>5802.36</v>
      </c>
      <c r="AB50" s="142">
        <v>0</v>
      </c>
      <c r="AC50" s="142">
        <v>0.15</v>
      </c>
      <c r="AD50" s="135">
        <f t="shared" si="42"/>
        <v>870.35</v>
      </c>
      <c r="AE50" s="143"/>
      <c r="AF50" s="144">
        <f t="shared" si="43"/>
        <v>1543.42776</v>
      </c>
      <c r="AG50" s="144">
        <f t="shared" si="44"/>
        <v>870.35</v>
      </c>
      <c r="AH50" s="144">
        <v>0</v>
      </c>
      <c r="AI50" s="144">
        <v>0</v>
      </c>
      <c r="AJ50" s="144">
        <v>0</v>
      </c>
      <c r="AK50" s="144">
        <v>0</v>
      </c>
      <c r="AL50" s="143"/>
      <c r="AM50" s="144">
        <f t="shared" si="45"/>
        <v>0</v>
      </c>
      <c r="AN50" s="144">
        <f t="shared" si="46"/>
        <v>870.35</v>
      </c>
      <c r="AO50" s="149">
        <f t="shared" si="47"/>
        <v>1</v>
      </c>
      <c r="AP50" s="153">
        <f t="shared" si="48"/>
        <v>673.07776</v>
      </c>
      <c r="AQ50" s="143"/>
      <c r="AR50" s="122">
        <f t="shared" si="49"/>
        <v>3460.2147</v>
      </c>
      <c r="AS50" s="122">
        <f t="shared" si="50"/>
        <v>5802.36</v>
      </c>
      <c r="AT50" s="122">
        <f t="shared" si="51"/>
        <v>4392.3937</v>
      </c>
      <c r="AU50" s="122">
        <f t="shared" si="52"/>
        <v>0.15</v>
      </c>
      <c r="AV50" s="143"/>
      <c r="AW50" s="143"/>
      <c r="AX50" s="143"/>
      <c r="AY50" s="155">
        <v>1</v>
      </c>
      <c r="AZ50" s="155">
        <v>1</v>
      </c>
      <c r="BA50" s="143"/>
      <c r="BB50" s="143"/>
      <c r="BC50" s="143"/>
      <c r="BD50" s="143"/>
      <c r="BE50" s="143"/>
    </row>
    <row r="51" ht="16.5" spans="1:57">
      <c r="A51" s="102">
        <v>45383</v>
      </c>
      <c r="B51" s="156" t="s">
        <v>30</v>
      </c>
      <c r="C51" s="156" t="s">
        <v>229</v>
      </c>
      <c r="D51" s="218">
        <v>3901451</v>
      </c>
      <c r="E51" s="105">
        <f t="shared" si="32"/>
        <v>39014.51</v>
      </c>
      <c r="F51" s="219">
        <v>0</v>
      </c>
      <c r="G51" s="219">
        <v>0.73</v>
      </c>
      <c r="H51" s="108"/>
      <c r="I51" s="170">
        <v>2.94</v>
      </c>
      <c r="J51" s="119">
        <v>0.15</v>
      </c>
      <c r="K51" s="120">
        <v>0</v>
      </c>
      <c r="L51" s="121">
        <v>2.94</v>
      </c>
      <c r="M51" s="122"/>
      <c r="N51" s="227" t="str">
        <f t="shared" si="33"/>
        <v>闪趣</v>
      </c>
      <c r="O51" s="123">
        <f t="shared" si="34"/>
        <v>0.73</v>
      </c>
      <c r="P51" s="124">
        <f t="shared" si="35"/>
        <v>39014.51</v>
      </c>
      <c r="Q51" s="124">
        <v>0</v>
      </c>
      <c r="R51" s="128">
        <f t="shared" si="4"/>
        <v>0</v>
      </c>
      <c r="S51" s="131">
        <f t="shared" si="5"/>
        <v>0</v>
      </c>
      <c r="T51" s="132"/>
      <c r="U51" s="133">
        <f t="shared" si="36"/>
        <v>39014.51</v>
      </c>
      <c r="V51" s="132">
        <f t="shared" si="37"/>
        <v>0.27</v>
      </c>
      <c r="W51" s="133">
        <f t="shared" si="38"/>
        <v>10533.9177</v>
      </c>
      <c r="X51" s="138"/>
      <c r="Y51" s="135">
        <f t="shared" si="39"/>
        <v>0</v>
      </c>
      <c r="Z51" s="135">
        <f t="shared" si="40"/>
        <v>0</v>
      </c>
      <c r="AA51" s="135">
        <f t="shared" si="41"/>
        <v>39014.51</v>
      </c>
      <c r="AB51" s="142">
        <v>0</v>
      </c>
      <c r="AC51" s="142">
        <v>0.15</v>
      </c>
      <c r="AD51" s="135">
        <f t="shared" si="42"/>
        <v>5852.18</v>
      </c>
      <c r="AE51" s="143"/>
      <c r="AF51" s="144">
        <f t="shared" si="43"/>
        <v>10533.9177</v>
      </c>
      <c r="AG51" s="144">
        <f t="shared" si="44"/>
        <v>5852.18</v>
      </c>
      <c r="AH51" s="144">
        <v>0</v>
      </c>
      <c r="AI51" s="144">
        <v>0</v>
      </c>
      <c r="AJ51" s="144">
        <v>0</v>
      </c>
      <c r="AK51" s="144">
        <v>0</v>
      </c>
      <c r="AL51" s="143"/>
      <c r="AM51" s="144">
        <f t="shared" si="45"/>
        <v>0</v>
      </c>
      <c r="AN51" s="144">
        <f t="shared" si="46"/>
        <v>5852.18</v>
      </c>
      <c r="AO51" s="149">
        <f t="shared" si="47"/>
        <v>1</v>
      </c>
      <c r="AP51" s="153">
        <f t="shared" si="48"/>
        <v>4681.7377</v>
      </c>
      <c r="AQ51" s="143"/>
      <c r="AR51" s="122">
        <f t="shared" si="49"/>
        <v>2.94</v>
      </c>
      <c r="AS51" s="122">
        <f t="shared" si="50"/>
        <v>39014.51</v>
      </c>
      <c r="AT51" s="122">
        <f t="shared" si="51"/>
        <v>2.94</v>
      </c>
      <c r="AU51" s="122">
        <f t="shared" si="52"/>
        <v>0.15</v>
      </c>
      <c r="AV51" s="143"/>
      <c r="AW51" s="143"/>
      <c r="AX51" s="143"/>
      <c r="AY51" s="155">
        <v>1</v>
      </c>
      <c r="AZ51" s="155">
        <v>1</v>
      </c>
      <c r="BA51" s="143"/>
      <c r="BB51" s="143"/>
      <c r="BC51" s="143"/>
      <c r="BD51" s="143"/>
      <c r="BE51" s="143"/>
    </row>
    <row r="52" ht="16.5" spans="1:57">
      <c r="A52" s="102">
        <v>45383</v>
      </c>
      <c r="B52" s="156" t="s">
        <v>30</v>
      </c>
      <c r="C52" s="156" t="s">
        <v>253</v>
      </c>
      <c r="D52" s="218">
        <v>37132</v>
      </c>
      <c r="E52" s="105">
        <f t="shared" si="32"/>
        <v>371.32</v>
      </c>
      <c r="F52" s="219">
        <v>0.05</v>
      </c>
      <c r="G52" s="219">
        <v>0.72</v>
      </c>
      <c r="H52" s="108"/>
      <c r="I52" s="170">
        <v>734.4</v>
      </c>
      <c r="J52" s="119">
        <v>0.15</v>
      </c>
      <c r="K52" s="120">
        <v>156.06</v>
      </c>
      <c r="L52" s="121">
        <v>578.34</v>
      </c>
      <c r="M52" s="122"/>
      <c r="N52" s="227" t="str">
        <f t="shared" si="33"/>
        <v>277游戏</v>
      </c>
      <c r="O52" s="123">
        <f t="shared" si="34"/>
        <v>0.72</v>
      </c>
      <c r="P52" s="124">
        <f t="shared" si="35"/>
        <v>371.32</v>
      </c>
      <c r="Q52" s="124">
        <v>0</v>
      </c>
      <c r="R52" s="128">
        <f t="shared" si="4"/>
        <v>0</v>
      </c>
      <c r="S52" s="131">
        <f t="shared" si="5"/>
        <v>0.05</v>
      </c>
      <c r="T52" s="132"/>
      <c r="U52" s="133">
        <f t="shared" si="36"/>
        <v>352.754</v>
      </c>
      <c r="V52" s="132">
        <f t="shared" si="37"/>
        <v>0.28</v>
      </c>
      <c r="W52" s="133">
        <f t="shared" si="38"/>
        <v>98.77112</v>
      </c>
      <c r="X52" s="138"/>
      <c r="Y52" s="135">
        <f t="shared" si="39"/>
        <v>0</v>
      </c>
      <c r="Z52" s="135">
        <f t="shared" si="40"/>
        <v>0</v>
      </c>
      <c r="AA52" s="135">
        <f t="shared" si="41"/>
        <v>371.32</v>
      </c>
      <c r="AB52" s="142">
        <v>0</v>
      </c>
      <c r="AC52" s="142">
        <v>0.15</v>
      </c>
      <c r="AD52" s="135">
        <f t="shared" si="42"/>
        <v>55.7</v>
      </c>
      <c r="AE52" s="143"/>
      <c r="AF52" s="144">
        <f t="shared" si="43"/>
        <v>98.77112</v>
      </c>
      <c r="AG52" s="144">
        <f t="shared" si="44"/>
        <v>55.7</v>
      </c>
      <c r="AH52" s="144">
        <v>0</v>
      </c>
      <c r="AI52" s="144">
        <v>0</v>
      </c>
      <c r="AJ52" s="144">
        <v>0</v>
      </c>
      <c r="AK52" s="144">
        <v>0</v>
      </c>
      <c r="AL52" s="143"/>
      <c r="AM52" s="144">
        <f t="shared" si="45"/>
        <v>0</v>
      </c>
      <c r="AN52" s="144">
        <f t="shared" si="46"/>
        <v>55.7</v>
      </c>
      <c r="AO52" s="149">
        <f t="shared" si="47"/>
        <v>1</v>
      </c>
      <c r="AP52" s="153">
        <f t="shared" si="48"/>
        <v>43.07112</v>
      </c>
      <c r="AQ52" s="143"/>
      <c r="AR52" s="122">
        <f t="shared" si="49"/>
        <v>578.34</v>
      </c>
      <c r="AS52" s="122">
        <f t="shared" si="50"/>
        <v>371.32</v>
      </c>
      <c r="AT52" s="122">
        <f t="shared" si="51"/>
        <v>734.35</v>
      </c>
      <c r="AU52" s="122">
        <f t="shared" si="52"/>
        <v>0.15</v>
      </c>
      <c r="AV52" s="143"/>
      <c r="AW52" s="143"/>
      <c r="AX52" s="143"/>
      <c r="AY52" s="155">
        <v>1</v>
      </c>
      <c r="AZ52" s="155">
        <v>1</v>
      </c>
      <c r="BA52" s="143"/>
      <c r="BB52" s="143"/>
      <c r="BC52" s="143"/>
      <c r="BD52" s="143"/>
      <c r="BE52" s="143"/>
    </row>
    <row r="53" ht="16.5" spans="1:57">
      <c r="A53" s="102">
        <v>45383</v>
      </c>
      <c r="B53" s="156" t="s">
        <v>30</v>
      </c>
      <c r="C53" s="156" t="s">
        <v>252</v>
      </c>
      <c r="D53" s="218">
        <v>24508</v>
      </c>
      <c r="E53" s="105">
        <f t="shared" si="32"/>
        <v>245.08</v>
      </c>
      <c r="F53" s="219">
        <v>0.05</v>
      </c>
      <c r="G53" s="219">
        <v>0.72</v>
      </c>
      <c r="H53" s="108"/>
      <c r="I53" s="170">
        <v>5584.43</v>
      </c>
      <c r="J53" s="119">
        <v>0.15</v>
      </c>
      <c r="K53" s="120">
        <v>1998.639</v>
      </c>
      <c r="L53" s="121">
        <v>3585.791</v>
      </c>
      <c r="M53" s="171"/>
      <c r="N53" s="227" t="str">
        <f t="shared" si="33"/>
        <v>277游戏_iOS</v>
      </c>
      <c r="O53" s="123">
        <f t="shared" si="34"/>
        <v>0.72</v>
      </c>
      <c r="P53" s="124">
        <f t="shared" si="35"/>
        <v>245.08</v>
      </c>
      <c r="Q53" s="124">
        <v>0</v>
      </c>
      <c r="R53" s="128">
        <f t="shared" si="4"/>
        <v>0</v>
      </c>
      <c r="S53" s="131">
        <f t="shared" si="5"/>
        <v>0.05</v>
      </c>
      <c r="T53" s="171"/>
      <c r="U53" s="133">
        <f t="shared" si="36"/>
        <v>232.826</v>
      </c>
      <c r="V53" s="132">
        <f t="shared" si="37"/>
        <v>0.28</v>
      </c>
      <c r="W53" s="133">
        <f t="shared" si="38"/>
        <v>65.19128</v>
      </c>
      <c r="X53" s="171"/>
      <c r="Y53" s="135">
        <f t="shared" si="39"/>
        <v>0</v>
      </c>
      <c r="Z53" s="171"/>
      <c r="AA53" s="135">
        <f t="shared" si="41"/>
        <v>245.08</v>
      </c>
      <c r="AB53" s="142">
        <v>0</v>
      </c>
      <c r="AC53" s="142">
        <v>0.15</v>
      </c>
      <c r="AD53" s="135">
        <f t="shared" si="42"/>
        <v>36.76</v>
      </c>
      <c r="AE53" s="171"/>
      <c r="AF53" s="144">
        <f t="shared" si="43"/>
        <v>65.19128</v>
      </c>
      <c r="AG53" s="144">
        <f t="shared" si="44"/>
        <v>36.76</v>
      </c>
      <c r="AH53" s="171"/>
      <c r="AI53" s="144">
        <v>0</v>
      </c>
      <c r="AJ53" s="171"/>
      <c r="AK53" s="171"/>
      <c r="AL53" s="171"/>
      <c r="AM53" s="171"/>
      <c r="AN53" s="144">
        <f t="shared" si="46"/>
        <v>36.76</v>
      </c>
      <c r="AO53" s="149">
        <f t="shared" si="47"/>
        <v>1</v>
      </c>
      <c r="AP53" s="171"/>
      <c r="AQ53" s="122"/>
      <c r="AR53" s="122">
        <f t="shared" si="49"/>
        <v>3585.791</v>
      </c>
      <c r="AS53" s="122">
        <f t="shared" si="50"/>
        <v>245.08</v>
      </c>
      <c r="AT53" s="122">
        <f t="shared" si="51"/>
        <v>5584.38</v>
      </c>
      <c r="AU53" s="122">
        <f t="shared" si="52"/>
        <v>0.15</v>
      </c>
      <c r="AV53" s="122"/>
      <c r="AW53" s="122"/>
      <c r="AX53" s="122"/>
      <c r="AY53" s="155">
        <v>1</v>
      </c>
      <c r="AZ53" s="155">
        <v>1</v>
      </c>
      <c r="BA53" s="122"/>
      <c r="BB53" s="122"/>
      <c r="BC53" s="122"/>
      <c r="BD53" s="122"/>
      <c r="BE53" s="122"/>
    </row>
    <row r="54" ht="16.5" spans="1:57">
      <c r="A54" s="102">
        <v>45383</v>
      </c>
      <c r="B54" s="156" t="s">
        <v>30</v>
      </c>
      <c r="C54" s="156" t="s">
        <v>225</v>
      </c>
      <c r="D54" s="218">
        <v>574180</v>
      </c>
      <c r="E54" s="105">
        <f t="shared" si="32"/>
        <v>5741.8</v>
      </c>
      <c r="F54" s="219">
        <v>0</v>
      </c>
      <c r="G54" s="219">
        <v>0.75</v>
      </c>
      <c r="H54" s="108"/>
      <c r="I54" s="167">
        <v>2784.91</v>
      </c>
      <c r="J54" s="119">
        <v>0.15</v>
      </c>
      <c r="K54" s="120">
        <v>996.71</v>
      </c>
      <c r="L54" s="121">
        <v>1788.2</v>
      </c>
      <c r="M54" s="122"/>
      <c r="N54" s="227" t="str">
        <f t="shared" si="33"/>
        <v>重庆星游_iOS</v>
      </c>
      <c r="O54" s="123">
        <f t="shared" si="34"/>
        <v>0.75</v>
      </c>
      <c r="P54" s="124">
        <f t="shared" si="35"/>
        <v>5741.8</v>
      </c>
      <c r="Q54" s="124">
        <v>0</v>
      </c>
      <c r="R54" s="128">
        <f t="shared" si="4"/>
        <v>0</v>
      </c>
      <c r="S54" s="131">
        <f t="shared" si="5"/>
        <v>0</v>
      </c>
      <c r="T54" s="132"/>
      <c r="U54" s="133">
        <f t="shared" si="36"/>
        <v>5741.8</v>
      </c>
      <c r="V54" s="132">
        <f t="shared" si="37"/>
        <v>0.25</v>
      </c>
      <c r="W54" s="133">
        <f t="shared" si="38"/>
        <v>1435.45</v>
      </c>
      <c r="X54" s="134"/>
      <c r="Y54" s="135">
        <f t="shared" si="39"/>
        <v>0</v>
      </c>
      <c r="Z54" s="135">
        <f t="shared" ref="Z54:Z61" si="53">Q54</f>
        <v>0</v>
      </c>
      <c r="AA54" s="135">
        <f t="shared" si="41"/>
        <v>5741.8</v>
      </c>
      <c r="AB54" s="142">
        <v>0</v>
      </c>
      <c r="AC54" s="142">
        <v>0.15</v>
      </c>
      <c r="AD54" s="135">
        <f t="shared" si="42"/>
        <v>861.27</v>
      </c>
      <c r="AE54" s="143"/>
      <c r="AF54" s="144">
        <f t="shared" si="43"/>
        <v>1435.45</v>
      </c>
      <c r="AG54" s="144">
        <f t="shared" si="44"/>
        <v>861.27</v>
      </c>
      <c r="AH54" s="144">
        <v>0</v>
      </c>
      <c r="AI54" s="144">
        <v>0</v>
      </c>
      <c r="AJ54" s="144">
        <v>0</v>
      </c>
      <c r="AK54" s="144">
        <v>0</v>
      </c>
      <c r="AL54" s="143"/>
      <c r="AM54" s="144">
        <f t="shared" ref="AM54:AM61" si="54">SUM(AH54:AL54)</f>
        <v>0</v>
      </c>
      <c r="AN54" s="144">
        <f t="shared" si="46"/>
        <v>861.27</v>
      </c>
      <c r="AO54" s="149">
        <f t="shared" si="47"/>
        <v>1</v>
      </c>
      <c r="AP54" s="153">
        <f t="shared" ref="AP54:AP61" si="55">W54-AD54-T54</f>
        <v>574.18</v>
      </c>
      <c r="AQ54" s="143"/>
      <c r="AR54" s="122">
        <f t="shared" si="49"/>
        <v>1788.2</v>
      </c>
      <c r="AS54" s="122">
        <f t="shared" si="50"/>
        <v>5741.8</v>
      </c>
      <c r="AT54" s="122">
        <f t="shared" si="51"/>
        <v>2784.91</v>
      </c>
      <c r="AU54" s="122">
        <f t="shared" si="52"/>
        <v>0.15</v>
      </c>
      <c r="AV54" s="143"/>
      <c r="AW54" s="143"/>
      <c r="AX54" s="143"/>
      <c r="AY54" s="155">
        <v>1</v>
      </c>
      <c r="AZ54" s="155">
        <v>1</v>
      </c>
      <c r="BA54" s="143"/>
      <c r="BB54" s="143"/>
      <c r="BC54" s="143"/>
      <c r="BD54" s="143"/>
      <c r="BE54" s="143"/>
    </row>
    <row r="55" ht="16.5" spans="1:57">
      <c r="A55" s="102">
        <v>45383</v>
      </c>
      <c r="B55" s="156" t="s">
        <v>30</v>
      </c>
      <c r="C55" s="156" t="s">
        <v>226</v>
      </c>
      <c r="D55" s="218">
        <v>424185</v>
      </c>
      <c r="E55" s="105">
        <f t="shared" si="32"/>
        <v>4241.85</v>
      </c>
      <c r="F55" s="219">
        <v>0</v>
      </c>
      <c r="G55" s="219">
        <v>0.75</v>
      </c>
      <c r="H55" s="108"/>
      <c r="I55" s="170">
        <v>952.47</v>
      </c>
      <c r="J55" s="119">
        <v>0.15</v>
      </c>
      <c r="K55" s="120">
        <v>340.884</v>
      </c>
      <c r="L55" s="121">
        <v>611.586</v>
      </c>
      <c r="M55" s="122"/>
      <c r="N55" s="227" t="str">
        <f t="shared" si="33"/>
        <v>重庆星游</v>
      </c>
      <c r="O55" s="123">
        <f t="shared" si="34"/>
        <v>0.75</v>
      </c>
      <c r="P55" s="124">
        <f t="shared" si="35"/>
        <v>4241.85</v>
      </c>
      <c r="Q55" s="124">
        <v>0</v>
      </c>
      <c r="R55" s="128">
        <f t="shared" si="4"/>
        <v>0</v>
      </c>
      <c r="S55" s="131">
        <f t="shared" si="5"/>
        <v>0</v>
      </c>
      <c r="T55" s="132"/>
      <c r="U55" s="133">
        <f t="shared" si="36"/>
        <v>4241.85</v>
      </c>
      <c r="V55" s="132">
        <f t="shared" si="37"/>
        <v>0.25</v>
      </c>
      <c r="W55" s="133">
        <f t="shared" si="38"/>
        <v>1060.4625</v>
      </c>
      <c r="X55" s="134"/>
      <c r="Y55" s="135">
        <f t="shared" si="39"/>
        <v>0</v>
      </c>
      <c r="Z55" s="135">
        <f t="shared" si="53"/>
        <v>0</v>
      </c>
      <c r="AA55" s="135">
        <f t="shared" si="41"/>
        <v>4241.85</v>
      </c>
      <c r="AB55" s="142">
        <v>0</v>
      </c>
      <c r="AC55" s="142">
        <v>0.15</v>
      </c>
      <c r="AD55" s="135">
        <f t="shared" si="42"/>
        <v>636.28</v>
      </c>
      <c r="AE55" s="143"/>
      <c r="AF55" s="144">
        <f t="shared" si="43"/>
        <v>1060.4625</v>
      </c>
      <c r="AG55" s="144">
        <f t="shared" si="44"/>
        <v>636.28</v>
      </c>
      <c r="AH55" s="144">
        <v>0</v>
      </c>
      <c r="AI55" s="144">
        <v>0</v>
      </c>
      <c r="AJ55" s="144">
        <v>0</v>
      </c>
      <c r="AK55" s="144">
        <v>0</v>
      </c>
      <c r="AL55" s="143"/>
      <c r="AM55" s="144">
        <f t="shared" si="54"/>
        <v>0</v>
      </c>
      <c r="AN55" s="144">
        <f t="shared" si="46"/>
        <v>636.28</v>
      </c>
      <c r="AO55" s="149">
        <f t="shared" si="47"/>
        <v>1</v>
      </c>
      <c r="AP55" s="153">
        <f t="shared" si="55"/>
        <v>424.1825</v>
      </c>
      <c r="AQ55" s="143"/>
      <c r="AR55" s="122">
        <f t="shared" si="49"/>
        <v>611.586</v>
      </c>
      <c r="AS55" s="122">
        <f t="shared" si="50"/>
        <v>4241.85</v>
      </c>
      <c r="AT55" s="122">
        <f t="shared" si="51"/>
        <v>952.47</v>
      </c>
      <c r="AU55" s="122">
        <f t="shared" si="52"/>
        <v>0.15</v>
      </c>
      <c r="AV55" s="143"/>
      <c r="AW55" s="143"/>
      <c r="AX55" s="143"/>
      <c r="AY55" s="155">
        <v>1</v>
      </c>
      <c r="AZ55" s="155">
        <v>1</v>
      </c>
      <c r="BA55" s="143"/>
      <c r="BB55" s="143"/>
      <c r="BC55" s="143"/>
      <c r="BD55" s="143"/>
      <c r="BE55" s="143"/>
    </row>
    <row r="56" ht="16.5" spans="1:57">
      <c r="A56" s="102">
        <v>45383</v>
      </c>
      <c r="B56" s="156" t="s">
        <v>30</v>
      </c>
      <c r="C56" s="156" t="s">
        <v>249</v>
      </c>
      <c r="D56" s="218">
        <v>119426</v>
      </c>
      <c r="E56" s="105">
        <f t="shared" si="32"/>
        <v>1194.26</v>
      </c>
      <c r="F56" s="219">
        <v>0</v>
      </c>
      <c r="G56" s="219">
        <v>0.7</v>
      </c>
      <c r="H56" s="108"/>
      <c r="I56" s="170">
        <v>3532.34</v>
      </c>
      <c r="J56" s="119">
        <v>0.15</v>
      </c>
      <c r="K56" s="120">
        <v>1264.205</v>
      </c>
      <c r="L56" s="121">
        <v>2268.135</v>
      </c>
      <c r="M56" s="122"/>
      <c r="N56" s="227" t="str">
        <f t="shared" si="33"/>
        <v>9917游戏</v>
      </c>
      <c r="O56" s="123">
        <f t="shared" si="34"/>
        <v>0.7</v>
      </c>
      <c r="P56" s="124">
        <f t="shared" si="35"/>
        <v>1194.26</v>
      </c>
      <c r="Q56" s="124">
        <v>0</v>
      </c>
      <c r="R56" s="128">
        <f t="shared" si="4"/>
        <v>0</v>
      </c>
      <c r="S56" s="131">
        <f t="shared" si="5"/>
        <v>0</v>
      </c>
      <c r="T56" s="132"/>
      <c r="U56" s="133">
        <f t="shared" si="36"/>
        <v>1194.26</v>
      </c>
      <c r="V56" s="132">
        <f t="shared" si="37"/>
        <v>0.3</v>
      </c>
      <c r="W56" s="133">
        <f t="shared" si="38"/>
        <v>358.278</v>
      </c>
      <c r="X56" s="138"/>
      <c r="Y56" s="135">
        <f t="shared" si="39"/>
        <v>0</v>
      </c>
      <c r="Z56" s="135">
        <f t="shared" si="53"/>
        <v>0</v>
      </c>
      <c r="AA56" s="135">
        <f t="shared" si="41"/>
        <v>1194.26</v>
      </c>
      <c r="AB56" s="142">
        <v>0</v>
      </c>
      <c r="AC56" s="142">
        <v>0.15</v>
      </c>
      <c r="AD56" s="135">
        <f t="shared" si="42"/>
        <v>179.14</v>
      </c>
      <c r="AE56" s="143"/>
      <c r="AF56" s="144">
        <f t="shared" si="43"/>
        <v>358.278</v>
      </c>
      <c r="AG56" s="144">
        <f t="shared" si="44"/>
        <v>179.14</v>
      </c>
      <c r="AH56" s="144">
        <v>0</v>
      </c>
      <c r="AI56" s="144">
        <v>0</v>
      </c>
      <c r="AJ56" s="144">
        <v>0</v>
      </c>
      <c r="AK56" s="144">
        <v>0</v>
      </c>
      <c r="AL56" s="143"/>
      <c r="AM56" s="144">
        <f t="shared" si="54"/>
        <v>0</v>
      </c>
      <c r="AN56" s="144">
        <f t="shared" si="46"/>
        <v>179.14</v>
      </c>
      <c r="AO56" s="149">
        <f t="shared" si="47"/>
        <v>1</v>
      </c>
      <c r="AP56" s="153">
        <f t="shared" si="55"/>
        <v>179.138</v>
      </c>
      <c r="AQ56" s="143"/>
      <c r="AR56" s="122">
        <f t="shared" si="49"/>
        <v>2268.135</v>
      </c>
      <c r="AS56" s="122">
        <f t="shared" si="50"/>
        <v>1194.26</v>
      </c>
      <c r="AT56" s="122">
        <f t="shared" si="51"/>
        <v>3532.34</v>
      </c>
      <c r="AU56" s="122">
        <f t="shared" si="52"/>
        <v>0.15</v>
      </c>
      <c r="AV56" s="143"/>
      <c r="AW56" s="143"/>
      <c r="AX56" s="143"/>
      <c r="AY56" s="155">
        <v>1</v>
      </c>
      <c r="AZ56" s="155">
        <v>1</v>
      </c>
      <c r="BA56" s="143"/>
      <c r="BB56" s="143"/>
      <c r="BC56" s="143"/>
      <c r="BD56" s="143"/>
      <c r="BE56" s="143"/>
    </row>
    <row r="57" ht="16.5" spans="1:57">
      <c r="A57" s="102">
        <v>45383</v>
      </c>
      <c r="B57" s="156" t="s">
        <v>30</v>
      </c>
      <c r="C57" s="156" t="s">
        <v>248</v>
      </c>
      <c r="D57" s="218">
        <v>29036</v>
      </c>
      <c r="E57" s="105">
        <f t="shared" si="32"/>
        <v>290.36</v>
      </c>
      <c r="F57" s="219">
        <v>0</v>
      </c>
      <c r="G57" s="219">
        <v>0.7</v>
      </c>
      <c r="H57" s="108"/>
      <c r="I57" s="170">
        <v>10368.89</v>
      </c>
      <c r="J57" s="119">
        <v>0.15</v>
      </c>
      <c r="K57" s="120">
        <v>2882.7852</v>
      </c>
      <c r="L57" s="121">
        <v>7486.1048</v>
      </c>
      <c r="M57" s="122"/>
      <c r="N57" s="227" t="str">
        <f t="shared" si="33"/>
        <v>9917游戏_iOS</v>
      </c>
      <c r="O57" s="123">
        <f t="shared" si="34"/>
        <v>0.7</v>
      </c>
      <c r="P57" s="124">
        <f t="shared" si="35"/>
        <v>290.36</v>
      </c>
      <c r="Q57" s="124">
        <v>0</v>
      </c>
      <c r="R57" s="128">
        <f t="shared" si="4"/>
        <v>0</v>
      </c>
      <c r="S57" s="131">
        <f t="shared" si="5"/>
        <v>0</v>
      </c>
      <c r="T57" s="132"/>
      <c r="U57" s="133">
        <f t="shared" si="36"/>
        <v>290.36</v>
      </c>
      <c r="V57" s="132">
        <f t="shared" si="37"/>
        <v>0.3</v>
      </c>
      <c r="W57" s="133">
        <f t="shared" si="38"/>
        <v>87.108</v>
      </c>
      <c r="X57" s="138"/>
      <c r="Y57" s="135">
        <f t="shared" si="39"/>
        <v>0</v>
      </c>
      <c r="Z57" s="135">
        <f t="shared" si="53"/>
        <v>0</v>
      </c>
      <c r="AA57" s="135">
        <f t="shared" si="41"/>
        <v>290.36</v>
      </c>
      <c r="AB57" s="142">
        <v>0</v>
      </c>
      <c r="AC57" s="142">
        <v>0.15</v>
      </c>
      <c r="AD57" s="135">
        <f t="shared" si="42"/>
        <v>43.55</v>
      </c>
      <c r="AE57" s="143"/>
      <c r="AF57" s="144">
        <f t="shared" si="43"/>
        <v>87.108</v>
      </c>
      <c r="AG57" s="144">
        <f t="shared" si="44"/>
        <v>43.55</v>
      </c>
      <c r="AH57" s="144">
        <v>0</v>
      </c>
      <c r="AI57" s="144">
        <v>0</v>
      </c>
      <c r="AJ57" s="144">
        <v>0</v>
      </c>
      <c r="AK57" s="144">
        <v>0</v>
      </c>
      <c r="AL57" s="143"/>
      <c r="AM57" s="144">
        <f t="shared" si="54"/>
        <v>0</v>
      </c>
      <c r="AN57" s="144">
        <f t="shared" si="46"/>
        <v>43.55</v>
      </c>
      <c r="AO57" s="149">
        <f t="shared" si="47"/>
        <v>1</v>
      </c>
      <c r="AP57" s="153">
        <f t="shared" si="55"/>
        <v>43.558</v>
      </c>
      <c r="AQ57" s="143"/>
      <c r="AR57" s="122">
        <f t="shared" si="49"/>
        <v>7486.1048</v>
      </c>
      <c r="AS57" s="122">
        <f t="shared" si="50"/>
        <v>290.36</v>
      </c>
      <c r="AT57" s="122">
        <f t="shared" si="51"/>
        <v>10368.89</v>
      </c>
      <c r="AU57" s="122">
        <f t="shared" si="52"/>
        <v>0.15</v>
      </c>
      <c r="AV57" s="143"/>
      <c r="AW57" s="143"/>
      <c r="AX57" s="143"/>
      <c r="AY57" s="155">
        <v>1</v>
      </c>
      <c r="AZ57" s="155">
        <v>1</v>
      </c>
      <c r="BA57" s="143"/>
      <c r="BB57" s="143"/>
      <c r="BC57" s="143"/>
      <c r="BD57" s="143"/>
      <c r="BE57" s="143"/>
    </row>
    <row r="58" ht="16.5" spans="1:57">
      <c r="A58" s="102">
        <v>45383</v>
      </c>
      <c r="B58" s="156" t="s">
        <v>30</v>
      </c>
      <c r="C58" s="156" t="s">
        <v>243</v>
      </c>
      <c r="D58" s="218">
        <v>9948</v>
      </c>
      <c r="E58" s="105">
        <f t="shared" si="32"/>
        <v>99.48</v>
      </c>
      <c r="F58" s="219">
        <v>0</v>
      </c>
      <c r="G58" s="219">
        <v>0.7</v>
      </c>
      <c r="H58" s="108"/>
      <c r="I58" s="167">
        <v>567.15</v>
      </c>
      <c r="J58" s="119">
        <v>0.15</v>
      </c>
      <c r="K58" s="120">
        <v>202.98</v>
      </c>
      <c r="L58" s="121">
        <v>364.17</v>
      </c>
      <c r="M58" s="122"/>
      <c r="N58" s="227" t="str">
        <f t="shared" si="33"/>
        <v>百分网</v>
      </c>
      <c r="O58" s="123">
        <f t="shared" si="34"/>
        <v>0.7</v>
      </c>
      <c r="P58" s="124">
        <f t="shared" si="35"/>
        <v>99.48</v>
      </c>
      <c r="Q58" s="124">
        <v>0</v>
      </c>
      <c r="R58" s="128">
        <f t="shared" si="4"/>
        <v>0</v>
      </c>
      <c r="S58" s="131">
        <f t="shared" si="5"/>
        <v>0</v>
      </c>
      <c r="T58" s="132"/>
      <c r="U58" s="133">
        <f t="shared" si="36"/>
        <v>99.48</v>
      </c>
      <c r="V58" s="132">
        <f t="shared" si="37"/>
        <v>0.3</v>
      </c>
      <c r="W58" s="133">
        <f t="shared" si="38"/>
        <v>29.844</v>
      </c>
      <c r="X58" s="138"/>
      <c r="Y58" s="135">
        <f t="shared" si="39"/>
        <v>0</v>
      </c>
      <c r="Z58" s="135">
        <f t="shared" si="53"/>
        <v>0</v>
      </c>
      <c r="AA58" s="135">
        <f t="shared" si="41"/>
        <v>99.48</v>
      </c>
      <c r="AB58" s="142">
        <v>0</v>
      </c>
      <c r="AC58" s="142">
        <v>0.15</v>
      </c>
      <c r="AD58" s="135">
        <f t="shared" si="42"/>
        <v>14.92</v>
      </c>
      <c r="AE58" s="143"/>
      <c r="AF58" s="144">
        <f t="shared" si="43"/>
        <v>29.844</v>
      </c>
      <c r="AG58" s="144">
        <f t="shared" si="44"/>
        <v>14.92</v>
      </c>
      <c r="AH58" s="144">
        <v>0</v>
      </c>
      <c r="AI58" s="144">
        <v>0</v>
      </c>
      <c r="AJ58" s="144">
        <v>0</v>
      </c>
      <c r="AK58" s="144">
        <v>0</v>
      </c>
      <c r="AL58" s="143"/>
      <c r="AM58" s="144">
        <f t="shared" si="54"/>
        <v>0</v>
      </c>
      <c r="AN58" s="144">
        <f t="shared" si="46"/>
        <v>14.92</v>
      </c>
      <c r="AO58" s="149">
        <f t="shared" si="47"/>
        <v>1</v>
      </c>
      <c r="AP58" s="153">
        <f t="shared" si="55"/>
        <v>14.924</v>
      </c>
      <c r="AQ58" s="143"/>
      <c r="AR58" s="122">
        <f t="shared" si="49"/>
        <v>364.17</v>
      </c>
      <c r="AS58" s="122">
        <f t="shared" si="50"/>
        <v>99.48</v>
      </c>
      <c r="AT58" s="122">
        <f t="shared" si="51"/>
        <v>567.15</v>
      </c>
      <c r="AU58" s="122">
        <f t="shared" si="52"/>
        <v>0.15</v>
      </c>
      <c r="AV58" s="143"/>
      <c r="AW58" s="143"/>
      <c r="AX58" s="143"/>
      <c r="AY58" s="155">
        <v>1</v>
      </c>
      <c r="AZ58" s="155">
        <v>1</v>
      </c>
      <c r="BA58" s="143"/>
      <c r="BB58" s="143"/>
      <c r="BC58" s="143"/>
      <c r="BD58" s="143"/>
      <c r="BE58" s="143"/>
    </row>
    <row r="59" ht="16.5" spans="1:57">
      <c r="A59" s="102">
        <v>45383</v>
      </c>
      <c r="B59" s="156" t="s">
        <v>30</v>
      </c>
      <c r="C59" s="156" t="s">
        <v>236</v>
      </c>
      <c r="D59" s="218">
        <v>14299</v>
      </c>
      <c r="E59" s="105">
        <f t="shared" si="32"/>
        <v>142.99</v>
      </c>
      <c r="F59" s="219">
        <v>0</v>
      </c>
      <c r="G59" s="219">
        <v>0.7</v>
      </c>
      <c r="H59" s="108"/>
      <c r="I59" s="170">
        <v>4392.4437</v>
      </c>
      <c r="J59" s="119">
        <v>0.15</v>
      </c>
      <c r="K59" s="120">
        <v>932.229</v>
      </c>
      <c r="L59" s="121">
        <v>3460.2147</v>
      </c>
      <c r="M59" s="122"/>
      <c r="N59" s="227" t="str">
        <f t="shared" si="33"/>
        <v>红果游戏</v>
      </c>
      <c r="O59" s="123">
        <f t="shared" si="34"/>
        <v>0.7</v>
      </c>
      <c r="P59" s="124">
        <f t="shared" si="35"/>
        <v>142.99</v>
      </c>
      <c r="Q59" s="124">
        <v>0</v>
      </c>
      <c r="R59" s="128">
        <f t="shared" si="4"/>
        <v>0</v>
      </c>
      <c r="S59" s="131">
        <f t="shared" si="5"/>
        <v>0</v>
      </c>
      <c r="T59" s="132"/>
      <c r="U59" s="133">
        <f t="shared" si="36"/>
        <v>142.99</v>
      </c>
      <c r="V59" s="132">
        <f t="shared" si="37"/>
        <v>0.3</v>
      </c>
      <c r="W59" s="133">
        <f t="shared" si="38"/>
        <v>42.897</v>
      </c>
      <c r="X59" s="138"/>
      <c r="Y59" s="135">
        <f t="shared" si="39"/>
        <v>0</v>
      </c>
      <c r="Z59" s="135">
        <f t="shared" si="53"/>
        <v>0</v>
      </c>
      <c r="AA59" s="135">
        <f t="shared" si="41"/>
        <v>142.99</v>
      </c>
      <c r="AB59" s="142">
        <v>0</v>
      </c>
      <c r="AC59" s="142">
        <v>0.15</v>
      </c>
      <c r="AD59" s="135">
        <f t="shared" si="42"/>
        <v>21.45</v>
      </c>
      <c r="AE59" s="143"/>
      <c r="AF59" s="144">
        <f t="shared" si="43"/>
        <v>42.897</v>
      </c>
      <c r="AG59" s="144">
        <f t="shared" si="44"/>
        <v>21.45</v>
      </c>
      <c r="AH59" s="144">
        <v>0</v>
      </c>
      <c r="AI59" s="144">
        <v>0</v>
      </c>
      <c r="AJ59" s="144">
        <v>0</v>
      </c>
      <c r="AK59" s="144">
        <v>0</v>
      </c>
      <c r="AL59" s="143"/>
      <c r="AM59" s="144">
        <f t="shared" si="54"/>
        <v>0</v>
      </c>
      <c r="AN59" s="144">
        <f t="shared" si="46"/>
        <v>21.45</v>
      </c>
      <c r="AO59" s="149">
        <f t="shared" si="47"/>
        <v>1</v>
      </c>
      <c r="AP59" s="153">
        <f t="shared" si="55"/>
        <v>21.447</v>
      </c>
      <c r="AQ59" s="143"/>
      <c r="AR59" s="122">
        <f t="shared" si="49"/>
        <v>3460.2147</v>
      </c>
      <c r="AS59" s="122">
        <f t="shared" si="50"/>
        <v>142.99</v>
      </c>
      <c r="AT59" s="122">
        <f t="shared" si="51"/>
        <v>4392.4437</v>
      </c>
      <c r="AU59" s="122">
        <f t="shared" si="52"/>
        <v>0.15</v>
      </c>
      <c r="AV59" s="143"/>
      <c r="AW59" s="143"/>
      <c r="AX59" s="143"/>
      <c r="AY59" s="155">
        <v>1</v>
      </c>
      <c r="AZ59" s="155">
        <v>1</v>
      </c>
      <c r="BA59" s="143"/>
      <c r="BB59" s="143"/>
      <c r="BC59" s="143"/>
      <c r="BD59" s="143"/>
      <c r="BE59" s="143"/>
    </row>
    <row r="60" ht="16.5" spans="1:57">
      <c r="A60" s="102">
        <v>45383</v>
      </c>
      <c r="B60" s="156" t="s">
        <v>30</v>
      </c>
      <c r="C60" s="156" t="s">
        <v>152</v>
      </c>
      <c r="D60" s="218">
        <v>528071</v>
      </c>
      <c r="E60" s="105">
        <f t="shared" si="32"/>
        <v>5280.71</v>
      </c>
      <c r="F60" s="219">
        <v>0</v>
      </c>
      <c r="G60" s="219">
        <v>0.7</v>
      </c>
      <c r="H60" s="108"/>
      <c r="I60" s="170">
        <v>2.94</v>
      </c>
      <c r="J60" s="119">
        <v>0.15</v>
      </c>
      <c r="K60" s="120">
        <v>0</v>
      </c>
      <c r="L60" s="121">
        <v>2.94</v>
      </c>
      <c r="M60" s="122"/>
      <c r="N60" s="227" t="str">
        <f t="shared" si="33"/>
        <v>冰火手游(新)_iOS</v>
      </c>
      <c r="O60" s="123">
        <f t="shared" si="34"/>
        <v>0.7</v>
      </c>
      <c r="P60" s="124">
        <f t="shared" si="35"/>
        <v>5280.71</v>
      </c>
      <c r="Q60" s="124">
        <v>0</v>
      </c>
      <c r="R60" s="128">
        <f t="shared" si="4"/>
        <v>0</v>
      </c>
      <c r="S60" s="131">
        <f t="shared" si="5"/>
        <v>0</v>
      </c>
      <c r="T60" s="132"/>
      <c r="U60" s="133">
        <f t="shared" si="36"/>
        <v>5280.71</v>
      </c>
      <c r="V60" s="132">
        <f t="shared" si="37"/>
        <v>0.3</v>
      </c>
      <c r="W60" s="133">
        <f t="shared" si="38"/>
        <v>1584.213</v>
      </c>
      <c r="X60" s="138"/>
      <c r="Y60" s="135">
        <f t="shared" si="39"/>
        <v>0</v>
      </c>
      <c r="Z60" s="135">
        <f t="shared" si="53"/>
        <v>0</v>
      </c>
      <c r="AA60" s="135">
        <f t="shared" si="41"/>
        <v>5280.71</v>
      </c>
      <c r="AB60" s="142">
        <v>0</v>
      </c>
      <c r="AC60" s="142">
        <v>0.15</v>
      </c>
      <c r="AD60" s="135">
        <f t="shared" si="42"/>
        <v>792.11</v>
      </c>
      <c r="AE60" s="143"/>
      <c r="AF60" s="144">
        <f t="shared" si="43"/>
        <v>1584.213</v>
      </c>
      <c r="AG60" s="144">
        <f t="shared" si="44"/>
        <v>792.11</v>
      </c>
      <c r="AH60" s="144">
        <v>0</v>
      </c>
      <c r="AI60" s="144">
        <v>0</v>
      </c>
      <c r="AJ60" s="144">
        <v>0</v>
      </c>
      <c r="AK60" s="144">
        <v>0</v>
      </c>
      <c r="AL60" s="143"/>
      <c r="AM60" s="144">
        <f t="shared" si="54"/>
        <v>0</v>
      </c>
      <c r="AN60" s="144">
        <f t="shared" si="46"/>
        <v>792.11</v>
      </c>
      <c r="AO60" s="149">
        <f t="shared" si="47"/>
        <v>1</v>
      </c>
      <c r="AP60" s="153">
        <f t="shared" si="55"/>
        <v>792.103</v>
      </c>
      <c r="AQ60" s="143"/>
      <c r="AR60" s="122">
        <f t="shared" si="49"/>
        <v>2.94</v>
      </c>
      <c r="AS60" s="122">
        <f t="shared" si="50"/>
        <v>5280.71</v>
      </c>
      <c r="AT60" s="122">
        <f t="shared" si="51"/>
        <v>2.94</v>
      </c>
      <c r="AU60" s="122">
        <f t="shared" si="52"/>
        <v>0.15</v>
      </c>
      <c r="AV60" s="143"/>
      <c r="AW60" s="143"/>
      <c r="AX60" s="143"/>
      <c r="AY60" s="155">
        <v>1</v>
      </c>
      <c r="AZ60" s="155">
        <v>1</v>
      </c>
      <c r="BA60" s="143"/>
      <c r="BB60" s="143"/>
      <c r="BC60" s="143"/>
      <c r="BD60" s="143"/>
      <c r="BE60" s="143"/>
    </row>
    <row r="61" ht="16.5" spans="1:57">
      <c r="A61" s="102">
        <v>45383</v>
      </c>
      <c r="B61" s="156" t="s">
        <v>30</v>
      </c>
      <c r="C61" s="156" t="s">
        <v>154</v>
      </c>
      <c r="D61" s="218">
        <v>356404</v>
      </c>
      <c r="E61" s="105">
        <f t="shared" si="32"/>
        <v>3564.04</v>
      </c>
      <c r="F61" s="219">
        <v>0</v>
      </c>
      <c r="G61" s="219">
        <v>0.7</v>
      </c>
      <c r="H61" s="108"/>
      <c r="I61" s="170">
        <v>734.4</v>
      </c>
      <c r="J61" s="119">
        <v>0.15</v>
      </c>
      <c r="K61" s="120">
        <v>156.06</v>
      </c>
      <c r="L61" s="121">
        <v>578.34</v>
      </c>
      <c r="M61" s="122"/>
      <c r="N61" s="227" t="str">
        <f t="shared" si="33"/>
        <v>冰火手游(新)</v>
      </c>
      <c r="O61" s="123">
        <f t="shared" si="34"/>
        <v>0.7</v>
      </c>
      <c r="P61" s="124">
        <f t="shared" si="35"/>
        <v>3564.04</v>
      </c>
      <c r="Q61" s="124">
        <v>0</v>
      </c>
      <c r="R61" s="128">
        <f t="shared" si="4"/>
        <v>0</v>
      </c>
      <c r="S61" s="131">
        <f t="shared" si="5"/>
        <v>0</v>
      </c>
      <c r="T61" s="132"/>
      <c r="U61" s="133">
        <f t="shared" si="36"/>
        <v>3564.04</v>
      </c>
      <c r="V61" s="132">
        <f t="shared" si="37"/>
        <v>0.3</v>
      </c>
      <c r="W61" s="133">
        <f t="shared" si="38"/>
        <v>1069.212</v>
      </c>
      <c r="X61" s="138"/>
      <c r="Y61" s="135">
        <f t="shared" si="39"/>
        <v>0</v>
      </c>
      <c r="Z61" s="135">
        <f t="shared" si="53"/>
        <v>0</v>
      </c>
      <c r="AA61" s="135">
        <f t="shared" si="41"/>
        <v>3564.04</v>
      </c>
      <c r="AB61" s="142">
        <v>0</v>
      </c>
      <c r="AC61" s="142">
        <v>0.15</v>
      </c>
      <c r="AD61" s="135">
        <f t="shared" si="42"/>
        <v>534.61</v>
      </c>
      <c r="AE61" s="143"/>
      <c r="AF61" s="144">
        <f t="shared" si="43"/>
        <v>1069.212</v>
      </c>
      <c r="AG61" s="144">
        <f t="shared" si="44"/>
        <v>534.61</v>
      </c>
      <c r="AH61" s="144">
        <v>0</v>
      </c>
      <c r="AI61" s="144">
        <v>0</v>
      </c>
      <c r="AJ61" s="144">
        <v>0</v>
      </c>
      <c r="AK61" s="144">
        <v>0</v>
      </c>
      <c r="AL61" s="143"/>
      <c r="AM61" s="144">
        <f t="shared" si="54"/>
        <v>0</v>
      </c>
      <c r="AN61" s="144">
        <f t="shared" si="46"/>
        <v>534.61</v>
      </c>
      <c r="AO61" s="149">
        <f t="shared" si="47"/>
        <v>1</v>
      </c>
      <c r="AP61" s="153">
        <f t="shared" si="55"/>
        <v>534.602</v>
      </c>
      <c r="AQ61" s="143"/>
      <c r="AR61" s="122">
        <f t="shared" si="49"/>
        <v>578.34</v>
      </c>
      <c r="AS61" s="122">
        <f t="shared" si="50"/>
        <v>3564.04</v>
      </c>
      <c r="AT61" s="122">
        <f t="shared" si="51"/>
        <v>734.4</v>
      </c>
      <c r="AU61" s="122">
        <f t="shared" si="52"/>
        <v>0.15</v>
      </c>
      <c r="AV61" s="143"/>
      <c r="AW61" s="143"/>
      <c r="AX61" s="143"/>
      <c r="AY61" s="155">
        <v>1</v>
      </c>
      <c r="AZ61" s="155">
        <v>1</v>
      </c>
      <c r="BA61" s="143"/>
      <c r="BB61" s="143"/>
      <c r="BC61" s="143"/>
      <c r="BD61" s="143"/>
      <c r="BE61" s="143"/>
    </row>
    <row r="62" ht="16.5" spans="1:57">
      <c r="A62" s="102">
        <v>45383</v>
      </c>
      <c r="B62" s="156" t="s">
        <v>30</v>
      </c>
      <c r="C62" s="156" t="s">
        <v>247</v>
      </c>
      <c r="D62" s="218">
        <v>3638986</v>
      </c>
      <c r="E62" s="105">
        <f t="shared" si="32"/>
        <v>36389.86</v>
      </c>
      <c r="F62" s="219">
        <v>0</v>
      </c>
      <c r="G62" s="219">
        <v>0.75</v>
      </c>
      <c r="H62" s="108"/>
      <c r="I62" s="170">
        <v>5584.43</v>
      </c>
      <c r="J62" s="119">
        <v>0.15</v>
      </c>
      <c r="K62" s="120">
        <v>1998.639</v>
      </c>
      <c r="L62" s="121">
        <v>3585.791</v>
      </c>
      <c r="M62" s="171"/>
      <c r="N62" s="227" t="str">
        <f t="shared" si="33"/>
        <v>爱趣聚合</v>
      </c>
      <c r="O62" s="123">
        <f t="shared" si="34"/>
        <v>0.75</v>
      </c>
      <c r="P62" s="124">
        <f t="shared" si="35"/>
        <v>36389.86</v>
      </c>
      <c r="Q62" s="124">
        <v>0</v>
      </c>
      <c r="R62" s="128">
        <f t="shared" si="4"/>
        <v>0</v>
      </c>
      <c r="S62" s="131">
        <f t="shared" si="5"/>
        <v>0</v>
      </c>
      <c r="T62" s="171"/>
      <c r="U62" s="133">
        <f t="shared" si="36"/>
        <v>36389.86</v>
      </c>
      <c r="V62" s="132">
        <f t="shared" si="37"/>
        <v>0.25</v>
      </c>
      <c r="W62" s="133">
        <f t="shared" si="38"/>
        <v>9097.465</v>
      </c>
      <c r="X62" s="171"/>
      <c r="Y62" s="135">
        <f t="shared" si="39"/>
        <v>0</v>
      </c>
      <c r="Z62" s="171"/>
      <c r="AA62" s="135">
        <f t="shared" si="41"/>
        <v>36389.86</v>
      </c>
      <c r="AB62" s="142">
        <v>0</v>
      </c>
      <c r="AC62" s="142">
        <v>0.15</v>
      </c>
      <c r="AD62" s="135">
        <f t="shared" si="42"/>
        <v>5458.48</v>
      </c>
      <c r="AE62" s="171"/>
      <c r="AF62" s="144">
        <f t="shared" si="43"/>
        <v>9097.465</v>
      </c>
      <c r="AG62" s="144">
        <f t="shared" si="44"/>
        <v>5458.48</v>
      </c>
      <c r="AH62" s="171"/>
      <c r="AI62" s="144">
        <v>0</v>
      </c>
      <c r="AJ62" s="171"/>
      <c r="AK62" s="171"/>
      <c r="AL62" s="171"/>
      <c r="AM62" s="171"/>
      <c r="AN62" s="144">
        <f t="shared" si="46"/>
        <v>5458.48</v>
      </c>
      <c r="AO62" s="149">
        <f t="shared" si="47"/>
        <v>1</v>
      </c>
      <c r="AP62" s="171"/>
      <c r="AQ62" s="122"/>
      <c r="AR62" s="122">
        <f t="shared" si="49"/>
        <v>3585.791</v>
      </c>
      <c r="AS62" s="122">
        <f t="shared" si="50"/>
        <v>36389.86</v>
      </c>
      <c r="AT62" s="122">
        <f t="shared" si="51"/>
        <v>5584.43</v>
      </c>
      <c r="AU62" s="122">
        <f t="shared" si="52"/>
        <v>0.15</v>
      </c>
      <c r="AV62" s="122"/>
      <c r="AW62" s="122"/>
      <c r="AX62" s="122"/>
      <c r="AY62" s="155">
        <v>1</v>
      </c>
      <c r="AZ62" s="155">
        <v>1</v>
      </c>
      <c r="BA62" s="122"/>
      <c r="BB62" s="122"/>
      <c r="BC62" s="122"/>
      <c r="BD62" s="122"/>
      <c r="BE62" s="122"/>
    </row>
    <row r="63" ht="16.5" spans="1:57">
      <c r="A63" s="102">
        <v>45383</v>
      </c>
      <c r="B63" s="156" t="s">
        <v>30</v>
      </c>
      <c r="C63" s="156" t="s">
        <v>246</v>
      </c>
      <c r="D63" s="218">
        <v>393364</v>
      </c>
      <c r="E63" s="105">
        <f t="shared" si="32"/>
        <v>3933.64</v>
      </c>
      <c r="F63" s="219">
        <v>0</v>
      </c>
      <c r="G63" s="219">
        <v>0.75</v>
      </c>
      <c r="H63" s="108"/>
      <c r="I63" s="167">
        <v>2784.91</v>
      </c>
      <c r="J63" s="119">
        <v>0.15</v>
      </c>
      <c r="K63" s="120">
        <v>996.71</v>
      </c>
      <c r="L63" s="121">
        <v>1788.2</v>
      </c>
      <c r="M63" s="122"/>
      <c r="N63" s="227" t="str">
        <f t="shared" si="33"/>
        <v>爱趣聚合_iOS</v>
      </c>
      <c r="O63" s="123">
        <f t="shared" si="34"/>
        <v>0.75</v>
      </c>
      <c r="P63" s="124">
        <f t="shared" si="35"/>
        <v>3933.64</v>
      </c>
      <c r="Q63" s="124">
        <v>0</v>
      </c>
      <c r="R63" s="128">
        <f t="shared" si="4"/>
        <v>0</v>
      </c>
      <c r="S63" s="131">
        <f t="shared" si="5"/>
        <v>0</v>
      </c>
      <c r="T63" s="132"/>
      <c r="U63" s="133">
        <f t="shared" si="36"/>
        <v>3933.64</v>
      </c>
      <c r="V63" s="132">
        <f t="shared" si="37"/>
        <v>0.25</v>
      </c>
      <c r="W63" s="133">
        <f t="shared" si="38"/>
        <v>983.41</v>
      </c>
      <c r="X63" s="134"/>
      <c r="Y63" s="135">
        <f t="shared" si="39"/>
        <v>0</v>
      </c>
      <c r="Z63" s="135">
        <f t="shared" ref="Z63:Z71" si="56">Q63</f>
        <v>0</v>
      </c>
      <c r="AA63" s="135">
        <f t="shared" si="41"/>
        <v>3933.64</v>
      </c>
      <c r="AB63" s="142">
        <v>0</v>
      </c>
      <c r="AC63" s="142">
        <v>0.15</v>
      </c>
      <c r="AD63" s="135">
        <f t="shared" si="42"/>
        <v>590.05</v>
      </c>
      <c r="AE63" s="143"/>
      <c r="AF63" s="144">
        <f t="shared" si="43"/>
        <v>983.41</v>
      </c>
      <c r="AG63" s="144">
        <f t="shared" si="44"/>
        <v>590.05</v>
      </c>
      <c r="AH63" s="144">
        <v>0</v>
      </c>
      <c r="AI63" s="144">
        <v>0</v>
      </c>
      <c r="AJ63" s="144">
        <v>0</v>
      </c>
      <c r="AK63" s="144">
        <v>0</v>
      </c>
      <c r="AL63" s="143"/>
      <c r="AM63" s="144">
        <f t="shared" ref="AM63:AM71" si="57">SUM(AH63:AL63)</f>
        <v>0</v>
      </c>
      <c r="AN63" s="144">
        <f t="shared" si="46"/>
        <v>590.05</v>
      </c>
      <c r="AO63" s="149">
        <f t="shared" si="47"/>
        <v>1</v>
      </c>
      <c r="AP63" s="153">
        <f t="shared" ref="AP63:AP71" si="58">W63-AD63-T63</f>
        <v>393.36</v>
      </c>
      <c r="AQ63" s="143"/>
      <c r="AR63" s="122">
        <f t="shared" si="49"/>
        <v>1788.2</v>
      </c>
      <c r="AS63" s="122">
        <f t="shared" si="50"/>
        <v>3933.64</v>
      </c>
      <c r="AT63" s="122">
        <f t="shared" si="51"/>
        <v>2784.91</v>
      </c>
      <c r="AU63" s="122">
        <f t="shared" si="52"/>
        <v>0.15</v>
      </c>
      <c r="AV63" s="143"/>
      <c r="AW63" s="143"/>
      <c r="AX63" s="143"/>
      <c r="AY63" s="155">
        <v>1</v>
      </c>
      <c r="AZ63" s="155">
        <v>1</v>
      </c>
      <c r="BA63" s="143"/>
      <c r="BB63" s="143"/>
      <c r="BC63" s="143"/>
      <c r="BD63" s="143"/>
      <c r="BE63" s="143"/>
    </row>
    <row r="64" ht="16.5" spans="1:57">
      <c r="A64" s="102">
        <v>45383</v>
      </c>
      <c r="B64" s="156" t="s">
        <v>30</v>
      </c>
      <c r="C64" s="156" t="s">
        <v>233</v>
      </c>
      <c r="D64" s="218">
        <v>1218679</v>
      </c>
      <c r="E64" s="105">
        <f t="shared" si="32"/>
        <v>12186.79</v>
      </c>
      <c r="F64" s="219">
        <v>0</v>
      </c>
      <c r="G64" s="219">
        <v>0.7</v>
      </c>
      <c r="H64" s="108"/>
      <c r="I64" s="170">
        <v>952.47</v>
      </c>
      <c r="J64" s="119">
        <v>0.15</v>
      </c>
      <c r="K64" s="120">
        <v>340.884</v>
      </c>
      <c r="L64" s="121">
        <v>611.586</v>
      </c>
      <c r="M64" s="122"/>
      <c r="N64" s="227" t="str">
        <f t="shared" si="33"/>
        <v>六方</v>
      </c>
      <c r="O64" s="123">
        <f t="shared" si="34"/>
        <v>0.7</v>
      </c>
      <c r="P64" s="124">
        <f t="shared" si="35"/>
        <v>12186.79</v>
      </c>
      <c r="Q64" s="124">
        <v>0</v>
      </c>
      <c r="R64" s="128">
        <f t="shared" si="4"/>
        <v>0</v>
      </c>
      <c r="S64" s="131">
        <f t="shared" si="5"/>
        <v>0</v>
      </c>
      <c r="T64" s="132"/>
      <c r="U64" s="133">
        <f t="shared" si="36"/>
        <v>12186.79</v>
      </c>
      <c r="V64" s="132">
        <f t="shared" si="37"/>
        <v>0.3</v>
      </c>
      <c r="W64" s="133">
        <f t="shared" si="38"/>
        <v>3656.037</v>
      </c>
      <c r="X64" s="134"/>
      <c r="Y64" s="135">
        <f t="shared" si="39"/>
        <v>0</v>
      </c>
      <c r="Z64" s="135">
        <f t="shared" si="56"/>
        <v>0</v>
      </c>
      <c r="AA64" s="135">
        <f t="shared" si="41"/>
        <v>12186.79</v>
      </c>
      <c r="AB64" s="142">
        <v>0</v>
      </c>
      <c r="AC64" s="142">
        <v>0.15</v>
      </c>
      <c r="AD64" s="135">
        <f t="shared" si="42"/>
        <v>1828.02</v>
      </c>
      <c r="AE64" s="143"/>
      <c r="AF64" s="144">
        <f t="shared" si="43"/>
        <v>3656.037</v>
      </c>
      <c r="AG64" s="144">
        <f t="shared" si="44"/>
        <v>1828.02</v>
      </c>
      <c r="AH64" s="144">
        <v>0</v>
      </c>
      <c r="AI64" s="144">
        <v>0</v>
      </c>
      <c r="AJ64" s="144">
        <v>0</v>
      </c>
      <c r="AK64" s="144">
        <v>0</v>
      </c>
      <c r="AL64" s="143"/>
      <c r="AM64" s="144">
        <f t="shared" si="57"/>
        <v>0</v>
      </c>
      <c r="AN64" s="144">
        <f t="shared" si="46"/>
        <v>1828.02</v>
      </c>
      <c r="AO64" s="149">
        <f t="shared" si="47"/>
        <v>1</v>
      </c>
      <c r="AP64" s="153">
        <f t="shared" si="58"/>
        <v>1828.017</v>
      </c>
      <c r="AQ64" s="143"/>
      <c r="AR64" s="122">
        <f t="shared" si="49"/>
        <v>611.586</v>
      </c>
      <c r="AS64" s="122">
        <f t="shared" si="50"/>
        <v>12186.79</v>
      </c>
      <c r="AT64" s="122">
        <f t="shared" si="51"/>
        <v>952.47</v>
      </c>
      <c r="AU64" s="122">
        <f t="shared" si="52"/>
        <v>0.15</v>
      </c>
      <c r="AV64" s="143"/>
      <c r="AW64" s="143"/>
      <c r="AX64" s="143"/>
      <c r="AY64" s="155">
        <v>1</v>
      </c>
      <c r="AZ64" s="155">
        <v>1</v>
      </c>
      <c r="BA64" s="143"/>
      <c r="BB64" s="143"/>
      <c r="BC64" s="143"/>
      <c r="BD64" s="143"/>
      <c r="BE64" s="143"/>
    </row>
    <row r="65" ht="16.5" spans="1:57">
      <c r="A65" s="102">
        <v>45383</v>
      </c>
      <c r="B65" s="156" t="s">
        <v>30</v>
      </c>
      <c r="C65" s="156" t="s">
        <v>237</v>
      </c>
      <c r="D65" s="218">
        <v>11184</v>
      </c>
      <c r="E65" s="105">
        <f t="shared" si="32"/>
        <v>111.84</v>
      </c>
      <c r="F65" s="219">
        <v>0</v>
      </c>
      <c r="G65" s="219">
        <v>0.72</v>
      </c>
      <c r="H65" s="108"/>
      <c r="I65" s="170">
        <v>3532.34</v>
      </c>
      <c r="J65" s="119">
        <v>0.15</v>
      </c>
      <c r="K65" s="120">
        <v>1264.205</v>
      </c>
      <c r="L65" s="121">
        <v>2268.135</v>
      </c>
      <c r="M65" s="122"/>
      <c r="N65" s="227" t="str">
        <f t="shared" si="33"/>
        <v>瓜子手游_iOS</v>
      </c>
      <c r="O65" s="123">
        <f t="shared" si="34"/>
        <v>0.72</v>
      </c>
      <c r="P65" s="124">
        <f t="shared" si="35"/>
        <v>111.84</v>
      </c>
      <c r="Q65" s="124">
        <v>0</v>
      </c>
      <c r="R65" s="128">
        <f t="shared" si="4"/>
        <v>0</v>
      </c>
      <c r="S65" s="131">
        <f t="shared" si="5"/>
        <v>0</v>
      </c>
      <c r="T65" s="132"/>
      <c r="U65" s="133">
        <f t="shared" si="36"/>
        <v>111.84</v>
      </c>
      <c r="V65" s="132">
        <f t="shared" si="37"/>
        <v>0.28</v>
      </c>
      <c r="W65" s="133">
        <f t="shared" si="38"/>
        <v>31.3152</v>
      </c>
      <c r="X65" s="138"/>
      <c r="Y65" s="135">
        <f t="shared" si="39"/>
        <v>0</v>
      </c>
      <c r="Z65" s="135">
        <f t="shared" si="56"/>
        <v>0</v>
      </c>
      <c r="AA65" s="135">
        <f t="shared" si="41"/>
        <v>111.84</v>
      </c>
      <c r="AB65" s="142">
        <v>0</v>
      </c>
      <c r="AC65" s="142">
        <v>0.15</v>
      </c>
      <c r="AD65" s="135">
        <f t="shared" si="42"/>
        <v>16.78</v>
      </c>
      <c r="AE65" s="143"/>
      <c r="AF65" s="144">
        <f t="shared" si="43"/>
        <v>31.3152</v>
      </c>
      <c r="AG65" s="144">
        <f t="shared" si="44"/>
        <v>16.78</v>
      </c>
      <c r="AH65" s="144">
        <v>0</v>
      </c>
      <c r="AI65" s="144">
        <v>0</v>
      </c>
      <c r="AJ65" s="144">
        <v>0</v>
      </c>
      <c r="AK65" s="144">
        <v>0</v>
      </c>
      <c r="AL65" s="143"/>
      <c r="AM65" s="144">
        <f t="shared" si="57"/>
        <v>0</v>
      </c>
      <c r="AN65" s="144">
        <f t="shared" si="46"/>
        <v>16.78</v>
      </c>
      <c r="AO65" s="149">
        <f t="shared" si="47"/>
        <v>1</v>
      </c>
      <c r="AP65" s="153">
        <f t="shared" si="58"/>
        <v>14.5352</v>
      </c>
      <c r="AQ65" s="143"/>
      <c r="AR65" s="122">
        <f t="shared" si="49"/>
        <v>2268.135</v>
      </c>
      <c r="AS65" s="122">
        <f t="shared" si="50"/>
        <v>111.84</v>
      </c>
      <c r="AT65" s="122">
        <f t="shared" si="51"/>
        <v>3532.34</v>
      </c>
      <c r="AU65" s="122">
        <f t="shared" si="52"/>
        <v>0.15</v>
      </c>
      <c r="AV65" s="143"/>
      <c r="AW65" s="143"/>
      <c r="AX65" s="143"/>
      <c r="AY65" s="155">
        <v>1</v>
      </c>
      <c r="AZ65" s="155">
        <v>1</v>
      </c>
      <c r="BA65" s="143"/>
      <c r="BB65" s="143"/>
      <c r="BC65" s="143"/>
      <c r="BD65" s="143"/>
      <c r="BE65" s="143"/>
    </row>
    <row r="66" ht="16.5" spans="1:57">
      <c r="A66" s="102">
        <v>45383</v>
      </c>
      <c r="B66" s="156" t="s">
        <v>30</v>
      </c>
      <c r="C66" s="156" t="s">
        <v>238</v>
      </c>
      <c r="D66" s="218">
        <v>176624</v>
      </c>
      <c r="E66" s="105">
        <f t="shared" si="32"/>
        <v>1766.24</v>
      </c>
      <c r="F66" s="219">
        <v>0</v>
      </c>
      <c r="G66" s="219">
        <v>0.72</v>
      </c>
      <c r="H66" s="108"/>
      <c r="I66" s="170">
        <v>10368.89</v>
      </c>
      <c r="J66" s="119">
        <v>0.15</v>
      </c>
      <c r="K66" s="120">
        <v>2882.7852</v>
      </c>
      <c r="L66" s="121">
        <v>7486.1048</v>
      </c>
      <c r="M66" s="122"/>
      <c r="N66" s="227" t="str">
        <f t="shared" si="33"/>
        <v>瓜子手游</v>
      </c>
      <c r="O66" s="123">
        <f t="shared" si="34"/>
        <v>0.72</v>
      </c>
      <c r="P66" s="124">
        <f t="shared" si="35"/>
        <v>1766.24</v>
      </c>
      <c r="Q66" s="124">
        <v>0</v>
      </c>
      <c r="R66" s="128">
        <f t="shared" si="4"/>
        <v>0</v>
      </c>
      <c r="S66" s="131">
        <f t="shared" si="5"/>
        <v>0</v>
      </c>
      <c r="T66" s="132"/>
      <c r="U66" s="133">
        <f t="shared" si="36"/>
        <v>1766.24</v>
      </c>
      <c r="V66" s="132">
        <f t="shared" si="37"/>
        <v>0.28</v>
      </c>
      <c r="W66" s="133">
        <f t="shared" si="38"/>
        <v>494.5472</v>
      </c>
      <c r="X66" s="138"/>
      <c r="Y66" s="135">
        <f t="shared" si="39"/>
        <v>0</v>
      </c>
      <c r="Z66" s="135">
        <f t="shared" si="56"/>
        <v>0</v>
      </c>
      <c r="AA66" s="135">
        <f t="shared" si="41"/>
        <v>1766.24</v>
      </c>
      <c r="AB66" s="142">
        <v>0</v>
      </c>
      <c r="AC66" s="142">
        <v>0.15</v>
      </c>
      <c r="AD66" s="135">
        <f t="shared" si="42"/>
        <v>264.94</v>
      </c>
      <c r="AE66" s="143"/>
      <c r="AF66" s="144">
        <f t="shared" si="43"/>
        <v>494.5472</v>
      </c>
      <c r="AG66" s="144">
        <f t="shared" si="44"/>
        <v>264.94</v>
      </c>
      <c r="AH66" s="144">
        <v>0</v>
      </c>
      <c r="AI66" s="144">
        <v>0</v>
      </c>
      <c r="AJ66" s="144">
        <v>0</v>
      </c>
      <c r="AK66" s="144">
        <v>0</v>
      </c>
      <c r="AL66" s="143"/>
      <c r="AM66" s="144">
        <f t="shared" si="57"/>
        <v>0</v>
      </c>
      <c r="AN66" s="144">
        <f t="shared" si="46"/>
        <v>264.94</v>
      </c>
      <c r="AO66" s="149">
        <f t="shared" si="47"/>
        <v>1</v>
      </c>
      <c r="AP66" s="153">
        <f t="shared" si="58"/>
        <v>229.6072</v>
      </c>
      <c r="AQ66" s="143"/>
      <c r="AR66" s="122">
        <f t="shared" si="49"/>
        <v>7486.1048</v>
      </c>
      <c r="AS66" s="122">
        <f t="shared" si="50"/>
        <v>1766.24</v>
      </c>
      <c r="AT66" s="122">
        <f t="shared" si="51"/>
        <v>10368.89</v>
      </c>
      <c r="AU66" s="122">
        <f t="shared" si="52"/>
        <v>0.15</v>
      </c>
      <c r="AV66" s="143"/>
      <c r="AW66" s="143"/>
      <c r="AX66" s="143"/>
      <c r="AY66" s="155">
        <v>1</v>
      </c>
      <c r="AZ66" s="155">
        <v>1</v>
      </c>
      <c r="BA66" s="143"/>
      <c r="BB66" s="143"/>
      <c r="BC66" s="143"/>
      <c r="BD66" s="143"/>
      <c r="BE66" s="143"/>
    </row>
    <row r="67" ht="16.5" spans="1:57">
      <c r="A67" s="102">
        <v>45383</v>
      </c>
      <c r="B67" s="156" t="s">
        <v>32</v>
      </c>
      <c r="C67" s="156" t="s">
        <v>101</v>
      </c>
      <c r="D67" s="218">
        <v>1454</v>
      </c>
      <c r="E67" s="105">
        <f t="shared" si="32"/>
        <v>14.54</v>
      </c>
      <c r="F67" s="219">
        <v>0</v>
      </c>
      <c r="G67" s="219">
        <v>0.7</v>
      </c>
      <c r="H67" s="108"/>
      <c r="I67" s="167">
        <v>567.15</v>
      </c>
      <c r="J67" s="119">
        <v>0.15</v>
      </c>
      <c r="K67" s="120">
        <v>202.98</v>
      </c>
      <c r="L67" s="121">
        <v>364.17</v>
      </c>
      <c r="M67" s="122"/>
      <c r="N67" s="227" t="str">
        <f t="shared" si="33"/>
        <v>当乐</v>
      </c>
      <c r="O67" s="123">
        <f t="shared" si="34"/>
        <v>0.7</v>
      </c>
      <c r="P67" s="124">
        <f t="shared" si="35"/>
        <v>14.54</v>
      </c>
      <c r="Q67" s="124">
        <v>0</v>
      </c>
      <c r="R67" s="128">
        <f t="shared" ref="R67:R84" si="59">H67</f>
        <v>0</v>
      </c>
      <c r="S67" s="131">
        <f t="shared" ref="S67:S84" si="60">F67</f>
        <v>0</v>
      </c>
      <c r="T67" s="132"/>
      <c r="U67" s="133">
        <f t="shared" si="36"/>
        <v>14.54</v>
      </c>
      <c r="V67" s="132">
        <f t="shared" si="37"/>
        <v>0.3</v>
      </c>
      <c r="W67" s="133">
        <f t="shared" si="38"/>
        <v>4.362</v>
      </c>
      <c r="X67" s="138"/>
      <c r="Y67" s="135">
        <f t="shared" si="39"/>
        <v>0</v>
      </c>
      <c r="Z67" s="135">
        <f t="shared" si="56"/>
        <v>0</v>
      </c>
      <c r="AA67" s="135">
        <f t="shared" si="41"/>
        <v>14.54</v>
      </c>
      <c r="AB67" s="142">
        <v>0</v>
      </c>
      <c r="AC67" s="142">
        <v>0.15</v>
      </c>
      <c r="AD67" s="135">
        <f t="shared" si="42"/>
        <v>2.18</v>
      </c>
      <c r="AE67" s="143"/>
      <c r="AF67" s="144">
        <f t="shared" si="43"/>
        <v>4.362</v>
      </c>
      <c r="AG67" s="144">
        <f t="shared" si="44"/>
        <v>2.18</v>
      </c>
      <c r="AH67" s="144">
        <v>0</v>
      </c>
      <c r="AI67" s="144">
        <v>0</v>
      </c>
      <c r="AJ67" s="144">
        <v>0</v>
      </c>
      <c r="AK67" s="144">
        <v>0</v>
      </c>
      <c r="AL67" s="143"/>
      <c r="AM67" s="144">
        <f t="shared" si="57"/>
        <v>0</v>
      </c>
      <c r="AN67" s="144">
        <f t="shared" si="46"/>
        <v>2.18</v>
      </c>
      <c r="AO67" s="149">
        <f t="shared" si="47"/>
        <v>1</v>
      </c>
      <c r="AP67" s="153">
        <f t="shared" si="58"/>
        <v>2.182</v>
      </c>
      <c r="AQ67" s="143"/>
      <c r="AR67" s="122">
        <f t="shared" si="49"/>
        <v>364.17</v>
      </c>
      <c r="AS67" s="122">
        <f t="shared" si="50"/>
        <v>14.54</v>
      </c>
      <c r="AT67" s="122">
        <f t="shared" si="51"/>
        <v>567.15</v>
      </c>
      <c r="AU67" s="122">
        <f t="shared" si="52"/>
        <v>0.15</v>
      </c>
      <c r="AV67" s="143"/>
      <c r="AW67" s="143"/>
      <c r="AX67" s="143"/>
      <c r="AY67" s="155">
        <v>1</v>
      </c>
      <c r="AZ67" s="155">
        <v>1</v>
      </c>
      <c r="BA67" s="143"/>
      <c r="BB67" s="143"/>
      <c r="BC67" s="143"/>
      <c r="BD67" s="143"/>
      <c r="BE67" s="143"/>
    </row>
    <row r="68" ht="16.5" spans="1:57">
      <c r="A68" s="102">
        <v>45383</v>
      </c>
      <c r="B68" s="156" t="s">
        <v>32</v>
      </c>
      <c r="C68" s="156" t="s">
        <v>103</v>
      </c>
      <c r="D68" s="218">
        <v>74</v>
      </c>
      <c r="E68" s="105">
        <f t="shared" si="32"/>
        <v>0.74</v>
      </c>
      <c r="F68" s="219">
        <v>0</v>
      </c>
      <c r="G68" s="219">
        <v>0.7</v>
      </c>
      <c r="H68" s="108"/>
      <c r="I68" s="170">
        <v>4392.4437</v>
      </c>
      <c r="J68" s="119">
        <v>0.15</v>
      </c>
      <c r="K68" s="120">
        <v>932.229</v>
      </c>
      <c r="L68" s="121">
        <v>3460.2147</v>
      </c>
      <c r="M68" s="122"/>
      <c r="N68" s="227" t="str">
        <f t="shared" si="33"/>
        <v>TT语音</v>
      </c>
      <c r="O68" s="123">
        <f t="shared" si="34"/>
        <v>0.7</v>
      </c>
      <c r="P68" s="124">
        <f t="shared" si="35"/>
        <v>0.74</v>
      </c>
      <c r="Q68" s="124">
        <v>0</v>
      </c>
      <c r="R68" s="128">
        <f t="shared" si="59"/>
        <v>0</v>
      </c>
      <c r="S68" s="131">
        <f t="shared" si="60"/>
        <v>0</v>
      </c>
      <c r="T68" s="132"/>
      <c r="U68" s="133">
        <f t="shared" si="36"/>
        <v>0.74</v>
      </c>
      <c r="V68" s="132">
        <f t="shared" si="37"/>
        <v>0.3</v>
      </c>
      <c r="W68" s="133">
        <f t="shared" si="38"/>
        <v>0.222</v>
      </c>
      <c r="X68" s="138"/>
      <c r="Y68" s="135">
        <f t="shared" si="39"/>
        <v>0</v>
      </c>
      <c r="Z68" s="135">
        <f t="shared" si="56"/>
        <v>0</v>
      </c>
      <c r="AA68" s="135">
        <f t="shared" si="41"/>
        <v>0.74</v>
      </c>
      <c r="AB68" s="142">
        <v>0</v>
      </c>
      <c r="AC68" s="142">
        <v>0.15</v>
      </c>
      <c r="AD68" s="135">
        <f t="shared" si="42"/>
        <v>0.11</v>
      </c>
      <c r="AE68" s="143"/>
      <c r="AF68" s="144">
        <f t="shared" si="43"/>
        <v>0.222</v>
      </c>
      <c r="AG68" s="144">
        <f t="shared" si="44"/>
        <v>0.11</v>
      </c>
      <c r="AH68" s="144">
        <v>0</v>
      </c>
      <c r="AI68" s="144">
        <v>0</v>
      </c>
      <c r="AJ68" s="144">
        <v>0</v>
      </c>
      <c r="AK68" s="144">
        <v>0</v>
      </c>
      <c r="AL68" s="143"/>
      <c r="AM68" s="144">
        <f t="shared" si="57"/>
        <v>0</v>
      </c>
      <c r="AN68" s="144">
        <f t="shared" si="46"/>
        <v>0.11</v>
      </c>
      <c r="AO68" s="149">
        <f t="shared" si="47"/>
        <v>1</v>
      </c>
      <c r="AP68" s="153">
        <f t="shared" si="58"/>
        <v>0.112</v>
      </c>
      <c r="AQ68" s="143"/>
      <c r="AR68" s="122">
        <f t="shared" si="49"/>
        <v>3460.2147</v>
      </c>
      <c r="AS68" s="122">
        <f t="shared" si="50"/>
        <v>0.74</v>
      </c>
      <c r="AT68" s="122">
        <f t="shared" si="51"/>
        <v>4392.4437</v>
      </c>
      <c r="AU68" s="122">
        <f t="shared" si="52"/>
        <v>0.15</v>
      </c>
      <c r="AV68" s="143"/>
      <c r="AW68" s="143"/>
      <c r="AX68" s="143"/>
      <c r="AY68" s="155">
        <v>1</v>
      </c>
      <c r="AZ68" s="155">
        <v>1</v>
      </c>
      <c r="BA68" s="143"/>
      <c r="BB68" s="143"/>
      <c r="BC68" s="143"/>
      <c r="BD68" s="143"/>
      <c r="BE68" s="143"/>
    </row>
    <row r="69" ht="16.5" spans="1:57">
      <c r="A69" s="102">
        <v>45383</v>
      </c>
      <c r="B69" s="156" t="s">
        <v>32</v>
      </c>
      <c r="C69" s="156" t="s">
        <v>228</v>
      </c>
      <c r="D69" s="218">
        <v>321035</v>
      </c>
      <c r="E69" s="105">
        <f t="shared" si="32"/>
        <v>3210.35</v>
      </c>
      <c r="F69" s="219">
        <v>0</v>
      </c>
      <c r="G69" s="219">
        <v>0.7</v>
      </c>
      <c r="H69" s="108"/>
      <c r="I69" s="170">
        <v>2.94</v>
      </c>
      <c r="J69" s="119">
        <v>0.15</v>
      </c>
      <c r="K69" s="120">
        <v>0</v>
      </c>
      <c r="L69" s="121">
        <v>2.94</v>
      </c>
      <c r="M69" s="122"/>
      <c r="N69" s="227" t="str">
        <f t="shared" si="33"/>
        <v>天宇互动</v>
      </c>
      <c r="O69" s="123">
        <f t="shared" si="34"/>
        <v>0.7</v>
      </c>
      <c r="P69" s="124">
        <f t="shared" si="35"/>
        <v>3210.35</v>
      </c>
      <c r="Q69" s="124">
        <v>0</v>
      </c>
      <c r="R69" s="128">
        <f t="shared" si="59"/>
        <v>0</v>
      </c>
      <c r="S69" s="131">
        <f t="shared" si="60"/>
        <v>0</v>
      </c>
      <c r="T69" s="132"/>
      <c r="U69" s="133">
        <f t="shared" si="36"/>
        <v>3210.35</v>
      </c>
      <c r="V69" s="132">
        <f t="shared" si="37"/>
        <v>0.3</v>
      </c>
      <c r="W69" s="133">
        <f t="shared" si="38"/>
        <v>963.105</v>
      </c>
      <c r="X69" s="138"/>
      <c r="Y69" s="135">
        <f t="shared" si="39"/>
        <v>0</v>
      </c>
      <c r="Z69" s="135">
        <f t="shared" si="56"/>
        <v>0</v>
      </c>
      <c r="AA69" s="135">
        <f t="shared" si="41"/>
        <v>3210.35</v>
      </c>
      <c r="AB69" s="142">
        <v>0</v>
      </c>
      <c r="AC69" s="142">
        <v>0.15</v>
      </c>
      <c r="AD69" s="135">
        <f t="shared" si="42"/>
        <v>481.55</v>
      </c>
      <c r="AE69" s="143"/>
      <c r="AF69" s="144">
        <f t="shared" si="43"/>
        <v>963.105</v>
      </c>
      <c r="AG69" s="144">
        <f t="shared" si="44"/>
        <v>481.55</v>
      </c>
      <c r="AH69" s="144">
        <v>0</v>
      </c>
      <c r="AI69" s="144">
        <v>0</v>
      </c>
      <c r="AJ69" s="144">
        <v>0</v>
      </c>
      <c r="AK69" s="144">
        <v>0</v>
      </c>
      <c r="AL69" s="143"/>
      <c r="AM69" s="144">
        <f t="shared" si="57"/>
        <v>0</v>
      </c>
      <c r="AN69" s="144">
        <f t="shared" si="46"/>
        <v>481.55</v>
      </c>
      <c r="AO69" s="149">
        <f t="shared" si="47"/>
        <v>1</v>
      </c>
      <c r="AP69" s="153">
        <f t="shared" si="58"/>
        <v>481.555</v>
      </c>
      <c r="AQ69" s="143"/>
      <c r="AR69" s="122">
        <f t="shared" si="49"/>
        <v>2.94</v>
      </c>
      <c r="AS69" s="122">
        <f t="shared" si="50"/>
        <v>3210.35</v>
      </c>
      <c r="AT69" s="122">
        <f t="shared" si="51"/>
        <v>2.94</v>
      </c>
      <c r="AU69" s="122">
        <f t="shared" si="52"/>
        <v>0.15</v>
      </c>
      <c r="AV69" s="143"/>
      <c r="AW69" s="143"/>
      <c r="AX69" s="143"/>
      <c r="AY69" s="155">
        <v>1</v>
      </c>
      <c r="AZ69" s="155">
        <v>1</v>
      </c>
      <c r="BA69" s="143"/>
      <c r="BB69" s="143"/>
      <c r="BC69" s="143"/>
      <c r="BD69" s="143"/>
      <c r="BE69" s="143"/>
    </row>
    <row r="70" ht="16.5" spans="1:57">
      <c r="A70" s="102">
        <v>45383</v>
      </c>
      <c r="B70" s="156" t="s">
        <v>32</v>
      </c>
      <c r="C70" s="156" t="s">
        <v>235</v>
      </c>
      <c r="D70" s="218">
        <v>710895</v>
      </c>
      <c r="E70" s="105">
        <f t="shared" si="32"/>
        <v>7108.95</v>
      </c>
      <c r="F70" s="219">
        <v>0</v>
      </c>
      <c r="G70" s="219">
        <v>0.72</v>
      </c>
      <c r="H70" s="108"/>
      <c r="I70" s="170">
        <v>734.4</v>
      </c>
      <c r="J70" s="119">
        <v>0.15</v>
      </c>
      <c r="K70" s="120">
        <v>156.06</v>
      </c>
      <c r="L70" s="121">
        <v>578.34</v>
      </c>
      <c r="M70" s="122"/>
      <c r="N70" s="227" t="str">
        <f t="shared" si="33"/>
        <v>梨子手游</v>
      </c>
      <c r="O70" s="123">
        <f t="shared" si="34"/>
        <v>0.72</v>
      </c>
      <c r="P70" s="124">
        <f t="shared" si="35"/>
        <v>7108.95</v>
      </c>
      <c r="Q70" s="124">
        <v>0</v>
      </c>
      <c r="R70" s="128">
        <f t="shared" si="59"/>
        <v>0</v>
      </c>
      <c r="S70" s="131">
        <f t="shared" si="60"/>
        <v>0</v>
      </c>
      <c r="T70" s="132"/>
      <c r="U70" s="133">
        <f t="shared" si="36"/>
        <v>7108.95</v>
      </c>
      <c r="V70" s="132">
        <f t="shared" si="37"/>
        <v>0.28</v>
      </c>
      <c r="W70" s="133">
        <f t="shared" si="38"/>
        <v>1990.506</v>
      </c>
      <c r="X70" s="138"/>
      <c r="Y70" s="135">
        <f t="shared" si="39"/>
        <v>0</v>
      </c>
      <c r="Z70" s="135">
        <f t="shared" si="56"/>
        <v>0</v>
      </c>
      <c r="AA70" s="135">
        <f t="shared" si="41"/>
        <v>7108.95</v>
      </c>
      <c r="AB70" s="142">
        <v>0</v>
      </c>
      <c r="AC70" s="142">
        <v>0.15</v>
      </c>
      <c r="AD70" s="135">
        <f t="shared" si="42"/>
        <v>1066.34</v>
      </c>
      <c r="AE70" s="143"/>
      <c r="AF70" s="144">
        <f t="shared" si="43"/>
        <v>1990.506</v>
      </c>
      <c r="AG70" s="144">
        <f t="shared" si="44"/>
        <v>1066.34</v>
      </c>
      <c r="AH70" s="144">
        <v>0</v>
      </c>
      <c r="AI70" s="144">
        <v>0</v>
      </c>
      <c r="AJ70" s="144">
        <v>0</v>
      </c>
      <c r="AK70" s="144">
        <v>0</v>
      </c>
      <c r="AL70" s="143"/>
      <c r="AM70" s="144">
        <f t="shared" si="57"/>
        <v>0</v>
      </c>
      <c r="AN70" s="144">
        <f t="shared" si="46"/>
        <v>1066.34</v>
      </c>
      <c r="AO70" s="149">
        <f t="shared" si="47"/>
        <v>1</v>
      </c>
      <c r="AP70" s="153">
        <f t="shared" si="58"/>
        <v>924.166</v>
      </c>
      <c r="AQ70" s="143"/>
      <c r="AR70" s="122">
        <f t="shared" si="49"/>
        <v>578.34</v>
      </c>
      <c r="AS70" s="122">
        <f t="shared" si="50"/>
        <v>7108.95</v>
      </c>
      <c r="AT70" s="122">
        <f t="shared" si="51"/>
        <v>734.4</v>
      </c>
      <c r="AU70" s="122">
        <f t="shared" si="52"/>
        <v>0.15</v>
      </c>
      <c r="AV70" s="143"/>
      <c r="AW70" s="143"/>
      <c r="AX70" s="143"/>
      <c r="AY70" s="155">
        <v>1</v>
      </c>
      <c r="AZ70" s="155">
        <v>1</v>
      </c>
      <c r="BA70" s="143"/>
      <c r="BB70" s="143"/>
      <c r="BC70" s="143"/>
      <c r="BD70" s="143"/>
      <c r="BE70" s="143"/>
    </row>
    <row r="71" ht="16.5" spans="1:57">
      <c r="A71" s="102">
        <v>45383</v>
      </c>
      <c r="B71" s="156" t="s">
        <v>32</v>
      </c>
      <c r="C71" s="156" t="s">
        <v>234</v>
      </c>
      <c r="D71" s="218">
        <v>12340</v>
      </c>
      <c r="E71" s="105">
        <f t="shared" si="32"/>
        <v>123.4</v>
      </c>
      <c r="F71" s="219">
        <v>0</v>
      </c>
      <c r="G71" s="219">
        <v>0.72</v>
      </c>
      <c r="H71" s="108"/>
      <c r="I71" s="170">
        <v>2027.68</v>
      </c>
      <c r="J71" s="119">
        <v>0.15</v>
      </c>
      <c r="K71" s="120">
        <v>907.12</v>
      </c>
      <c r="L71" s="121">
        <v>1120.56</v>
      </c>
      <c r="M71" s="122"/>
      <c r="N71" s="227" t="str">
        <f t="shared" si="33"/>
        <v>梨子手游_iOS</v>
      </c>
      <c r="O71" s="123">
        <f t="shared" si="34"/>
        <v>0.72</v>
      </c>
      <c r="P71" s="124">
        <f t="shared" si="35"/>
        <v>123.4</v>
      </c>
      <c r="Q71" s="124">
        <v>0</v>
      </c>
      <c r="R71" s="128">
        <f t="shared" si="59"/>
        <v>0</v>
      </c>
      <c r="S71" s="131">
        <f t="shared" si="60"/>
        <v>0</v>
      </c>
      <c r="T71" s="132"/>
      <c r="U71" s="133">
        <f t="shared" si="36"/>
        <v>123.4</v>
      </c>
      <c r="V71" s="132">
        <f t="shared" si="37"/>
        <v>0.28</v>
      </c>
      <c r="W71" s="133">
        <f t="shared" si="38"/>
        <v>34.552</v>
      </c>
      <c r="X71" s="138"/>
      <c r="Y71" s="135">
        <f t="shared" si="39"/>
        <v>0</v>
      </c>
      <c r="Z71" s="135">
        <f t="shared" si="56"/>
        <v>0</v>
      </c>
      <c r="AA71" s="135">
        <f t="shared" si="41"/>
        <v>123.4</v>
      </c>
      <c r="AB71" s="142">
        <v>0</v>
      </c>
      <c r="AC71" s="142">
        <v>0.15</v>
      </c>
      <c r="AD71" s="135">
        <f t="shared" si="42"/>
        <v>18.51</v>
      </c>
      <c r="AE71" s="143"/>
      <c r="AF71" s="144">
        <f t="shared" si="43"/>
        <v>34.552</v>
      </c>
      <c r="AG71" s="144">
        <f t="shared" si="44"/>
        <v>18.51</v>
      </c>
      <c r="AH71" s="144">
        <v>0</v>
      </c>
      <c r="AI71" s="144">
        <v>0</v>
      </c>
      <c r="AJ71" s="144">
        <v>0</v>
      </c>
      <c r="AK71" s="144">
        <v>0</v>
      </c>
      <c r="AL71" s="143"/>
      <c r="AM71" s="144">
        <f t="shared" si="57"/>
        <v>0</v>
      </c>
      <c r="AN71" s="144">
        <f t="shared" si="46"/>
        <v>18.51</v>
      </c>
      <c r="AO71" s="149">
        <f t="shared" si="47"/>
        <v>1</v>
      </c>
      <c r="AP71" s="153">
        <f t="shared" si="58"/>
        <v>16.042</v>
      </c>
      <c r="AQ71" s="143"/>
      <c r="AR71" s="122">
        <f t="shared" si="49"/>
        <v>1120.56</v>
      </c>
      <c r="AS71" s="122">
        <f t="shared" si="50"/>
        <v>123.4</v>
      </c>
      <c r="AT71" s="122">
        <f t="shared" si="51"/>
        <v>2027.68</v>
      </c>
      <c r="AU71" s="122">
        <f t="shared" si="52"/>
        <v>0.15</v>
      </c>
      <c r="AV71" s="143"/>
      <c r="AW71" s="143"/>
      <c r="AX71" s="143"/>
      <c r="AY71" s="155">
        <v>1</v>
      </c>
      <c r="AZ71" s="155">
        <v>1</v>
      </c>
      <c r="BA71" s="143"/>
      <c r="BB71" s="143"/>
      <c r="BC71" s="143"/>
      <c r="BD71" s="143"/>
      <c r="BE71" s="143"/>
    </row>
    <row r="72" ht="16.5" spans="1:57">
      <c r="A72" s="102">
        <v>45383</v>
      </c>
      <c r="B72" s="156" t="s">
        <v>32</v>
      </c>
      <c r="C72" s="156" t="s">
        <v>122</v>
      </c>
      <c r="D72" s="218">
        <v>90</v>
      </c>
      <c r="E72" s="105">
        <f t="shared" si="32"/>
        <v>0.9</v>
      </c>
      <c r="F72" s="219">
        <v>0</v>
      </c>
      <c r="G72" s="219">
        <v>0.7</v>
      </c>
      <c r="H72" s="108"/>
      <c r="I72" s="170">
        <v>5584.43</v>
      </c>
      <c r="J72" s="119">
        <v>0.15</v>
      </c>
      <c r="K72" s="120">
        <v>1998.639</v>
      </c>
      <c r="L72" s="121">
        <v>3585.791</v>
      </c>
      <c r="M72" s="171"/>
      <c r="N72" s="227" t="str">
        <f t="shared" si="33"/>
        <v>紫霞游戏</v>
      </c>
      <c r="O72" s="123">
        <f t="shared" si="34"/>
        <v>0.7</v>
      </c>
      <c r="P72" s="124">
        <f t="shared" si="35"/>
        <v>0.9</v>
      </c>
      <c r="Q72" s="124">
        <v>0</v>
      </c>
      <c r="R72" s="128">
        <f t="shared" si="59"/>
        <v>0</v>
      </c>
      <c r="S72" s="131">
        <f t="shared" si="60"/>
        <v>0</v>
      </c>
      <c r="T72" s="171"/>
      <c r="U72" s="133">
        <f t="shared" si="36"/>
        <v>0.9</v>
      </c>
      <c r="V72" s="132">
        <f t="shared" si="37"/>
        <v>0.3</v>
      </c>
      <c r="W72" s="133">
        <f t="shared" si="38"/>
        <v>0.27</v>
      </c>
      <c r="X72" s="171"/>
      <c r="Y72" s="135">
        <f t="shared" si="39"/>
        <v>0</v>
      </c>
      <c r="Z72" s="171"/>
      <c r="AA72" s="135">
        <f t="shared" si="41"/>
        <v>0.9</v>
      </c>
      <c r="AB72" s="142">
        <v>0</v>
      </c>
      <c r="AC72" s="142">
        <v>0.15</v>
      </c>
      <c r="AD72" s="135">
        <f t="shared" si="42"/>
        <v>0.14</v>
      </c>
      <c r="AE72" s="171"/>
      <c r="AF72" s="144">
        <f t="shared" si="43"/>
        <v>0.27</v>
      </c>
      <c r="AG72" s="144">
        <f t="shared" si="44"/>
        <v>0.14</v>
      </c>
      <c r="AH72" s="171"/>
      <c r="AI72" s="144">
        <v>0</v>
      </c>
      <c r="AJ72" s="171"/>
      <c r="AK72" s="171"/>
      <c r="AL72" s="171"/>
      <c r="AM72" s="171"/>
      <c r="AN72" s="144">
        <f t="shared" si="46"/>
        <v>0.14</v>
      </c>
      <c r="AO72" s="149">
        <f t="shared" si="47"/>
        <v>1</v>
      </c>
      <c r="AP72" s="171"/>
      <c r="AQ72" s="122"/>
      <c r="AR72" s="122">
        <f t="shared" si="49"/>
        <v>3585.791</v>
      </c>
      <c r="AS72" s="122">
        <f t="shared" si="50"/>
        <v>0.9</v>
      </c>
      <c r="AT72" s="122">
        <f t="shared" si="51"/>
        <v>5584.43</v>
      </c>
      <c r="AU72" s="122">
        <f t="shared" si="52"/>
        <v>0.15</v>
      </c>
      <c r="AV72" s="122"/>
      <c r="AW72" s="122"/>
      <c r="AX72" s="122"/>
      <c r="AY72" s="155">
        <v>1</v>
      </c>
      <c r="AZ72" s="155">
        <v>1</v>
      </c>
      <c r="BA72" s="122"/>
      <c r="BB72" s="122"/>
      <c r="BC72" s="122"/>
      <c r="BD72" s="122"/>
      <c r="BE72" s="122"/>
    </row>
    <row r="73" ht="16.5" spans="1:57">
      <c r="A73" s="102">
        <v>45383</v>
      </c>
      <c r="B73" s="156" t="s">
        <v>32</v>
      </c>
      <c r="C73" s="156">
        <v>3011</v>
      </c>
      <c r="D73" s="218">
        <v>196971</v>
      </c>
      <c r="E73" s="105">
        <f t="shared" si="32"/>
        <v>1969.71</v>
      </c>
      <c r="F73" s="219">
        <v>0</v>
      </c>
      <c r="G73" s="219">
        <v>0.7</v>
      </c>
      <c r="H73" s="108"/>
      <c r="I73" s="167">
        <v>2784.91</v>
      </c>
      <c r="J73" s="119">
        <v>0.15</v>
      </c>
      <c r="K73" s="120">
        <v>996.71</v>
      </c>
      <c r="L73" s="121">
        <v>1788.2</v>
      </c>
      <c r="M73" s="122"/>
      <c r="N73" s="227">
        <f t="shared" si="33"/>
        <v>3011</v>
      </c>
      <c r="O73" s="123">
        <f t="shared" si="34"/>
        <v>0.7</v>
      </c>
      <c r="P73" s="124">
        <f t="shared" si="35"/>
        <v>1969.71</v>
      </c>
      <c r="Q73" s="124">
        <v>0</v>
      </c>
      <c r="R73" s="128">
        <f t="shared" si="59"/>
        <v>0</v>
      </c>
      <c r="S73" s="131">
        <f t="shared" si="60"/>
        <v>0</v>
      </c>
      <c r="T73" s="132"/>
      <c r="U73" s="133">
        <f t="shared" si="36"/>
        <v>1969.71</v>
      </c>
      <c r="V73" s="132">
        <f t="shared" si="37"/>
        <v>0.3</v>
      </c>
      <c r="W73" s="133">
        <f t="shared" si="38"/>
        <v>590.913</v>
      </c>
      <c r="X73" s="134"/>
      <c r="Y73" s="135">
        <f t="shared" si="39"/>
        <v>0</v>
      </c>
      <c r="Z73" s="135">
        <f t="shared" ref="Z73:Z84" si="61">Q73</f>
        <v>0</v>
      </c>
      <c r="AA73" s="135">
        <f t="shared" si="41"/>
        <v>1969.71</v>
      </c>
      <c r="AB73" s="142">
        <v>0</v>
      </c>
      <c r="AC73" s="142">
        <v>0.15</v>
      </c>
      <c r="AD73" s="135">
        <f t="shared" si="42"/>
        <v>295.46</v>
      </c>
      <c r="AE73" s="143"/>
      <c r="AF73" s="144">
        <f t="shared" si="43"/>
        <v>590.913</v>
      </c>
      <c r="AG73" s="144">
        <f t="shared" si="44"/>
        <v>295.46</v>
      </c>
      <c r="AH73" s="144">
        <v>0</v>
      </c>
      <c r="AI73" s="144">
        <v>0</v>
      </c>
      <c r="AJ73" s="144">
        <v>0</v>
      </c>
      <c r="AK73" s="144">
        <v>0</v>
      </c>
      <c r="AL73" s="143"/>
      <c r="AM73" s="144">
        <f t="shared" ref="AM73:AM84" si="62">SUM(AH73:AL73)</f>
        <v>0</v>
      </c>
      <c r="AN73" s="144">
        <f t="shared" si="46"/>
        <v>295.46</v>
      </c>
      <c r="AO73" s="149">
        <f t="shared" si="47"/>
        <v>1</v>
      </c>
      <c r="AP73" s="153">
        <f t="shared" ref="AP73:AP84" si="63">W73-AD73-T73</f>
        <v>295.453</v>
      </c>
      <c r="AQ73" s="143"/>
      <c r="AR73" s="122">
        <f t="shared" si="49"/>
        <v>1788.2</v>
      </c>
      <c r="AS73" s="122">
        <f t="shared" si="50"/>
        <v>1969.71</v>
      </c>
      <c r="AT73" s="122">
        <f t="shared" si="51"/>
        <v>2784.91</v>
      </c>
      <c r="AU73" s="122">
        <f t="shared" si="52"/>
        <v>0.15</v>
      </c>
      <c r="AV73" s="143"/>
      <c r="AW73" s="143"/>
      <c r="AX73" s="143"/>
      <c r="AY73" s="155">
        <v>1</v>
      </c>
      <c r="AZ73" s="155">
        <v>1</v>
      </c>
      <c r="BA73" s="143"/>
      <c r="BB73" s="143"/>
      <c r="BC73" s="143"/>
      <c r="BD73" s="143"/>
      <c r="BE73" s="143"/>
    </row>
    <row r="74" ht="16.5" spans="1:57">
      <c r="A74" s="102">
        <v>45383</v>
      </c>
      <c r="B74" s="156" t="s">
        <v>32</v>
      </c>
      <c r="C74" s="156" t="s">
        <v>250</v>
      </c>
      <c r="D74" s="218">
        <v>2514</v>
      </c>
      <c r="E74" s="105">
        <f t="shared" si="32"/>
        <v>25.14</v>
      </c>
      <c r="F74" s="219">
        <v>0</v>
      </c>
      <c r="G74" s="219">
        <v>0.72</v>
      </c>
      <c r="H74" s="108"/>
      <c r="I74" s="170">
        <v>952.47</v>
      </c>
      <c r="J74" s="119">
        <v>0.15</v>
      </c>
      <c r="K74" s="120">
        <v>340.884</v>
      </c>
      <c r="L74" s="121">
        <v>611.586</v>
      </c>
      <c r="M74" s="122"/>
      <c r="N74" s="227" t="str">
        <f t="shared" si="33"/>
        <v>335wan_iOS</v>
      </c>
      <c r="O74" s="123">
        <f t="shared" si="34"/>
        <v>0.72</v>
      </c>
      <c r="P74" s="124">
        <f t="shared" si="35"/>
        <v>25.14</v>
      </c>
      <c r="Q74" s="124">
        <v>0</v>
      </c>
      <c r="R74" s="128">
        <f t="shared" si="59"/>
        <v>0</v>
      </c>
      <c r="S74" s="131">
        <f t="shared" si="60"/>
        <v>0</v>
      </c>
      <c r="T74" s="132"/>
      <c r="U74" s="133">
        <f t="shared" si="36"/>
        <v>25.14</v>
      </c>
      <c r="V74" s="132">
        <f t="shared" si="37"/>
        <v>0.28</v>
      </c>
      <c r="W74" s="133">
        <f t="shared" si="38"/>
        <v>7.0392</v>
      </c>
      <c r="X74" s="134"/>
      <c r="Y74" s="135">
        <f t="shared" si="39"/>
        <v>0</v>
      </c>
      <c r="Z74" s="135">
        <f t="shared" si="61"/>
        <v>0</v>
      </c>
      <c r="AA74" s="135">
        <f t="shared" si="41"/>
        <v>25.14</v>
      </c>
      <c r="AB74" s="142">
        <v>0</v>
      </c>
      <c r="AC74" s="142">
        <v>0.15</v>
      </c>
      <c r="AD74" s="135">
        <f t="shared" si="42"/>
        <v>3.77</v>
      </c>
      <c r="AE74" s="143"/>
      <c r="AF74" s="144">
        <f t="shared" si="43"/>
        <v>7.0392</v>
      </c>
      <c r="AG74" s="144">
        <f t="shared" si="44"/>
        <v>3.77</v>
      </c>
      <c r="AH74" s="144">
        <v>0</v>
      </c>
      <c r="AI74" s="144">
        <v>0</v>
      </c>
      <c r="AJ74" s="144">
        <v>0</v>
      </c>
      <c r="AK74" s="144">
        <v>0</v>
      </c>
      <c r="AL74" s="143"/>
      <c r="AM74" s="144">
        <f t="shared" si="62"/>
        <v>0</v>
      </c>
      <c r="AN74" s="144">
        <f t="shared" si="46"/>
        <v>3.77</v>
      </c>
      <c r="AO74" s="149">
        <f t="shared" si="47"/>
        <v>1</v>
      </c>
      <c r="AP74" s="153">
        <f t="shared" si="63"/>
        <v>3.2692</v>
      </c>
      <c r="AQ74" s="143"/>
      <c r="AR74" s="122">
        <f t="shared" si="49"/>
        <v>611.586</v>
      </c>
      <c r="AS74" s="122">
        <f t="shared" si="50"/>
        <v>25.14</v>
      </c>
      <c r="AT74" s="122">
        <f t="shared" si="51"/>
        <v>952.47</v>
      </c>
      <c r="AU74" s="122">
        <f t="shared" si="52"/>
        <v>0.15</v>
      </c>
      <c r="AV74" s="143"/>
      <c r="AW74" s="143"/>
      <c r="AX74" s="143"/>
      <c r="AY74" s="155">
        <v>1</v>
      </c>
      <c r="AZ74" s="155">
        <v>1</v>
      </c>
      <c r="BA74" s="143"/>
      <c r="BB74" s="143"/>
      <c r="BC74" s="143"/>
      <c r="BD74" s="143"/>
      <c r="BE74" s="143"/>
    </row>
    <row r="75" ht="16.5" spans="1:57">
      <c r="A75" s="102">
        <v>45383</v>
      </c>
      <c r="B75" s="156" t="s">
        <v>32</v>
      </c>
      <c r="C75" s="156" t="s">
        <v>251</v>
      </c>
      <c r="D75" s="218">
        <v>557866</v>
      </c>
      <c r="E75" s="105">
        <f t="shared" si="32"/>
        <v>5578.66</v>
      </c>
      <c r="F75" s="219">
        <v>0</v>
      </c>
      <c r="G75" s="219">
        <v>0.72</v>
      </c>
      <c r="H75" s="108"/>
      <c r="I75" s="170">
        <v>3532.34</v>
      </c>
      <c r="J75" s="119">
        <v>0.15</v>
      </c>
      <c r="K75" s="120">
        <v>1264.205</v>
      </c>
      <c r="L75" s="121">
        <v>2268.135</v>
      </c>
      <c r="M75" s="122"/>
      <c r="N75" s="227" t="str">
        <f t="shared" si="33"/>
        <v>335wan</v>
      </c>
      <c r="O75" s="123">
        <f t="shared" si="34"/>
        <v>0.72</v>
      </c>
      <c r="P75" s="124">
        <f t="shared" si="35"/>
        <v>5578.66</v>
      </c>
      <c r="Q75" s="124">
        <v>0</v>
      </c>
      <c r="R75" s="128">
        <f t="shared" si="59"/>
        <v>0</v>
      </c>
      <c r="S75" s="131">
        <f t="shared" si="60"/>
        <v>0</v>
      </c>
      <c r="T75" s="132"/>
      <c r="U75" s="133">
        <f t="shared" si="36"/>
        <v>5578.66</v>
      </c>
      <c r="V75" s="132">
        <f t="shared" si="37"/>
        <v>0.28</v>
      </c>
      <c r="W75" s="133">
        <f t="shared" si="38"/>
        <v>1562.0248</v>
      </c>
      <c r="X75" s="138"/>
      <c r="Y75" s="135">
        <f t="shared" si="39"/>
        <v>0</v>
      </c>
      <c r="Z75" s="135">
        <f t="shared" si="61"/>
        <v>0</v>
      </c>
      <c r="AA75" s="135">
        <f t="shared" si="41"/>
        <v>5578.66</v>
      </c>
      <c r="AB75" s="142">
        <v>0</v>
      </c>
      <c r="AC75" s="142">
        <v>0.15</v>
      </c>
      <c r="AD75" s="135">
        <f t="shared" si="42"/>
        <v>836.8</v>
      </c>
      <c r="AE75" s="143"/>
      <c r="AF75" s="144">
        <f t="shared" si="43"/>
        <v>1562.0248</v>
      </c>
      <c r="AG75" s="144">
        <f t="shared" si="44"/>
        <v>836.8</v>
      </c>
      <c r="AH75" s="144">
        <v>0</v>
      </c>
      <c r="AI75" s="144">
        <v>0</v>
      </c>
      <c r="AJ75" s="144">
        <v>0</v>
      </c>
      <c r="AK75" s="144">
        <v>0</v>
      </c>
      <c r="AL75" s="143"/>
      <c r="AM75" s="144">
        <f t="shared" si="62"/>
        <v>0</v>
      </c>
      <c r="AN75" s="144">
        <f t="shared" si="46"/>
        <v>836.8</v>
      </c>
      <c r="AO75" s="149">
        <f t="shared" si="47"/>
        <v>1</v>
      </c>
      <c r="AP75" s="153">
        <f t="shared" si="63"/>
        <v>725.2248</v>
      </c>
      <c r="AQ75" s="143"/>
      <c r="AR75" s="122">
        <f t="shared" si="49"/>
        <v>2268.135</v>
      </c>
      <c r="AS75" s="122">
        <f t="shared" si="50"/>
        <v>5578.66</v>
      </c>
      <c r="AT75" s="122">
        <f t="shared" si="51"/>
        <v>3532.34</v>
      </c>
      <c r="AU75" s="122">
        <f t="shared" si="52"/>
        <v>0.15</v>
      </c>
      <c r="AV75" s="143"/>
      <c r="AW75" s="143"/>
      <c r="AX75" s="143"/>
      <c r="AY75" s="155">
        <v>1</v>
      </c>
      <c r="AZ75" s="155">
        <v>1</v>
      </c>
      <c r="BA75" s="143"/>
      <c r="BB75" s="143"/>
      <c r="BC75" s="143"/>
      <c r="BD75" s="143"/>
      <c r="BE75" s="143"/>
    </row>
    <row r="76" ht="16.5" spans="1:57">
      <c r="A76" s="102">
        <v>45383</v>
      </c>
      <c r="B76" s="156" t="s">
        <v>32</v>
      </c>
      <c r="C76" s="156" t="s">
        <v>230</v>
      </c>
      <c r="D76" s="218">
        <v>231094</v>
      </c>
      <c r="E76" s="105">
        <f t="shared" si="32"/>
        <v>2310.94</v>
      </c>
      <c r="F76" s="219">
        <v>0</v>
      </c>
      <c r="G76" s="219">
        <v>0.73</v>
      </c>
      <c r="H76" s="108"/>
      <c r="I76" s="170">
        <v>10368.89</v>
      </c>
      <c r="J76" s="119">
        <v>0.15</v>
      </c>
      <c r="K76" s="120">
        <v>2882.7852</v>
      </c>
      <c r="L76" s="121">
        <v>7486.1048</v>
      </c>
      <c r="M76" s="122"/>
      <c r="N76" s="227" t="str">
        <f t="shared" si="33"/>
        <v>朋克</v>
      </c>
      <c r="O76" s="123">
        <f t="shared" si="34"/>
        <v>0.73</v>
      </c>
      <c r="P76" s="124">
        <f t="shared" si="35"/>
        <v>2310.94</v>
      </c>
      <c r="Q76" s="124">
        <v>0</v>
      </c>
      <c r="R76" s="128">
        <f t="shared" si="59"/>
        <v>0</v>
      </c>
      <c r="S76" s="131">
        <f t="shared" si="60"/>
        <v>0</v>
      </c>
      <c r="T76" s="132"/>
      <c r="U76" s="133">
        <f t="shared" si="36"/>
        <v>2310.94</v>
      </c>
      <c r="V76" s="132">
        <f t="shared" si="37"/>
        <v>0.27</v>
      </c>
      <c r="W76" s="133">
        <f t="shared" si="38"/>
        <v>623.9538</v>
      </c>
      <c r="X76" s="138"/>
      <c r="Y76" s="135">
        <f t="shared" si="39"/>
        <v>0</v>
      </c>
      <c r="Z76" s="135">
        <f t="shared" si="61"/>
        <v>0</v>
      </c>
      <c r="AA76" s="135">
        <f t="shared" si="41"/>
        <v>2310.94</v>
      </c>
      <c r="AB76" s="142">
        <v>0</v>
      </c>
      <c r="AC76" s="142">
        <v>0.15</v>
      </c>
      <c r="AD76" s="135">
        <f t="shared" si="42"/>
        <v>346.64</v>
      </c>
      <c r="AE76" s="143"/>
      <c r="AF76" s="144">
        <f t="shared" si="43"/>
        <v>623.9538</v>
      </c>
      <c r="AG76" s="144">
        <f t="shared" si="44"/>
        <v>346.64</v>
      </c>
      <c r="AH76" s="144">
        <v>0</v>
      </c>
      <c r="AI76" s="144">
        <v>0</v>
      </c>
      <c r="AJ76" s="144">
        <v>0</v>
      </c>
      <c r="AK76" s="144">
        <v>0</v>
      </c>
      <c r="AL76" s="143"/>
      <c r="AM76" s="144">
        <f t="shared" si="62"/>
        <v>0</v>
      </c>
      <c r="AN76" s="144">
        <f t="shared" si="46"/>
        <v>346.64</v>
      </c>
      <c r="AO76" s="149">
        <f t="shared" si="47"/>
        <v>1</v>
      </c>
      <c r="AP76" s="153">
        <f t="shared" si="63"/>
        <v>277.3138</v>
      </c>
      <c r="AQ76" s="143"/>
      <c r="AR76" s="122">
        <f t="shared" si="49"/>
        <v>7486.1048</v>
      </c>
      <c r="AS76" s="122">
        <f t="shared" si="50"/>
        <v>2310.94</v>
      </c>
      <c r="AT76" s="122">
        <f t="shared" si="51"/>
        <v>10368.89</v>
      </c>
      <c r="AU76" s="122">
        <f t="shared" si="52"/>
        <v>0.15</v>
      </c>
      <c r="AV76" s="143"/>
      <c r="AW76" s="143"/>
      <c r="AX76" s="143"/>
      <c r="AY76" s="155">
        <v>1</v>
      </c>
      <c r="AZ76" s="155">
        <v>1</v>
      </c>
      <c r="BA76" s="143"/>
      <c r="BB76" s="143"/>
      <c r="BC76" s="143"/>
      <c r="BD76" s="143"/>
      <c r="BE76" s="143"/>
    </row>
    <row r="77" ht="16.5" spans="1:57">
      <c r="A77" s="102">
        <v>45383</v>
      </c>
      <c r="B77" s="156" t="s">
        <v>32</v>
      </c>
      <c r="C77" s="156" t="s">
        <v>227</v>
      </c>
      <c r="D77" s="218">
        <v>964594</v>
      </c>
      <c r="E77" s="105">
        <f t="shared" si="32"/>
        <v>9645.94</v>
      </c>
      <c r="F77" s="219">
        <v>0</v>
      </c>
      <c r="G77" s="219">
        <v>0.72</v>
      </c>
      <c r="H77" s="108"/>
      <c r="I77" s="167">
        <v>567.15</v>
      </c>
      <c r="J77" s="119">
        <v>0.15</v>
      </c>
      <c r="K77" s="120">
        <v>202.98</v>
      </c>
      <c r="L77" s="121">
        <v>364.17</v>
      </c>
      <c r="M77" s="122"/>
      <c r="N77" s="227" t="str">
        <f t="shared" si="33"/>
        <v>游戏友</v>
      </c>
      <c r="O77" s="123">
        <f t="shared" si="34"/>
        <v>0.72</v>
      </c>
      <c r="P77" s="124">
        <f t="shared" si="35"/>
        <v>9645.94</v>
      </c>
      <c r="Q77" s="124">
        <v>0</v>
      </c>
      <c r="R77" s="128">
        <f t="shared" si="59"/>
        <v>0</v>
      </c>
      <c r="S77" s="131">
        <f t="shared" si="60"/>
        <v>0</v>
      </c>
      <c r="T77" s="132"/>
      <c r="U77" s="133">
        <f t="shared" si="36"/>
        <v>9645.94</v>
      </c>
      <c r="V77" s="132">
        <f t="shared" si="37"/>
        <v>0.28</v>
      </c>
      <c r="W77" s="133">
        <f t="shared" si="38"/>
        <v>2700.8632</v>
      </c>
      <c r="X77" s="138"/>
      <c r="Y77" s="135">
        <f t="shared" si="39"/>
        <v>0</v>
      </c>
      <c r="Z77" s="135">
        <f t="shared" si="61"/>
        <v>0</v>
      </c>
      <c r="AA77" s="135">
        <f t="shared" si="41"/>
        <v>9645.94</v>
      </c>
      <c r="AB77" s="142">
        <v>0</v>
      </c>
      <c r="AC77" s="142">
        <v>0.15</v>
      </c>
      <c r="AD77" s="135">
        <f t="shared" si="42"/>
        <v>1446.89</v>
      </c>
      <c r="AE77" s="143"/>
      <c r="AF77" s="144">
        <f t="shared" si="43"/>
        <v>2700.8632</v>
      </c>
      <c r="AG77" s="144">
        <f t="shared" si="44"/>
        <v>1446.89</v>
      </c>
      <c r="AH77" s="144">
        <v>0</v>
      </c>
      <c r="AI77" s="144">
        <v>0</v>
      </c>
      <c r="AJ77" s="144">
        <v>0</v>
      </c>
      <c r="AK77" s="144">
        <v>0</v>
      </c>
      <c r="AL77" s="143"/>
      <c r="AM77" s="144">
        <f t="shared" si="62"/>
        <v>0</v>
      </c>
      <c r="AN77" s="144">
        <f t="shared" si="46"/>
        <v>1446.89</v>
      </c>
      <c r="AO77" s="149">
        <f t="shared" si="47"/>
        <v>1</v>
      </c>
      <c r="AP77" s="153">
        <f t="shared" si="63"/>
        <v>1253.9732</v>
      </c>
      <c r="AQ77" s="143"/>
      <c r="AR77" s="122">
        <f t="shared" si="49"/>
        <v>364.17</v>
      </c>
      <c r="AS77" s="122">
        <f t="shared" si="50"/>
        <v>9645.94</v>
      </c>
      <c r="AT77" s="122">
        <f t="shared" si="51"/>
        <v>567.15</v>
      </c>
      <c r="AU77" s="122">
        <f t="shared" si="52"/>
        <v>0.15</v>
      </c>
      <c r="AV77" s="143"/>
      <c r="AW77" s="143"/>
      <c r="AX77" s="143"/>
      <c r="AY77" s="155">
        <v>1</v>
      </c>
      <c r="AZ77" s="155">
        <v>1</v>
      </c>
      <c r="BA77" s="143"/>
      <c r="BB77" s="143"/>
      <c r="BC77" s="143"/>
      <c r="BD77" s="143"/>
      <c r="BE77" s="143"/>
    </row>
    <row r="78" ht="16.5" spans="1:57">
      <c r="A78" s="102">
        <v>45383</v>
      </c>
      <c r="B78" s="156" t="s">
        <v>32</v>
      </c>
      <c r="C78" s="156" t="s">
        <v>192</v>
      </c>
      <c r="D78" s="218">
        <v>1875521</v>
      </c>
      <c r="E78" s="105">
        <f t="shared" si="32"/>
        <v>18755.21</v>
      </c>
      <c r="F78" s="219">
        <v>0</v>
      </c>
      <c r="G78" s="219">
        <v>0.78</v>
      </c>
      <c r="H78" s="108">
        <v>4006.92</v>
      </c>
      <c r="I78" s="170">
        <v>3532.34</v>
      </c>
      <c r="J78" s="119">
        <v>0.15</v>
      </c>
      <c r="K78" s="120">
        <v>1264.205</v>
      </c>
      <c r="L78" s="121">
        <v>2268.135</v>
      </c>
      <c r="M78" s="122"/>
      <c r="N78" s="227" t="str">
        <f t="shared" si="33"/>
        <v>大熊游戏</v>
      </c>
      <c r="O78" s="123">
        <f t="shared" si="34"/>
        <v>0.78</v>
      </c>
      <c r="P78" s="124">
        <f t="shared" si="35"/>
        <v>18755.21</v>
      </c>
      <c r="Q78" s="124">
        <v>0</v>
      </c>
      <c r="R78" s="128">
        <f t="shared" si="59"/>
        <v>4006.92</v>
      </c>
      <c r="S78" s="131">
        <f t="shared" si="60"/>
        <v>0</v>
      </c>
      <c r="T78" s="132"/>
      <c r="U78" s="133">
        <f t="shared" si="36"/>
        <v>14748.29</v>
      </c>
      <c r="V78" s="132">
        <f t="shared" si="37"/>
        <v>0.22</v>
      </c>
      <c r="W78" s="133">
        <f t="shared" si="38"/>
        <v>3244.6238</v>
      </c>
      <c r="X78" s="138"/>
      <c r="Y78" s="135">
        <f t="shared" si="39"/>
        <v>4006.92</v>
      </c>
      <c r="Z78" s="135">
        <f t="shared" si="61"/>
        <v>0</v>
      </c>
      <c r="AA78" s="135">
        <f t="shared" si="41"/>
        <v>14748.29</v>
      </c>
      <c r="AB78" s="142">
        <v>0</v>
      </c>
      <c r="AC78" s="142">
        <v>0.15</v>
      </c>
      <c r="AD78" s="135">
        <f t="shared" si="42"/>
        <v>2212.24</v>
      </c>
      <c r="AE78" s="143"/>
      <c r="AF78" s="144">
        <f t="shared" si="43"/>
        <v>3244.6238</v>
      </c>
      <c r="AG78" s="144">
        <f t="shared" si="44"/>
        <v>2212.24</v>
      </c>
      <c r="AH78" s="144">
        <v>0</v>
      </c>
      <c r="AI78" s="144">
        <v>0</v>
      </c>
      <c r="AJ78" s="144">
        <v>0</v>
      </c>
      <c r="AK78" s="144">
        <v>0</v>
      </c>
      <c r="AL78" s="143"/>
      <c r="AM78" s="144">
        <f t="shared" si="62"/>
        <v>0</v>
      </c>
      <c r="AN78" s="144">
        <f t="shared" si="46"/>
        <v>2212.24</v>
      </c>
      <c r="AO78" s="149">
        <f t="shared" si="47"/>
        <v>1</v>
      </c>
      <c r="AP78" s="153">
        <f t="shared" si="63"/>
        <v>1032.3838</v>
      </c>
      <c r="AQ78" s="143"/>
      <c r="AR78" s="122">
        <f t="shared" si="49"/>
        <v>2268.135</v>
      </c>
      <c r="AS78" s="122">
        <f t="shared" si="50"/>
        <v>18755.21</v>
      </c>
      <c r="AT78" s="122">
        <f t="shared" si="51"/>
        <v>3532.34</v>
      </c>
      <c r="AU78" s="122">
        <f t="shared" si="52"/>
        <v>0.15</v>
      </c>
      <c r="AV78" s="143"/>
      <c r="AW78" s="143"/>
      <c r="AX78" s="143"/>
      <c r="AY78" s="155">
        <v>1</v>
      </c>
      <c r="AZ78" s="155">
        <v>1</v>
      </c>
      <c r="BA78" s="143"/>
      <c r="BB78" s="143"/>
      <c r="BC78" s="143"/>
      <c r="BD78" s="143"/>
      <c r="BE78" s="143"/>
    </row>
    <row r="79" ht="16.5" spans="1:57">
      <c r="A79" s="102">
        <v>45383</v>
      </c>
      <c r="B79" s="156" t="s">
        <v>32</v>
      </c>
      <c r="C79" s="156" t="s">
        <v>254</v>
      </c>
      <c r="D79" s="218">
        <v>129245</v>
      </c>
      <c r="E79" s="105">
        <f t="shared" si="32"/>
        <v>1292.45</v>
      </c>
      <c r="F79" s="219">
        <v>0</v>
      </c>
      <c r="G79" s="219">
        <v>0.78</v>
      </c>
      <c r="H79" s="108"/>
      <c r="I79" s="170">
        <v>10368.89</v>
      </c>
      <c r="J79" s="119">
        <v>0.15</v>
      </c>
      <c r="K79" s="120">
        <v>2882.7852</v>
      </c>
      <c r="L79" s="121">
        <v>7486.1048</v>
      </c>
      <c r="M79" s="122"/>
      <c r="N79" s="227" t="str">
        <f t="shared" si="33"/>
        <v>007手游_iOS</v>
      </c>
      <c r="O79" s="123">
        <f t="shared" si="34"/>
        <v>0.78</v>
      </c>
      <c r="P79" s="124">
        <f t="shared" si="35"/>
        <v>1292.45</v>
      </c>
      <c r="Q79" s="124">
        <v>0</v>
      </c>
      <c r="R79" s="128">
        <f t="shared" si="59"/>
        <v>0</v>
      </c>
      <c r="S79" s="131">
        <f t="shared" si="60"/>
        <v>0</v>
      </c>
      <c r="T79" s="132"/>
      <c r="U79" s="133">
        <f t="shared" si="36"/>
        <v>1292.45</v>
      </c>
      <c r="V79" s="132">
        <f t="shared" si="37"/>
        <v>0.22</v>
      </c>
      <c r="W79" s="133">
        <f t="shared" si="38"/>
        <v>284.339</v>
      </c>
      <c r="X79" s="138"/>
      <c r="Y79" s="135">
        <f t="shared" si="39"/>
        <v>0</v>
      </c>
      <c r="Z79" s="135">
        <f t="shared" si="61"/>
        <v>0</v>
      </c>
      <c r="AA79" s="135">
        <f t="shared" si="41"/>
        <v>1292.45</v>
      </c>
      <c r="AB79" s="142">
        <v>0</v>
      </c>
      <c r="AC79" s="142">
        <v>0.15</v>
      </c>
      <c r="AD79" s="135">
        <f t="shared" si="42"/>
        <v>193.87</v>
      </c>
      <c r="AE79" s="143"/>
      <c r="AF79" s="144">
        <f t="shared" si="43"/>
        <v>284.339</v>
      </c>
      <c r="AG79" s="144">
        <f t="shared" si="44"/>
        <v>193.87</v>
      </c>
      <c r="AH79" s="144">
        <v>0</v>
      </c>
      <c r="AI79" s="144">
        <v>0</v>
      </c>
      <c r="AJ79" s="144">
        <v>0</v>
      </c>
      <c r="AK79" s="144">
        <v>0</v>
      </c>
      <c r="AL79" s="143"/>
      <c r="AM79" s="144">
        <f t="shared" si="62"/>
        <v>0</v>
      </c>
      <c r="AN79" s="144">
        <f t="shared" si="46"/>
        <v>193.87</v>
      </c>
      <c r="AO79" s="149">
        <f t="shared" si="47"/>
        <v>1</v>
      </c>
      <c r="AP79" s="153">
        <f t="shared" si="63"/>
        <v>90.469</v>
      </c>
      <c r="AQ79" s="143"/>
      <c r="AR79" s="122">
        <f t="shared" si="49"/>
        <v>7486.1048</v>
      </c>
      <c r="AS79" s="122">
        <f t="shared" si="50"/>
        <v>1292.45</v>
      </c>
      <c r="AT79" s="122">
        <f t="shared" si="51"/>
        <v>10368.89</v>
      </c>
      <c r="AU79" s="122">
        <f t="shared" si="52"/>
        <v>0.15</v>
      </c>
      <c r="AV79" s="143"/>
      <c r="AW79" s="143"/>
      <c r="AX79" s="143"/>
      <c r="AY79" s="155">
        <v>1</v>
      </c>
      <c r="AZ79" s="155">
        <v>1</v>
      </c>
      <c r="BA79" s="143"/>
      <c r="BB79" s="143"/>
      <c r="BC79" s="143"/>
      <c r="BD79" s="143"/>
      <c r="BE79" s="143"/>
    </row>
    <row r="80" ht="16.5" spans="1:57">
      <c r="A80" s="102">
        <v>45383</v>
      </c>
      <c r="B80" s="156" t="s">
        <v>32</v>
      </c>
      <c r="C80" s="156" t="s">
        <v>255</v>
      </c>
      <c r="D80" s="218">
        <v>536250</v>
      </c>
      <c r="E80" s="105">
        <f t="shared" si="32"/>
        <v>5362.5</v>
      </c>
      <c r="F80" s="219">
        <v>0</v>
      </c>
      <c r="G80" s="219">
        <v>0.7</v>
      </c>
      <c r="H80" s="108"/>
      <c r="I80" s="167">
        <v>567.15</v>
      </c>
      <c r="J80" s="119">
        <v>0.15</v>
      </c>
      <c r="K80" s="120">
        <v>202.98</v>
      </c>
      <c r="L80" s="121">
        <v>364.17</v>
      </c>
      <c r="M80" s="122"/>
      <c r="N80" s="227" t="str">
        <f t="shared" si="33"/>
        <v>007手游</v>
      </c>
      <c r="O80" s="123">
        <f t="shared" si="34"/>
        <v>0.7</v>
      </c>
      <c r="P80" s="124">
        <f t="shared" si="35"/>
        <v>5362.5</v>
      </c>
      <c r="Q80" s="124">
        <v>0</v>
      </c>
      <c r="R80" s="128">
        <f t="shared" si="59"/>
        <v>0</v>
      </c>
      <c r="S80" s="131">
        <f t="shared" si="60"/>
        <v>0</v>
      </c>
      <c r="T80" s="132"/>
      <c r="U80" s="133">
        <f t="shared" si="36"/>
        <v>5362.5</v>
      </c>
      <c r="V80" s="132">
        <f t="shared" si="37"/>
        <v>0.3</v>
      </c>
      <c r="W80" s="133">
        <f t="shared" si="38"/>
        <v>1608.75</v>
      </c>
      <c r="X80" s="138"/>
      <c r="Y80" s="135">
        <f t="shared" si="39"/>
        <v>0</v>
      </c>
      <c r="Z80" s="135">
        <f t="shared" si="61"/>
        <v>0</v>
      </c>
      <c r="AA80" s="135">
        <f t="shared" si="41"/>
        <v>5362.5</v>
      </c>
      <c r="AB80" s="142">
        <v>0</v>
      </c>
      <c r="AC80" s="142">
        <v>0.15</v>
      </c>
      <c r="AD80" s="135">
        <f t="shared" si="42"/>
        <v>804.38</v>
      </c>
      <c r="AE80" s="143"/>
      <c r="AF80" s="144">
        <f t="shared" si="43"/>
        <v>1608.75</v>
      </c>
      <c r="AG80" s="144">
        <f t="shared" si="44"/>
        <v>804.38</v>
      </c>
      <c r="AH80" s="144">
        <v>0</v>
      </c>
      <c r="AI80" s="144">
        <v>0</v>
      </c>
      <c r="AJ80" s="144">
        <v>0</v>
      </c>
      <c r="AK80" s="144">
        <v>0</v>
      </c>
      <c r="AL80" s="143"/>
      <c r="AM80" s="144">
        <f t="shared" si="62"/>
        <v>0</v>
      </c>
      <c r="AN80" s="144">
        <f t="shared" si="46"/>
        <v>804.38</v>
      </c>
      <c r="AO80" s="149">
        <f t="shared" si="47"/>
        <v>1</v>
      </c>
      <c r="AP80" s="153">
        <f t="shared" si="63"/>
        <v>804.37</v>
      </c>
      <c r="AQ80" s="143"/>
      <c r="AR80" s="122">
        <f t="shared" si="49"/>
        <v>364.17</v>
      </c>
      <c r="AS80" s="122">
        <f t="shared" si="50"/>
        <v>5362.5</v>
      </c>
      <c r="AT80" s="122">
        <f t="shared" si="51"/>
        <v>567.15</v>
      </c>
      <c r="AU80" s="122">
        <f t="shared" si="52"/>
        <v>0.15</v>
      </c>
      <c r="AV80" s="143"/>
      <c r="AW80" s="143"/>
      <c r="AX80" s="143"/>
      <c r="AY80" s="155">
        <v>1</v>
      </c>
      <c r="AZ80" s="155">
        <v>1</v>
      </c>
      <c r="BA80" s="143"/>
      <c r="BB80" s="143"/>
      <c r="BC80" s="143"/>
      <c r="BD80" s="143"/>
      <c r="BE80" s="143"/>
    </row>
    <row r="81" ht="16.5" spans="1:57">
      <c r="A81" s="102">
        <v>45383</v>
      </c>
      <c r="B81" s="156" t="s">
        <v>239</v>
      </c>
      <c r="C81" s="156" t="s">
        <v>240</v>
      </c>
      <c r="D81" s="218">
        <v>2533232</v>
      </c>
      <c r="E81" s="105">
        <f t="shared" si="32"/>
        <v>25332.32</v>
      </c>
      <c r="F81" s="219">
        <v>0</v>
      </c>
      <c r="G81" s="219">
        <v>0.78</v>
      </c>
      <c r="H81" s="108">
        <v>516.39</v>
      </c>
      <c r="I81" s="170">
        <v>3532.34</v>
      </c>
      <c r="J81" s="119">
        <v>0.15</v>
      </c>
      <c r="K81" s="120">
        <v>1264.205</v>
      </c>
      <c r="L81" s="121">
        <v>2268.135</v>
      </c>
      <c r="M81" s="122"/>
      <c r="N81" s="227" t="str">
        <f t="shared" si="33"/>
        <v>触点_iOS</v>
      </c>
      <c r="O81" s="123">
        <f t="shared" si="34"/>
        <v>0.78</v>
      </c>
      <c r="P81" s="124">
        <f t="shared" si="35"/>
        <v>25332.32</v>
      </c>
      <c r="Q81" s="124">
        <v>0</v>
      </c>
      <c r="R81" s="128">
        <f t="shared" si="59"/>
        <v>516.39</v>
      </c>
      <c r="S81" s="131">
        <f t="shared" si="60"/>
        <v>0</v>
      </c>
      <c r="T81" s="132"/>
      <c r="U81" s="133">
        <f t="shared" si="36"/>
        <v>24815.93</v>
      </c>
      <c r="V81" s="132">
        <f t="shared" si="37"/>
        <v>0.22</v>
      </c>
      <c r="W81" s="133">
        <f t="shared" si="38"/>
        <v>5459.5046</v>
      </c>
      <c r="X81" s="138"/>
      <c r="Y81" s="135">
        <f t="shared" si="39"/>
        <v>516.39</v>
      </c>
      <c r="Z81" s="135">
        <f t="shared" si="61"/>
        <v>0</v>
      </c>
      <c r="AA81" s="135">
        <f t="shared" si="41"/>
        <v>24815.93</v>
      </c>
      <c r="AB81" s="142">
        <v>0</v>
      </c>
      <c r="AC81" s="142">
        <v>0.15</v>
      </c>
      <c r="AD81" s="135">
        <f t="shared" si="42"/>
        <v>3722.39</v>
      </c>
      <c r="AE81" s="143"/>
      <c r="AF81" s="144">
        <f t="shared" si="43"/>
        <v>5459.5046</v>
      </c>
      <c r="AG81" s="144">
        <f t="shared" si="44"/>
        <v>3722.39</v>
      </c>
      <c r="AH81" s="144">
        <v>0</v>
      </c>
      <c r="AI81" s="144">
        <v>0</v>
      </c>
      <c r="AJ81" s="144">
        <v>0</v>
      </c>
      <c r="AK81" s="144">
        <v>0</v>
      </c>
      <c r="AL81" s="143"/>
      <c r="AM81" s="144">
        <f t="shared" si="62"/>
        <v>0</v>
      </c>
      <c r="AN81" s="144">
        <f t="shared" si="46"/>
        <v>3722.39</v>
      </c>
      <c r="AO81" s="149">
        <f t="shared" si="47"/>
        <v>1</v>
      </c>
      <c r="AP81" s="153">
        <f t="shared" si="63"/>
        <v>1737.1146</v>
      </c>
      <c r="AQ81" s="143"/>
      <c r="AR81" s="122">
        <f t="shared" si="49"/>
        <v>2268.135</v>
      </c>
      <c r="AS81" s="122">
        <f t="shared" si="50"/>
        <v>25332.32</v>
      </c>
      <c r="AT81" s="122">
        <f t="shared" si="51"/>
        <v>3532.34</v>
      </c>
      <c r="AU81" s="122">
        <f t="shared" si="52"/>
        <v>0.15</v>
      </c>
      <c r="AV81" s="143"/>
      <c r="AW81" s="143"/>
      <c r="AX81" s="143"/>
      <c r="AY81" s="155">
        <v>1</v>
      </c>
      <c r="AZ81" s="155">
        <v>1</v>
      </c>
      <c r="BA81" s="143"/>
      <c r="BB81" s="143"/>
      <c r="BC81" s="143"/>
      <c r="BD81" s="143"/>
      <c r="BE81" s="143"/>
    </row>
    <row r="82" ht="16.5" spans="1:57">
      <c r="A82" s="102">
        <v>45383</v>
      </c>
      <c r="B82" s="156" t="s">
        <v>239</v>
      </c>
      <c r="C82" s="156" t="s">
        <v>241</v>
      </c>
      <c r="D82" s="218">
        <v>2121336</v>
      </c>
      <c r="E82" s="105">
        <f t="shared" si="32"/>
        <v>21213.36</v>
      </c>
      <c r="F82" s="219">
        <v>0</v>
      </c>
      <c r="G82" s="219">
        <v>0.78</v>
      </c>
      <c r="H82" s="108"/>
      <c r="I82" s="170">
        <v>10368.89</v>
      </c>
      <c r="J82" s="119">
        <v>0.15</v>
      </c>
      <c r="K82" s="120">
        <v>2882.7852</v>
      </c>
      <c r="L82" s="121">
        <v>7486.1048</v>
      </c>
      <c r="M82" s="122"/>
      <c r="N82" s="227" t="str">
        <f t="shared" si="33"/>
        <v>触点</v>
      </c>
      <c r="O82" s="123">
        <f t="shared" si="34"/>
        <v>0.78</v>
      </c>
      <c r="P82" s="124">
        <f t="shared" si="35"/>
        <v>21213.36</v>
      </c>
      <c r="Q82" s="124">
        <v>0</v>
      </c>
      <c r="R82" s="128">
        <f t="shared" si="59"/>
        <v>0</v>
      </c>
      <c r="S82" s="131">
        <f t="shared" si="60"/>
        <v>0</v>
      </c>
      <c r="T82" s="132"/>
      <c r="U82" s="133">
        <f t="shared" si="36"/>
        <v>21213.36</v>
      </c>
      <c r="V82" s="132">
        <f t="shared" si="37"/>
        <v>0.22</v>
      </c>
      <c r="W82" s="133">
        <f t="shared" si="38"/>
        <v>4666.9392</v>
      </c>
      <c r="X82" s="138"/>
      <c r="Y82" s="135">
        <f t="shared" si="39"/>
        <v>0</v>
      </c>
      <c r="Z82" s="135">
        <f t="shared" si="61"/>
        <v>0</v>
      </c>
      <c r="AA82" s="135">
        <f t="shared" si="41"/>
        <v>21213.36</v>
      </c>
      <c r="AB82" s="142">
        <v>0</v>
      </c>
      <c r="AC82" s="142">
        <v>0.15</v>
      </c>
      <c r="AD82" s="135">
        <f t="shared" si="42"/>
        <v>3182</v>
      </c>
      <c r="AE82" s="143"/>
      <c r="AF82" s="144">
        <f t="shared" si="43"/>
        <v>4666.9392</v>
      </c>
      <c r="AG82" s="144">
        <f t="shared" si="44"/>
        <v>3182</v>
      </c>
      <c r="AH82" s="144">
        <v>0</v>
      </c>
      <c r="AI82" s="144">
        <v>0</v>
      </c>
      <c r="AJ82" s="144">
        <v>0</v>
      </c>
      <c r="AK82" s="144">
        <v>0</v>
      </c>
      <c r="AL82" s="143"/>
      <c r="AM82" s="144">
        <f t="shared" si="62"/>
        <v>0</v>
      </c>
      <c r="AN82" s="144">
        <f t="shared" si="46"/>
        <v>3182</v>
      </c>
      <c r="AO82" s="149">
        <f t="shared" si="47"/>
        <v>1</v>
      </c>
      <c r="AP82" s="153">
        <f t="shared" si="63"/>
        <v>1484.9392</v>
      </c>
      <c r="AQ82" s="143"/>
      <c r="AR82" s="122">
        <f t="shared" si="49"/>
        <v>7486.1048</v>
      </c>
      <c r="AS82" s="122">
        <f t="shared" si="50"/>
        <v>21213.36</v>
      </c>
      <c r="AT82" s="122">
        <f t="shared" si="51"/>
        <v>10368.89</v>
      </c>
      <c r="AU82" s="122">
        <f t="shared" si="52"/>
        <v>0.15</v>
      </c>
      <c r="AV82" s="143"/>
      <c r="AW82" s="143"/>
      <c r="AX82" s="143"/>
      <c r="AY82" s="155">
        <v>1</v>
      </c>
      <c r="AZ82" s="155">
        <v>1</v>
      </c>
      <c r="BA82" s="143"/>
      <c r="BB82" s="143"/>
      <c r="BC82" s="143"/>
      <c r="BD82" s="143"/>
      <c r="BE82" s="143"/>
    </row>
    <row r="83" ht="16.5" spans="1:57">
      <c r="A83" s="102">
        <v>45383</v>
      </c>
      <c r="B83" s="156" t="s">
        <v>30</v>
      </c>
      <c r="C83" s="156" t="s">
        <v>214</v>
      </c>
      <c r="D83" s="220">
        <v>1090496</v>
      </c>
      <c r="E83" s="105">
        <f t="shared" si="32"/>
        <v>10904.96</v>
      </c>
      <c r="F83" s="165">
        <v>0</v>
      </c>
      <c r="G83" s="219">
        <f>100%-22%</f>
        <v>0.78</v>
      </c>
      <c r="H83" s="108">
        <v>24113</v>
      </c>
      <c r="I83" s="167">
        <v>567.15</v>
      </c>
      <c r="J83" s="119">
        <v>0.15</v>
      </c>
      <c r="K83" s="120">
        <v>202.98</v>
      </c>
      <c r="L83" s="121">
        <v>364.17</v>
      </c>
      <c r="M83" s="122"/>
      <c r="N83" s="227" t="str">
        <f t="shared" si="33"/>
        <v>小7</v>
      </c>
      <c r="O83" s="123">
        <f t="shared" si="34"/>
        <v>0.78</v>
      </c>
      <c r="P83" s="124">
        <f t="shared" si="35"/>
        <v>10904.96</v>
      </c>
      <c r="Q83" s="124">
        <v>0</v>
      </c>
      <c r="R83" s="128">
        <f t="shared" si="59"/>
        <v>24113</v>
      </c>
      <c r="S83" s="131">
        <f t="shared" si="60"/>
        <v>0</v>
      </c>
      <c r="T83" s="132"/>
      <c r="U83" s="133">
        <f t="shared" si="36"/>
        <v>-13208.04</v>
      </c>
      <c r="V83" s="132">
        <f t="shared" si="37"/>
        <v>0.22</v>
      </c>
      <c r="W83" s="133">
        <f t="shared" si="38"/>
        <v>-2905.7688</v>
      </c>
      <c r="X83" s="138"/>
      <c r="Y83" s="135">
        <f t="shared" si="39"/>
        <v>24113</v>
      </c>
      <c r="Z83" s="135">
        <f t="shared" si="61"/>
        <v>0</v>
      </c>
      <c r="AA83" s="135">
        <f t="shared" si="41"/>
        <v>-13208.04</v>
      </c>
      <c r="AB83" s="142">
        <v>0</v>
      </c>
      <c r="AC83" s="142">
        <v>0.15</v>
      </c>
      <c r="AD83" s="135">
        <f t="shared" si="42"/>
        <v>-1981.21</v>
      </c>
      <c r="AE83" s="143"/>
      <c r="AF83" s="144">
        <f t="shared" si="43"/>
        <v>-2905.7688</v>
      </c>
      <c r="AG83" s="144">
        <f t="shared" si="44"/>
        <v>-1981.21</v>
      </c>
      <c r="AH83" s="144">
        <v>0</v>
      </c>
      <c r="AI83" s="144">
        <v>0</v>
      </c>
      <c r="AJ83" s="144">
        <v>0</v>
      </c>
      <c r="AK83" s="144">
        <v>0</v>
      </c>
      <c r="AL83" s="143"/>
      <c r="AM83" s="144">
        <f t="shared" si="62"/>
        <v>0</v>
      </c>
      <c r="AN83" s="144">
        <f t="shared" si="46"/>
        <v>-1981.21</v>
      </c>
      <c r="AO83" s="149">
        <f t="shared" si="47"/>
        <v>1</v>
      </c>
      <c r="AP83" s="153">
        <f t="shared" si="63"/>
        <v>-924.558799999999</v>
      </c>
      <c r="AQ83" s="143"/>
      <c r="AR83" s="122">
        <f t="shared" si="49"/>
        <v>364.17</v>
      </c>
      <c r="AS83" s="122">
        <f t="shared" si="50"/>
        <v>10904.96</v>
      </c>
      <c r="AT83" s="122">
        <f t="shared" si="51"/>
        <v>567.15</v>
      </c>
      <c r="AU83" s="122">
        <f t="shared" si="52"/>
        <v>0.15</v>
      </c>
      <c r="AV83" s="143"/>
      <c r="AW83" s="143"/>
      <c r="AX83" s="143"/>
      <c r="AY83" s="155">
        <v>1</v>
      </c>
      <c r="AZ83" s="155">
        <v>1</v>
      </c>
      <c r="BA83" s="143"/>
      <c r="BB83" s="143"/>
      <c r="BC83" s="143"/>
      <c r="BD83" s="143"/>
      <c r="BE83" s="143"/>
    </row>
    <row r="84" ht="16.5" spans="1:57">
      <c r="A84" s="102">
        <v>45383</v>
      </c>
      <c r="B84" s="156" t="s">
        <v>30</v>
      </c>
      <c r="C84" s="156" t="s">
        <v>214</v>
      </c>
      <c r="D84" s="220">
        <v>105011</v>
      </c>
      <c r="E84" s="105">
        <f t="shared" si="32"/>
        <v>1050.11</v>
      </c>
      <c r="F84" s="105">
        <v>0</v>
      </c>
      <c r="G84" s="219">
        <f>100%-22%</f>
        <v>0.78</v>
      </c>
      <c r="H84" s="108"/>
      <c r="I84" s="170">
        <v>3532.34</v>
      </c>
      <c r="J84" s="119">
        <v>0.15</v>
      </c>
      <c r="K84" s="120">
        <v>1264.205</v>
      </c>
      <c r="L84" s="121">
        <v>2268.135</v>
      </c>
      <c r="M84" s="122"/>
      <c r="N84" s="227" t="str">
        <f t="shared" si="33"/>
        <v>小7</v>
      </c>
      <c r="O84" s="123">
        <f t="shared" si="34"/>
        <v>0.78</v>
      </c>
      <c r="P84" s="124">
        <f t="shared" si="35"/>
        <v>1050.11</v>
      </c>
      <c r="Q84" s="124">
        <v>0</v>
      </c>
      <c r="R84" s="128">
        <f t="shared" si="59"/>
        <v>0</v>
      </c>
      <c r="S84" s="131">
        <f t="shared" si="60"/>
        <v>0</v>
      </c>
      <c r="T84" s="132"/>
      <c r="U84" s="133">
        <f t="shared" si="36"/>
        <v>1050.11</v>
      </c>
      <c r="V84" s="132">
        <f t="shared" si="37"/>
        <v>0.22</v>
      </c>
      <c r="W84" s="133">
        <f t="shared" si="38"/>
        <v>231.0242</v>
      </c>
      <c r="X84" s="138"/>
      <c r="Y84" s="135">
        <f t="shared" si="39"/>
        <v>0</v>
      </c>
      <c r="Z84" s="135">
        <f t="shared" si="61"/>
        <v>0</v>
      </c>
      <c r="AA84" s="135">
        <f t="shared" si="41"/>
        <v>1050.11</v>
      </c>
      <c r="AB84" s="142">
        <v>0</v>
      </c>
      <c r="AC84" s="142">
        <v>0.15</v>
      </c>
      <c r="AD84" s="135">
        <f t="shared" si="42"/>
        <v>157.52</v>
      </c>
      <c r="AE84" s="143"/>
      <c r="AF84" s="144">
        <f t="shared" si="43"/>
        <v>231.0242</v>
      </c>
      <c r="AG84" s="144">
        <f t="shared" si="44"/>
        <v>157.52</v>
      </c>
      <c r="AH84" s="144">
        <v>0</v>
      </c>
      <c r="AI84" s="144">
        <v>0</v>
      </c>
      <c r="AJ84" s="144">
        <v>0</v>
      </c>
      <c r="AK84" s="144">
        <v>0</v>
      </c>
      <c r="AL84" s="143"/>
      <c r="AM84" s="144">
        <f t="shared" si="62"/>
        <v>0</v>
      </c>
      <c r="AN84" s="144">
        <f t="shared" si="46"/>
        <v>157.52</v>
      </c>
      <c r="AO84" s="149">
        <f t="shared" si="47"/>
        <v>1</v>
      </c>
      <c r="AP84" s="153">
        <f t="shared" si="63"/>
        <v>73.5042</v>
      </c>
      <c r="AQ84" s="143"/>
      <c r="AR84" s="122">
        <f t="shared" si="49"/>
        <v>2268.135</v>
      </c>
      <c r="AS84" s="122">
        <f t="shared" si="50"/>
        <v>1050.11</v>
      </c>
      <c r="AT84" s="122">
        <f t="shared" si="51"/>
        <v>3532.34</v>
      </c>
      <c r="AU84" s="122">
        <f t="shared" si="52"/>
        <v>0.15</v>
      </c>
      <c r="AV84" s="143"/>
      <c r="AW84" s="143"/>
      <c r="AX84" s="143"/>
      <c r="AY84" s="155">
        <v>1</v>
      </c>
      <c r="AZ84" s="155">
        <v>1</v>
      </c>
      <c r="BA84" s="143"/>
      <c r="BB84" s="143"/>
      <c r="BC84" s="143"/>
      <c r="BD84" s="143"/>
      <c r="BE84" s="143"/>
    </row>
    <row r="87" ht="16.5" spans="1:57">
      <c r="A87" s="102">
        <v>45413</v>
      </c>
      <c r="B87" s="242" t="s">
        <v>30</v>
      </c>
      <c r="C87" s="242" t="s">
        <v>242</v>
      </c>
      <c r="D87" s="243">
        <v>375040</v>
      </c>
      <c r="E87" s="105">
        <f t="shared" ref="E87:E127" si="64">D87*0.01</f>
        <v>3750.4</v>
      </c>
      <c r="F87" s="106">
        <v>0</v>
      </c>
      <c r="G87" s="219">
        <v>0.7</v>
      </c>
      <c r="H87" s="108"/>
      <c r="I87" s="167">
        <v>2784.91</v>
      </c>
      <c r="J87" s="119">
        <v>0.15</v>
      </c>
      <c r="K87" s="120">
        <v>996.71</v>
      </c>
      <c r="L87" s="121">
        <v>1788.2</v>
      </c>
      <c r="M87" s="122"/>
      <c r="N87" s="227" t="str">
        <f t="shared" ref="N87:N127" si="65">C87</f>
        <v>虫虫</v>
      </c>
      <c r="O87" s="123">
        <f t="shared" ref="O87:O127" si="66">G87</f>
        <v>0.7</v>
      </c>
      <c r="P87" s="124">
        <f t="shared" ref="P87:P127" si="67">E87</f>
        <v>3750.4</v>
      </c>
      <c r="Q87" s="124">
        <v>0</v>
      </c>
      <c r="R87" s="128">
        <f t="shared" ref="R87:R127" si="68">H87</f>
        <v>0</v>
      </c>
      <c r="S87" s="131">
        <f t="shared" ref="S87:S127" si="69">F87</f>
        <v>0</v>
      </c>
      <c r="T87" s="132"/>
      <c r="U87" s="133">
        <f t="shared" ref="U87:U127" si="70">(P87-Q87-R87)*(1-S87)*(1-T87)</f>
        <v>3750.4</v>
      </c>
      <c r="V87" s="132">
        <f t="shared" ref="V87:V127" si="71">AY87-O87</f>
        <v>0.3</v>
      </c>
      <c r="W87" s="133">
        <f t="shared" ref="W87:W127" si="72">(P87-Q87-R87)*(1-S87)*V87*(1-T87)</f>
        <v>1125.12</v>
      </c>
      <c r="X87" s="134"/>
      <c r="Y87" s="135">
        <f t="shared" ref="Y87:Y127" si="73">R87</f>
        <v>0</v>
      </c>
      <c r="Z87" s="135">
        <f t="shared" ref="Z87:Z94" si="74">Q87</f>
        <v>0</v>
      </c>
      <c r="AA87" s="135">
        <f t="shared" ref="AA87:AA127" si="75">P87-Y87-Z87</f>
        <v>3750.4</v>
      </c>
      <c r="AB87" s="142">
        <v>0</v>
      </c>
      <c r="AC87" s="142">
        <v>0.15</v>
      </c>
      <c r="AD87" s="135">
        <f t="shared" ref="AD87:AD127" si="76">ROUND(AA87*(1-AB87)*AC87,2)</f>
        <v>562.56</v>
      </c>
      <c r="AE87" s="143"/>
      <c r="AF87" s="144">
        <f t="shared" ref="AF87:AF127" si="77">W87</f>
        <v>1125.12</v>
      </c>
      <c r="AG87" s="144">
        <f t="shared" ref="AG87:AG127" si="78">AD87</f>
        <v>562.56</v>
      </c>
      <c r="AH87" s="144">
        <v>0</v>
      </c>
      <c r="AI87" s="144">
        <v>0</v>
      </c>
      <c r="AJ87" s="144">
        <v>0</v>
      </c>
      <c r="AK87" s="144">
        <v>0</v>
      </c>
      <c r="AL87" s="143"/>
      <c r="AM87" s="144">
        <f t="shared" ref="AM87:AM94" si="79">SUM(AH87:AL87)</f>
        <v>0</v>
      </c>
      <c r="AN87" s="144">
        <f t="shared" ref="AN87:AN127" si="80">AG87-AM87</f>
        <v>562.56</v>
      </c>
      <c r="AO87" s="149">
        <f t="shared" ref="AO87:AO127" si="81">IFERROR(AN87/AG87,"")</f>
        <v>1</v>
      </c>
      <c r="AP87" s="153">
        <f t="shared" ref="AP87:AP94" si="82">W87-AD87-T87</f>
        <v>562.56</v>
      </c>
      <c r="AQ87" s="143"/>
      <c r="AR87" s="122">
        <f t="shared" ref="AR87:AR127" si="83">L87-AE87</f>
        <v>1788.2</v>
      </c>
      <c r="AS87" s="122">
        <f t="shared" ref="AS87:AS127" si="84">E87-Q87</f>
        <v>3750.4</v>
      </c>
      <c r="AT87" s="122">
        <f t="shared" ref="AT87:AT127" si="85">I87-S87</f>
        <v>2784.91</v>
      </c>
      <c r="AU87" s="122">
        <f t="shared" ref="AU87:AU127" si="86">J87-X87</f>
        <v>0.15</v>
      </c>
      <c r="AV87" s="143"/>
      <c r="AW87" s="143"/>
      <c r="AX87" s="143"/>
      <c r="AY87" s="155">
        <v>1</v>
      </c>
      <c r="AZ87" s="155">
        <v>1</v>
      </c>
      <c r="BA87" s="143"/>
      <c r="BB87" s="143"/>
      <c r="BC87" s="143"/>
      <c r="BD87" s="143"/>
      <c r="BE87" s="143"/>
    </row>
    <row r="88" ht="16.5" spans="1:57">
      <c r="A88" s="102">
        <v>45413</v>
      </c>
      <c r="B88" s="242" t="s">
        <v>30</v>
      </c>
      <c r="C88" s="242" t="s">
        <v>118</v>
      </c>
      <c r="D88" s="243">
        <v>132222</v>
      </c>
      <c r="E88" s="105">
        <f t="shared" si="64"/>
        <v>1322.22</v>
      </c>
      <c r="F88" s="106">
        <v>0</v>
      </c>
      <c r="G88" s="219">
        <v>0.75</v>
      </c>
      <c r="H88" s="108"/>
      <c r="I88" s="170">
        <v>952.47</v>
      </c>
      <c r="J88" s="119">
        <v>0.15</v>
      </c>
      <c r="K88" s="120">
        <v>340.884</v>
      </c>
      <c r="L88" s="121">
        <v>611.586</v>
      </c>
      <c r="M88" s="122"/>
      <c r="N88" s="227" t="str">
        <f t="shared" si="65"/>
        <v>聚乐游戏中心（HTC）</v>
      </c>
      <c r="O88" s="123">
        <f t="shared" si="66"/>
        <v>0.75</v>
      </c>
      <c r="P88" s="124">
        <f t="shared" si="67"/>
        <v>1322.22</v>
      </c>
      <c r="Q88" s="124">
        <v>0</v>
      </c>
      <c r="R88" s="128">
        <f t="shared" si="68"/>
        <v>0</v>
      </c>
      <c r="S88" s="131">
        <f t="shared" si="69"/>
        <v>0</v>
      </c>
      <c r="T88" s="132"/>
      <c r="U88" s="133">
        <f t="shared" si="70"/>
        <v>1322.22</v>
      </c>
      <c r="V88" s="132">
        <f t="shared" si="71"/>
        <v>0.25</v>
      </c>
      <c r="W88" s="133">
        <f t="shared" si="72"/>
        <v>330.555</v>
      </c>
      <c r="X88" s="134"/>
      <c r="Y88" s="135">
        <f t="shared" si="73"/>
        <v>0</v>
      </c>
      <c r="Z88" s="135">
        <f t="shared" si="74"/>
        <v>0</v>
      </c>
      <c r="AA88" s="135">
        <f t="shared" si="75"/>
        <v>1322.22</v>
      </c>
      <c r="AB88" s="142">
        <v>0</v>
      </c>
      <c r="AC88" s="142">
        <v>0.15</v>
      </c>
      <c r="AD88" s="135">
        <f t="shared" si="76"/>
        <v>198.33</v>
      </c>
      <c r="AE88" s="143"/>
      <c r="AF88" s="144">
        <f t="shared" si="77"/>
        <v>330.555</v>
      </c>
      <c r="AG88" s="144">
        <f t="shared" si="78"/>
        <v>198.33</v>
      </c>
      <c r="AH88" s="144">
        <v>0</v>
      </c>
      <c r="AI88" s="144">
        <v>0</v>
      </c>
      <c r="AJ88" s="144">
        <v>0</v>
      </c>
      <c r="AK88" s="144">
        <v>0</v>
      </c>
      <c r="AL88" s="143"/>
      <c r="AM88" s="144">
        <f t="shared" si="79"/>
        <v>0</v>
      </c>
      <c r="AN88" s="144">
        <f t="shared" si="80"/>
        <v>198.33</v>
      </c>
      <c r="AO88" s="149">
        <f t="shared" si="81"/>
        <v>1</v>
      </c>
      <c r="AP88" s="153">
        <f t="shared" si="82"/>
        <v>132.225</v>
      </c>
      <c r="AQ88" s="143"/>
      <c r="AR88" s="122">
        <f t="shared" si="83"/>
        <v>611.586</v>
      </c>
      <c r="AS88" s="122">
        <f t="shared" si="84"/>
        <v>1322.22</v>
      </c>
      <c r="AT88" s="122">
        <f t="shared" si="85"/>
        <v>952.47</v>
      </c>
      <c r="AU88" s="122">
        <f t="shared" si="86"/>
        <v>0.15</v>
      </c>
      <c r="AV88" s="143"/>
      <c r="AW88" s="143"/>
      <c r="AX88" s="143"/>
      <c r="AY88" s="155">
        <v>1</v>
      </c>
      <c r="AZ88" s="155">
        <v>1</v>
      </c>
      <c r="BA88" s="143"/>
      <c r="BB88" s="143"/>
      <c r="BC88" s="143"/>
      <c r="BD88" s="143"/>
      <c r="BE88" s="143"/>
    </row>
    <row r="89" ht="16.5" spans="1:57">
      <c r="A89" s="102">
        <v>45413</v>
      </c>
      <c r="B89" s="242" t="s">
        <v>30</v>
      </c>
      <c r="C89" s="242">
        <v>3733</v>
      </c>
      <c r="D89" s="243">
        <v>278703</v>
      </c>
      <c r="E89" s="105">
        <f t="shared" si="64"/>
        <v>2787.03</v>
      </c>
      <c r="F89" s="106">
        <v>0</v>
      </c>
      <c r="G89" s="219">
        <v>0.75</v>
      </c>
      <c r="H89" s="108"/>
      <c r="I89" s="170">
        <v>3532.34</v>
      </c>
      <c r="J89" s="119">
        <v>0.15</v>
      </c>
      <c r="K89" s="120">
        <v>1264.205</v>
      </c>
      <c r="L89" s="121">
        <v>2268.135</v>
      </c>
      <c r="M89" s="122"/>
      <c r="N89" s="227">
        <f t="shared" si="65"/>
        <v>3733</v>
      </c>
      <c r="O89" s="123">
        <f t="shared" si="66"/>
        <v>0.75</v>
      </c>
      <c r="P89" s="124">
        <f t="shared" si="67"/>
        <v>2787.03</v>
      </c>
      <c r="Q89" s="124">
        <v>0</v>
      </c>
      <c r="R89" s="128">
        <f t="shared" si="68"/>
        <v>0</v>
      </c>
      <c r="S89" s="131">
        <f t="shared" si="69"/>
        <v>0</v>
      </c>
      <c r="T89" s="132"/>
      <c r="U89" s="133">
        <f t="shared" si="70"/>
        <v>2787.03</v>
      </c>
      <c r="V89" s="132">
        <f t="shared" si="71"/>
        <v>0.25</v>
      </c>
      <c r="W89" s="133">
        <f t="shared" si="72"/>
        <v>696.7575</v>
      </c>
      <c r="X89" s="138"/>
      <c r="Y89" s="135">
        <f t="shared" si="73"/>
        <v>0</v>
      </c>
      <c r="Z89" s="135">
        <f t="shared" si="74"/>
        <v>0</v>
      </c>
      <c r="AA89" s="135">
        <f t="shared" si="75"/>
        <v>2787.03</v>
      </c>
      <c r="AB89" s="142">
        <v>0</v>
      </c>
      <c r="AC89" s="142">
        <v>0.15</v>
      </c>
      <c r="AD89" s="135">
        <f t="shared" si="76"/>
        <v>418.05</v>
      </c>
      <c r="AE89" s="143"/>
      <c r="AF89" s="144">
        <f t="shared" si="77"/>
        <v>696.7575</v>
      </c>
      <c r="AG89" s="144">
        <f t="shared" si="78"/>
        <v>418.05</v>
      </c>
      <c r="AH89" s="144">
        <v>0</v>
      </c>
      <c r="AI89" s="144">
        <v>0</v>
      </c>
      <c r="AJ89" s="144">
        <v>0</v>
      </c>
      <c r="AK89" s="144">
        <v>0</v>
      </c>
      <c r="AL89" s="143"/>
      <c r="AM89" s="144">
        <f t="shared" si="79"/>
        <v>0</v>
      </c>
      <c r="AN89" s="144">
        <f t="shared" si="80"/>
        <v>418.05</v>
      </c>
      <c r="AO89" s="149">
        <f t="shared" si="81"/>
        <v>1</v>
      </c>
      <c r="AP89" s="153">
        <f t="shared" si="82"/>
        <v>278.7075</v>
      </c>
      <c r="AQ89" s="143"/>
      <c r="AR89" s="122">
        <f t="shared" si="83"/>
        <v>2268.135</v>
      </c>
      <c r="AS89" s="122">
        <f t="shared" si="84"/>
        <v>2787.03</v>
      </c>
      <c r="AT89" s="122">
        <f t="shared" si="85"/>
        <v>3532.34</v>
      </c>
      <c r="AU89" s="122">
        <f t="shared" si="86"/>
        <v>0.15</v>
      </c>
      <c r="AV89" s="143"/>
      <c r="AW89" s="143"/>
      <c r="AX89" s="143"/>
      <c r="AY89" s="155">
        <v>1</v>
      </c>
      <c r="AZ89" s="155">
        <v>1</v>
      </c>
      <c r="BA89" s="143"/>
      <c r="BB89" s="143"/>
      <c r="BC89" s="143"/>
      <c r="BD89" s="143"/>
      <c r="BE89" s="143"/>
    </row>
    <row r="90" ht="16.5" spans="1:57">
      <c r="A90" s="102">
        <v>45413</v>
      </c>
      <c r="B90" s="242" t="s">
        <v>30</v>
      </c>
      <c r="C90" s="242" t="s">
        <v>232</v>
      </c>
      <c r="D90" s="243">
        <v>1137308</v>
      </c>
      <c r="E90" s="105">
        <f t="shared" si="64"/>
        <v>11373.08</v>
      </c>
      <c r="F90" s="106">
        <v>0</v>
      </c>
      <c r="G90" s="219">
        <v>0.72</v>
      </c>
      <c r="H90" s="108"/>
      <c r="I90" s="170">
        <v>10368.89</v>
      </c>
      <c r="J90" s="119">
        <v>0.15</v>
      </c>
      <c r="K90" s="120">
        <v>2882.7852</v>
      </c>
      <c r="L90" s="121">
        <v>7486.1048</v>
      </c>
      <c r="M90" s="122"/>
      <c r="N90" s="227" t="str">
        <f t="shared" si="65"/>
        <v>麦游</v>
      </c>
      <c r="O90" s="123">
        <f t="shared" si="66"/>
        <v>0.72</v>
      </c>
      <c r="P90" s="124">
        <f t="shared" si="67"/>
        <v>11373.08</v>
      </c>
      <c r="Q90" s="124">
        <v>0</v>
      </c>
      <c r="R90" s="128">
        <f t="shared" si="68"/>
        <v>0</v>
      </c>
      <c r="S90" s="131">
        <f t="shared" si="69"/>
        <v>0</v>
      </c>
      <c r="T90" s="132"/>
      <c r="U90" s="133">
        <f t="shared" si="70"/>
        <v>11373.08</v>
      </c>
      <c r="V90" s="132">
        <f t="shared" si="71"/>
        <v>0.28</v>
      </c>
      <c r="W90" s="133">
        <f t="shared" si="72"/>
        <v>3184.4624</v>
      </c>
      <c r="X90" s="138"/>
      <c r="Y90" s="135">
        <f t="shared" si="73"/>
        <v>0</v>
      </c>
      <c r="Z90" s="135">
        <f t="shared" si="74"/>
        <v>0</v>
      </c>
      <c r="AA90" s="135">
        <f t="shared" si="75"/>
        <v>11373.08</v>
      </c>
      <c r="AB90" s="142">
        <v>0</v>
      </c>
      <c r="AC90" s="142">
        <v>0.15</v>
      </c>
      <c r="AD90" s="135">
        <f t="shared" si="76"/>
        <v>1705.96</v>
      </c>
      <c r="AE90" s="143"/>
      <c r="AF90" s="144">
        <f t="shared" si="77"/>
        <v>3184.4624</v>
      </c>
      <c r="AG90" s="144">
        <f t="shared" si="78"/>
        <v>1705.96</v>
      </c>
      <c r="AH90" s="144">
        <v>0</v>
      </c>
      <c r="AI90" s="144">
        <v>0</v>
      </c>
      <c r="AJ90" s="144">
        <v>0</v>
      </c>
      <c r="AK90" s="144">
        <v>0</v>
      </c>
      <c r="AL90" s="143"/>
      <c r="AM90" s="144">
        <f t="shared" si="79"/>
        <v>0</v>
      </c>
      <c r="AN90" s="144">
        <f t="shared" si="80"/>
        <v>1705.96</v>
      </c>
      <c r="AO90" s="149">
        <f t="shared" si="81"/>
        <v>1</v>
      </c>
      <c r="AP90" s="153">
        <f t="shared" si="82"/>
        <v>1478.5024</v>
      </c>
      <c r="AQ90" s="143"/>
      <c r="AR90" s="122">
        <f t="shared" si="83"/>
        <v>7486.1048</v>
      </c>
      <c r="AS90" s="122">
        <f t="shared" si="84"/>
        <v>11373.08</v>
      </c>
      <c r="AT90" s="122">
        <f t="shared" si="85"/>
        <v>10368.89</v>
      </c>
      <c r="AU90" s="122">
        <f t="shared" si="86"/>
        <v>0.15</v>
      </c>
      <c r="AV90" s="143"/>
      <c r="AW90" s="143"/>
      <c r="AX90" s="143"/>
      <c r="AY90" s="155">
        <v>1</v>
      </c>
      <c r="AZ90" s="155">
        <v>1</v>
      </c>
      <c r="BA90" s="143"/>
      <c r="BB90" s="143"/>
      <c r="BC90" s="143"/>
      <c r="BD90" s="143"/>
      <c r="BE90" s="143"/>
    </row>
    <row r="91" ht="16.5" spans="1:57">
      <c r="A91" s="102">
        <v>45413</v>
      </c>
      <c r="B91" s="242" t="s">
        <v>30</v>
      </c>
      <c r="C91" s="242" t="s">
        <v>245</v>
      </c>
      <c r="D91" s="243">
        <v>54633</v>
      </c>
      <c r="E91" s="105">
        <f t="shared" si="64"/>
        <v>546.33</v>
      </c>
      <c r="F91" s="106">
        <v>0</v>
      </c>
      <c r="G91" s="219">
        <v>0.7</v>
      </c>
      <c r="H91" s="108"/>
      <c r="I91" s="167">
        <v>567.15</v>
      </c>
      <c r="J91" s="119">
        <v>0.15</v>
      </c>
      <c r="K91" s="120">
        <v>202.98</v>
      </c>
      <c r="L91" s="121">
        <v>364.17</v>
      </c>
      <c r="M91" s="122"/>
      <c r="N91" s="227" t="str">
        <f t="shared" si="65"/>
        <v>八门助手</v>
      </c>
      <c r="O91" s="123">
        <f t="shared" si="66"/>
        <v>0.7</v>
      </c>
      <c r="P91" s="124">
        <f t="shared" si="67"/>
        <v>546.33</v>
      </c>
      <c r="Q91" s="124">
        <v>0</v>
      </c>
      <c r="R91" s="128">
        <f t="shared" si="68"/>
        <v>0</v>
      </c>
      <c r="S91" s="131">
        <f t="shared" si="69"/>
        <v>0</v>
      </c>
      <c r="T91" s="132"/>
      <c r="U91" s="133">
        <f t="shared" si="70"/>
        <v>546.33</v>
      </c>
      <c r="V91" s="132">
        <f t="shared" si="71"/>
        <v>0.3</v>
      </c>
      <c r="W91" s="133">
        <f t="shared" si="72"/>
        <v>163.899</v>
      </c>
      <c r="X91" s="138"/>
      <c r="Y91" s="135">
        <f t="shared" si="73"/>
        <v>0</v>
      </c>
      <c r="Z91" s="135">
        <f t="shared" si="74"/>
        <v>0</v>
      </c>
      <c r="AA91" s="135">
        <f t="shared" si="75"/>
        <v>546.33</v>
      </c>
      <c r="AB91" s="142">
        <v>0</v>
      </c>
      <c r="AC91" s="142">
        <v>0.15</v>
      </c>
      <c r="AD91" s="135">
        <f t="shared" si="76"/>
        <v>81.95</v>
      </c>
      <c r="AE91" s="143"/>
      <c r="AF91" s="144">
        <f t="shared" si="77"/>
        <v>163.899</v>
      </c>
      <c r="AG91" s="144">
        <f t="shared" si="78"/>
        <v>81.95</v>
      </c>
      <c r="AH91" s="144">
        <v>0</v>
      </c>
      <c r="AI91" s="144">
        <v>0</v>
      </c>
      <c r="AJ91" s="144">
        <v>0</v>
      </c>
      <c r="AK91" s="144">
        <v>0</v>
      </c>
      <c r="AL91" s="143"/>
      <c r="AM91" s="144">
        <f t="shared" si="79"/>
        <v>0</v>
      </c>
      <c r="AN91" s="144">
        <f t="shared" si="80"/>
        <v>81.95</v>
      </c>
      <c r="AO91" s="149">
        <f t="shared" si="81"/>
        <v>1</v>
      </c>
      <c r="AP91" s="153">
        <f t="shared" si="82"/>
        <v>81.949</v>
      </c>
      <c r="AQ91" s="143"/>
      <c r="AR91" s="122">
        <f t="shared" si="83"/>
        <v>364.17</v>
      </c>
      <c r="AS91" s="122">
        <f t="shared" si="84"/>
        <v>546.33</v>
      </c>
      <c r="AT91" s="122">
        <f t="shared" si="85"/>
        <v>567.15</v>
      </c>
      <c r="AU91" s="122">
        <f t="shared" si="86"/>
        <v>0.15</v>
      </c>
      <c r="AV91" s="143"/>
      <c r="AW91" s="143"/>
      <c r="AX91" s="143"/>
      <c r="AY91" s="155">
        <v>1</v>
      </c>
      <c r="AZ91" s="155">
        <v>1</v>
      </c>
      <c r="BA91" s="143"/>
      <c r="BB91" s="143"/>
      <c r="BC91" s="143"/>
      <c r="BD91" s="143"/>
      <c r="BE91" s="143"/>
    </row>
    <row r="92" ht="16.5" spans="1:57">
      <c r="A92" s="102">
        <v>45413</v>
      </c>
      <c r="B92" s="242" t="s">
        <v>30</v>
      </c>
      <c r="C92" s="242" t="s">
        <v>231</v>
      </c>
      <c r="D92" s="243">
        <v>1495472</v>
      </c>
      <c r="E92" s="105">
        <f t="shared" si="64"/>
        <v>14954.72</v>
      </c>
      <c r="F92" s="106">
        <v>0</v>
      </c>
      <c r="G92" s="219">
        <v>0.72</v>
      </c>
      <c r="H92" s="108"/>
      <c r="I92" s="170">
        <v>4392.4437</v>
      </c>
      <c r="J92" s="119">
        <v>0.15</v>
      </c>
      <c r="K92" s="120">
        <v>932.229</v>
      </c>
      <c r="L92" s="121">
        <v>3460.2147</v>
      </c>
      <c r="M92" s="122"/>
      <c r="N92" s="227" t="str">
        <f t="shared" si="65"/>
        <v>麦游_iOS</v>
      </c>
      <c r="O92" s="123">
        <f t="shared" si="66"/>
        <v>0.72</v>
      </c>
      <c r="P92" s="124">
        <f t="shared" si="67"/>
        <v>14954.72</v>
      </c>
      <c r="Q92" s="124">
        <v>0</v>
      </c>
      <c r="R92" s="128">
        <f t="shared" si="68"/>
        <v>0</v>
      </c>
      <c r="S92" s="131">
        <f t="shared" si="69"/>
        <v>0</v>
      </c>
      <c r="T92" s="132"/>
      <c r="U92" s="133">
        <f t="shared" si="70"/>
        <v>14954.72</v>
      </c>
      <c r="V92" s="132">
        <f t="shared" si="71"/>
        <v>0.28</v>
      </c>
      <c r="W92" s="133">
        <f t="shared" si="72"/>
        <v>4187.3216</v>
      </c>
      <c r="X92" s="138"/>
      <c r="Y92" s="135">
        <f t="shared" si="73"/>
        <v>0</v>
      </c>
      <c r="Z92" s="135">
        <f t="shared" si="74"/>
        <v>0</v>
      </c>
      <c r="AA92" s="135">
        <f t="shared" si="75"/>
        <v>14954.72</v>
      </c>
      <c r="AB92" s="142">
        <v>0</v>
      </c>
      <c r="AC92" s="142">
        <v>0.15</v>
      </c>
      <c r="AD92" s="135">
        <f t="shared" si="76"/>
        <v>2243.21</v>
      </c>
      <c r="AE92" s="143"/>
      <c r="AF92" s="144">
        <f t="shared" si="77"/>
        <v>4187.3216</v>
      </c>
      <c r="AG92" s="144">
        <f t="shared" si="78"/>
        <v>2243.21</v>
      </c>
      <c r="AH92" s="144">
        <v>0</v>
      </c>
      <c r="AI92" s="144">
        <v>0</v>
      </c>
      <c r="AJ92" s="144">
        <v>0</v>
      </c>
      <c r="AK92" s="144">
        <v>0</v>
      </c>
      <c r="AL92" s="143"/>
      <c r="AM92" s="144">
        <f t="shared" si="79"/>
        <v>0</v>
      </c>
      <c r="AN92" s="144">
        <f t="shared" si="80"/>
        <v>2243.21</v>
      </c>
      <c r="AO92" s="149">
        <f t="shared" si="81"/>
        <v>1</v>
      </c>
      <c r="AP92" s="153">
        <f t="shared" si="82"/>
        <v>1944.1116</v>
      </c>
      <c r="AQ92" s="143"/>
      <c r="AR92" s="122">
        <f t="shared" si="83"/>
        <v>3460.2147</v>
      </c>
      <c r="AS92" s="122">
        <f t="shared" si="84"/>
        <v>14954.72</v>
      </c>
      <c r="AT92" s="122">
        <f t="shared" si="85"/>
        <v>4392.4437</v>
      </c>
      <c r="AU92" s="122">
        <f t="shared" si="86"/>
        <v>0.15</v>
      </c>
      <c r="AV92" s="143"/>
      <c r="AW92" s="143"/>
      <c r="AX92" s="143"/>
      <c r="AY92" s="155">
        <v>1</v>
      </c>
      <c r="AZ92" s="155">
        <v>1</v>
      </c>
      <c r="BA92" s="143"/>
      <c r="BB92" s="143"/>
      <c r="BC92" s="143"/>
      <c r="BD92" s="143"/>
      <c r="BE92" s="143"/>
    </row>
    <row r="93" ht="16.5" spans="1:57">
      <c r="A93" s="102">
        <v>45413</v>
      </c>
      <c r="B93" s="242" t="s">
        <v>30</v>
      </c>
      <c r="C93" s="242" t="s">
        <v>229</v>
      </c>
      <c r="D93" s="243">
        <v>2569406</v>
      </c>
      <c r="E93" s="105">
        <f t="shared" si="64"/>
        <v>25694.06</v>
      </c>
      <c r="F93" s="106">
        <v>0.05</v>
      </c>
      <c r="G93" s="219">
        <v>0.7</v>
      </c>
      <c r="H93" s="108"/>
      <c r="I93" s="170">
        <v>2.94</v>
      </c>
      <c r="J93" s="119">
        <v>0.15</v>
      </c>
      <c r="K93" s="120">
        <v>0</v>
      </c>
      <c r="L93" s="121">
        <v>2.94</v>
      </c>
      <c r="M93" s="122"/>
      <c r="N93" s="227" t="str">
        <f t="shared" si="65"/>
        <v>闪趣</v>
      </c>
      <c r="O93" s="123">
        <f t="shared" si="66"/>
        <v>0.7</v>
      </c>
      <c r="P93" s="124">
        <f t="shared" si="67"/>
        <v>25694.06</v>
      </c>
      <c r="Q93" s="124">
        <v>0</v>
      </c>
      <c r="R93" s="128">
        <f t="shared" si="68"/>
        <v>0</v>
      </c>
      <c r="S93" s="131">
        <f t="shared" si="69"/>
        <v>0.05</v>
      </c>
      <c r="T93" s="132"/>
      <c r="U93" s="133">
        <f t="shared" si="70"/>
        <v>24409.357</v>
      </c>
      <c r="V93" s="132">
        <f t="shared" si="71"/>
        <v>0.3</v>
      </c>
      <c r="W93" s="133">
        <f t="shared" si="72"/>
        <v>7322.8071</v>
      </c>
      <c r="X93" s="138"/>
      <c r="Y93" s="135">
        <f t="shared" si="73"/>
        <v>0</v>
      </c>
      <c r="Z93" s="135">
        <f t="shared" si="74"/>
        <v>0</v>
      </c>
      <c r="AA93" s="135">
        <f t="shared" si="75"/>
        <v>25694.06</v>
      </c>
      <c r="AB93" s="142">
        <v>0</v>
      </c>
      <c r="AC93" s="142">
        <v>0.15</v>
      </c>
      <c r="AD93" s="135">
        <f t="shared" si="76"/>
        <v>3854.11</v>
      </c>
      <c r="AE93" s="143"/>
      <c r="AF93" s="144">
        <f t="shared" si="77"/>
        <v>7322.8071</v>
      </c>
      <c r="AG93" s="144">
        <f t="shared" si="78"/>
        <v>3854.11</v>
      </c>
      <c r="AH93" s="144">
        <v>0</v>
      </c>
      <c r="AI93" s="144">
        <v>0</v>
      </c>
      <c r="AJ93" s="144">
        <v>0</v>
      </c>
      <c r="AK93" s="144">
        <v>0</v>
      </c>
      <c r="AL93" s="143"/>
      <c r="AM93" s="144">
        <f t="shared" si="79"/>
        <v>0</v>
      </c>
      <c r="AN93" s="144">
        <f t="shared" si="80"/>
        <v>3854.11</v>
      </c>
      <c r="AO93" s="149">
        <f t="shared" si="81"/>
        <v>1</v>
      </c>
      <c r="AP93" s="153">
        <f t="shared" si="82"/>
        <v>3468.6971</v>
      </c>
      <c r="AQ93" s="143"/>
      <c r="AR93" s="122">
        <f t="shared" si="83"/>
        <v>2.94</v>
      </c>
      <c r="AS93" s="122">
        <f t="shared" si="84"/>
        <v>25694.06</v>
      </c>
      <c r="AT93" s="122">
        <f t="shared" si="85"/>
        <v>2.89</v>
      </c>
      <c r="AU93" s="122">
        <f t="shared" si="86"/>
        <v>0.15</v>
      </c>
      <c r="AV93" s="143"/>
      <c r="AW93" s="143"/>
      <c r="AX93" s="143"/>
      <c r="AY93" s="155">
        <v>1</v>
      </c>
      <c r="AZ93" s="155">
        <v>1</v>
      </c>
      <c r="BA93" s="143"/>
      <c r="BB93" s="143"/>
      <c r="BC93" s="143"/>
      <c r="BD93" s="143"/>
      <c r="BE93" s="143"/>
    </row>
    <row r="94" ht="16.5" spans="1:57">
      <c r="A94" s="102">
        <v>45413</v>
      </c>
      <c r="B94" s="242" t="s">
        <v>30</v>
      </c>
      <c r="C94" s="242" t="s">
        <v>253</v>
      </c>
      <c r="D94" s="243">
        <v>10955</v>
      </c>
      <c r="E94" s="105">
        <f t="shared" si="64"/>
        <v>109.55</v>
      </c>
      <c r="F94" s="106">
        <v>0</v>
      </c>
      <c r="G94" s="219">
        <v>0.7</v>
      </c>
      <c r="H94" s="108"/>
      <c r="I94" s="170">
        <v>734.4</v>
      </c>
      <c r="J94" s="119">
        <v>0.15</v>
      </c>
      <c r="K94" s="120">
        <v>156.06</v>
      </c>
      <c r="L94" s="121">
        <v>578.34</v>
      </c>
      <c r="M94" s="122"/>
      <c r="N94" s="227" t="str">
        <f t="shared" si="65"/>
        <v>277游戏</v>
      </c>
      <c r="O94" s="123">
        <f t="shared" si="66"/>
        <v>0.7</v>
      </c>
      <c r="P94" s="124">
        <f t="shared" si="67"/>
        <v>109.55</v>
      </c>
      <c r="Q94" s="124">
        <v>0</v>
      </c>
      <c r="R94" s="128">
        <f t="shared" si="68"/>
        <v>0</v>
      </c>
      <c r="S94" s="131">
        <f t="shared" si="69"/>
        <v>0</v>
      </c>
      <c r="T94" s="132"/>
      <c r="U94" s="133">
        <f t="shared" si="70"/>
        <v>109.55</v>
      </c>
      <c r="V94" s="132">
        <f t="shared" si="71"/>
        <v>0.3</v>
      </c>
      <c r="W94" s="133">
        <f t="shared" si="72"/>
        <v>32.865</v>
      </c>
      <c r="X94" s="138"/>
      <c r="Y94" s="135">
        <f t="shared" si="73"/>
        <v>0</v>
      </c>
      <c r="Z94" s="135">
        <f t="shared" si="74"/>
        <v>0</v>
      </c>
      <c r="AA94" s="135">
        <f t="shared" si="75"/>
        <v>109.55</v>
      </c>
      <c r="AB94" s="142">
        <v>0</v>
      </c>
      <c r="AC94" s="142">
        <v>0.15</v>
      </c>
      <c r="AD94" s="135">
        <f t="shared" si="76"/>
        <v>16.43</v>
      </c>
      <c r="AE94" s="143"/>
      <c r="AF94" s="144">
        <f t="shared" si="77"/>
        <v>32.865</v>
      </c>
      <c r="AG94" s="144">
        <f t="shared" si="78"/>
        <v>16.43</v>
      </c>
      <c r="AH94" s="144">
        <v>0</v>
      </c>
      <c r="AI94" s="144">
        <v>0</v>
      </c>
      <c r="AJ94" s="144">
        <v>0</v>
      </c>
      <c r="AK94" s="144">
        <v>0</v>
      </c>
      <c r="AL94" s="143"/>
      <c r="AM94" s="144">
        <f t="shared" si="79"/>
        <v>0</v>
      </c>
      <c r="AN94" s="144">
        <f t="shared" si="80"/>
        <v>16.43</v>
      </c>
      <c r="AO94" s="149">
        <f t="shared" si="81"/>
        <v>1</v>
      </c>
      <c r="AP94" s="153">
        <f t="shared" si="82"/>
        <v>16.435</v>
      </c>
      <c r="AQ94" s="143"/>
      <c r="AR94" s="122">
        <f t="shared" si="83"/>
        <v>578.34</v>
      </c>
      <c r="AS94" s="122">
        <f t="shared" si="84"/>
        <v>109.55</v>
      </c>
      <c r="AT94" s="122">
        <f t="shared" si="85"/>
        <v>734.4</v>
      </c>
      <c r="AU94" s="122">
        <f t="shared" si="86"/>
        <v>0.15</v>
      </c>
      <c r="AV94" s="143"/>
      <c r="AW94" s="143"/>
      <c r="AX94" s="143"/>
      <c r="AY94" s="155">
        <v>1</v>
      </c>
      <c r="AZ94" s="155">
        <v>1</v>
      </c>
      <c r="BA94" s="143"/>
      <c r="BB94" s="143"/>
      <c r="BC94" s="143"/>
      <c r="BD94" s="143"/>
      <c r="BE94" s="143"/>
    </row>
    <row r="95" ht="16.5" spans="1:57">
      <c r="A95" s="102">
        <v>45413</v>
      </c>
      <c r="B95" s="242" t="s">
        <v>30</v>
      </c>
      <c r="C95" s="242" t="s">
        <v>252</v>
      </c>
      <c r="D95" s="243">
        <v>11000</v>
      </c>
      <c r="E95" s="105">
        <f t="shared" si="64"/>
        <v>110</v>
      </c>
      <c r="F95" s="106">
        <v>0</v>
      </c>
      <c r="G95" s="219">
        <v>0.75</v>
      </c>
      <c r="H95" s="108"/>
      <c r="I95" s="170">
        <v>5584.43</v>
      </c>
      <c r="J95" s="119">
        <v>0.15</v>
      </c>
      <c r="K95" s="120">
        <v>1998.639</v>
      </c>
      <c r="L95" s="121">
        <v>3585.791</v>
      </c>
      <c r="M95" s="171"/>
      <c r="N95" s="227" t="str">
        <f t="shared" si="65"/>
        <v>277游戏_iOS</v>
      </c>
      <c r="O95" s="123">
        <f t="shared" si="66"/>
        <v>0.75</v>
      </c>
      <c r="P95" s="124">
        <f t="shared" si="67"/>
        <v>110</v>
      </c>
      <c r="Q95" s="124">
        <v>0</v>
      </c>
      <c r="R95" s="128">
        <f t="shared" si="68"/>
        <v>0</v>
      </c>
      <c r="S95" s="131">
        <f t="shared" si="69"/>
        <v>0</v>
      </c>
      <c r="T95" s="171"/>
      <c r="U95" s="133">
        <f t="shared" si="70"/>
        <v>110</v>
      </c>
      <c r="V95" s="132">
        <f t="shared" si="71"/>
        <v>0.25</v>
      </c>
      <c r="W95" s="133">
        <f t="shared" si="72"/>
        <v>27.5</v>
      </c>
      <c r="X95" s="171"/>
      <c r="Y95" s="135">
        <f t="shared" si="73"/>
        <v>0</v>
      </c>
      <c r="Z95" s="171"/>
      <c r="AA95" s="135">
        <f t="shared" si="75"/>
        <v>110</v>
      </c>
      <c r="AB95" s="142">
        <v>0</v>
      </c>
      <c r="AC95" s="142">
        <v>0.15</v>
      </c>
      <c r="AD95" s="135">
        <f t="shared" si="76"/>
        <v>16.5</v>
      </c>
      <c r="AE95" s="171"/>
      <c r="AF95" s="144">
        <f t="shared" si="77"/>
        <v>27.5</v>
      </c>
      <c r="AG95" s="144">
        <f t="shared" si="78"/>
        <v>16.5</v>
      </c>
      <c r="AH95" s="171"/>
      <c r="AI95" s="144">
        <v>0</v>
      </c>
      <c r="AJ95" s="171"/>
      <c r="AK95" s="171"/>
      <c r="AL95" s="171"/>
      <c r="AM95" s="171"/>
      <c r="AN95" s="144">
        <f t="shared" si="80"/>
        <v>16.5</v>
      </c>
      <c r="AO95" s="149">
        <f t="shared" si="81"/>
        <v>1</v>
      </c>
      <c r="AP95" s="171"/>
      <c r="AQ95" s="122"/>
      <c r="AR95" s="122">
        <f t="shared" si="83"/>
        <v>3585.791</v>
      </c>
      <c r="AS95" s="122">
        <f t="shared" si="84"/>
        <v>110</v>
      </c>
      <c r="AT95" s="122">
        <f t="shared" si="85"/>
        <v>5584.43</v>
      </c>
      <c r="AU95" s="122">
        <f t="shared" si="86"/>
        <v>0.15</v>
      </c>
      <c r="AV95" s="122"/>
      <c r="AW95" s="122"/>
      <c r="AX95" s="122"/>
      <c r="AY95" s="155">
        <v>1</v>
      </c>
      <c r="AZ95" s="155">
        <v>1</v>
      </c>
      <c r="BA95" s="122"/>
      <c r="BB95" s="122"/>
      <c r="BC95" s="122"/>
      <c r="BD95" s="122"/>
      <c r="BE95" s="122"/>
    </row>
    <row r="96" ht="16.5" spans="1:57">
      <c r="A96" s="102">
        <v>45413</v>
      </c>
      <c r="B96" s="242" t="s">
        <v>30</v>
      </c>
      <c r="C96" s="242" t="s">
        <v>225</v>
      </c>
      <c r="D96" s="243">
        <v>48179</v>
      </c>
      <c r="E96" s="105">
        <f t="shared" si="64"/>
        <v>481.79</v>
      </c>
      <c r="F96" s="106">
        <v>0</v>
      </c>
      <c r="G96" s="219">
        <v>0.75</v>
      </c>
      <c r="H96" s="108"/>
      <c r="I96" s="167">
        <v>2784.91</v>
      </c>
      <c r="J96" s="119">
        <v>0.15</v>
      </c>
      <c r="K96" s="120">
        <v>996.71</v>
      </c>
      <c r="L96" s="121">
        <v>1788.2</v>
      </c>
      <c r="M96" s="122"/>
      <c r="N96" s="227" t="str">
        <f t="shared" si="65"/>
        <v>重庆星游_iOS</v>
      </c>
      <c r="O96" s="123">
        <f t="shared" si="66"/>
        <v>0.75</v>
      </c>
      <c r="P96" s="124">
        <f t="shared" si="67"/>
        <v>481.79</v>
      </c>
      <c r="Q96" s="124">
        <v>0</v>
      </c>
      <c r="R96" s="128">
        <f t="shared" si="68"/>
        <v>0</v>
      </c>
      <c r="S96" s="131">
        <f t="shared" si="69"/>
        <v>0</v>
      </c>
      <c r="T96" s="132"/>
      <c r="U96" s="133">
        <f t="shared" si="70"/>
        <v>481.79</v>
      </c>
      <c r="V96" s="132">
        <f t="shared" si="71"/>
        <v>0.25</v>
      </c>
      <c r="W96" s="133">
        <f t="shared" si="72"/>
        <v>120.4475</v>
      </c>
      <c r="X96" s="134"/>
      <c r="Y96" s="135">
        <f t="shared" si="73"/>
        <v>0</v>
      </c>
      <c r="Z96" s="135">
        <f t="shared" ref="Z96:Z103" si="87">Q96</f>
        <v>0</v>
      </c>
      <c r="AA96" s="135">
        <f t="shared" si="75"/>
        <v>481.79</v>
      </c>
      <c r="AB96" s="142">
        <v>0</v>
      </c>
      <c r="AC96" s="142">
        <v>0.15</v>
      </c>
      <c r="AD96" s="135">
        <f t="shared" si="76"/>
        <v>72.27</v>
      </c>
      <c r="AE96" s="143"/>
      <c r="AF96" s="144">
        <f t="shared" si="77"/>
        <v>120.4475</v>
      </c>
      <c r="AG96" s="144">
        <f t="shared" si="78"/>
        <v>72.27</v>
      </c>
      <c r="AH96" s="144">
        <v>0</v>
      </c>
      <c r="AI96" s="144">
        <v>0</v>
      </c>
      <c r="AJ96" s="144">
        <v>0</v>
      </c>
      <c r="AK96" s="144">
        <v>0</v>
      </c>
      <c r="AL96" s="143"/>
      <c r="AM96" s="144">
        <f t="shared" ref="AM96:AM103" si="88">SUM(AH96:AL96)</f>
        <v>0</v>
      </c>
      <c r="AN96" s="144">
        <f t="shared" si="80"/>
        <v>72.27</v>
      </c>
      <c r="AO96" s="149">
        <f t="shared" si="81"/>
        <v>1</v>
      </c>
      <c r="AP96" s="153">
        <f t="shared" ref="AP96:AP103" si="89">W96-AD96-T96</f>
        <v>48.1775</v>
      </c>
      <c r="AQ96" s="143"/>
      <c r="AR96" s="122">
        <f t="shared" si="83"/>
        <v>1788.2</v>
      </c>
      <c r="AS96" s="122">
        <f t="shared" si="84"/>
        <v>481.79</v>
      </c>
      <c r="AT96" s="122">
        <f t="shared" si="85"/>
        <v>2784.91</v>
      </c>
      <c r="AU96" s="122">
        <f t="shared" si="86"/>
        <v>0.15</v>
      </c>
      <c r="AV96" s="143"/>
      <c r="AW96" s="143"/>
      <c r="AX96" s="143"/>
      <c r="AY96" s="155">
        <v>1</v>
      </c>
      <c r="AZ96" s="155">
        <v>1</v>
      </c>
      <c r="BA96" s="143"/>
      <c r="BB96" s="143"/>
      <c r="BC96" s="143"/>
      <c r="BD96" s="143"/>
      <c r="BE96" s="143"/>
    </row>
    <row r="97" ht="16.5" spans="1:57">
      <c r="A97" s="102">
        <v>45413</v>
      </c>
      <c r="B97" s="242" t="s">
        <v>30</v>
      </c>
      <c r="C97" s="242" t="s">
        <v>226</v>
      </c>
      <c r="D97" s="243">
        <v>184957</v>
      </c>
      <c r="E97" s="105">
        <f t="shared" si="64"/>
        <v>1849.57</v>
      </c>
      <c r="F97" s="106">
        <v>0</v>
      </c>
      <c r="G97" s="219">
        <v>0.7</v>
      </c>
      <c r="H97" s="108"/>
      <c r="I97" s="170">
        <v>952.47</v>
      </c>
      <c r="J97" s="119">
        <v>0.15</v>
      </c>
      <c r="K97" s="120">
        <v>340.884</v>
      </c>
      <c r="L97" s="121">
        <v>611.586</v>
      </c>
      <c r="M97" s="122"/>
      <c r="N97" s="227" t="str">
        <f t="shared" si="65"/>
        <v>重庆星游</v>
      </c>
      <c r="O97" s="123">
        <f t="shared" si="66"/>
        <v>0.7</v>
      </c>
      <c r="P97" s="124">
        <f t="shared" si="67"/>
        <v>1849.57</v>
      </c>
      <c r="Q97" s="124">
        <v>0</v>
      </c>
      <c r="R97" s="128">
        <f t="shared" si="68"/>
        <v>0</v>
      </c>
      <c r="S97" s="131">
        <f t="shared" si="69"/>
        <v>0</v>
      </c>
      <c r="T97" s="132"/>
      <c r="U97" s="133">
        <f t="shared" si="70"/>
        <v>1849.57</v>
      </c>
      <c r="V97" s="132">
        <f t="shared" si="71"/>
        <v>0.3</v>
      </c>
      <c r="W97" s="133">
        <f t="shared" si="72"/>
        <v>554.871</v>
      </c>
      <c r="X97" s="134"/>
      <c r="Y97" s="135">
        <f t="shared" si="73"/>
        <v>0</v>
      </c>
      <c r="Z97" s="135">
        <f t="shared" si="87"/>
        <v>0</v>
      </c>
      <c r="AA97" s="135">
        <f t="shared" si="75"/>
        <v>1849.57</v>
      </c>
      <c r="AB97" s="142">
        <v>0</v>
      </c>
      <c r="AC97" s="142">
        <v>0.15</v>
      </c>
      <c r="AD97" s="135">
        <f t="shared" si="76"/>
        <v>277.44</v>
      </c>
      <c r="AE97" s="143"/>
      <c r="AF97" s="144">
        <f t="shared" si="77"/>
        <v>554.871</v>
      </c>
      <c r="AG97" s="144">
        <f t="shared" si="78"/>
        <v>277.44</v>
      </c>
      <c r="AH97" s="144">
        <v>0</v>
      </c>
      <c r="AI97" s="144">
        <v>0</v>
      </c>
      <c r="AJ97" s="144">
        <v>0</v>
      </c>
      <c r="AK97" s="144">
        <v>0</v>
      </c>
      <c r="AL97" s="143"/>
      <c r="AM97" s="144">
        <f t="shared" si="88"/>
        <v>0</v>
      </c>
      <c r="AN97" s="144">
        <f t="shared" si="80"/>
        <v>277.44</v>
      </c>
      <c r="AO97" s="149">
        <f t="shared" si="81"/>
        <v>1</v>
      </c>
      <c r="AP97" s="153">
        <f t="shared" si="89"/>
        <v>277.431</v>
      </c>
      <c r="AQ97" s="143"/>
      <c r="AR97" s="122">
        <f t="shared" si="83"/>
        <v>611.586</v>
      </c>
      <c r="AS97" s="122">
        <f t="shared" si="84"/>
        <v>1849.57</v>
      </c>
      <c r="AT97" s="122">
        <f t="shared" si="85"/>
        <v>952.47</v>
      </c>
      <c r="AU97" s="122">
        <f t="shared" si="86"/>
        <v>0.15</v>
      </c>
      <c r="AV97" s="143"/>
      <c r="AW97" s="143"/>
      <c r="AX97" s="143"/>
      <c r="AY97" s="155">
        <v>1</v>
      </c>
      <c r="AZ97" s="155">
        <v>1</v>
      </c>
      <c r="BA97" s="143"/>
      <c r="BB97" s="143"/>
      <c r="BC97" s="143"/>
      <c r="BD97" s="143"/>
      <c r="BE97" s="143"/>
    </row>
    <row r="98" ht="16.5" spans="1:57">
      <c r="A98" s="102">
        <v>45413</v>
      </c>
      <c r="B98" s="242" t="s">
        <v>30</v>
      </c>
      <c r="C98" s="242" t="s">
        <v>249</v>
      </c>
      <c r="D98" s="243">
        <v>731447</v>
      </c>
      <c r="E98" s="105">
        <f t="shared" si="64"/>
        <v>7314.47</v>
      </c>
      <c r="F98" s="106">
        <v>0</v>
      </c>
      <c r="G98" s="219">
        <v>0.7</v>
      </c>
      <c r="H98" s="108"/>
      <c r="I98" s="170">
        <v>3532.34</v>
      </c>
      <c r="J98" s="119">
        <v>0.15</v>
      </c>
      <c r="K98" s="120">
        <v>1264.205</v>
      </c>
      <c r="L98" s="121">
        <v>2268.135</v>
      </c>
      <c r="M98" s="122"/>
      <c r="N98" s="227" t="str">
        <f t="shared" si="65"/>
        <v>9917游戏</v>
      </c>
      <c r="O98" s="123">
        <f t="shared" si="66"/>
        <v>0.7</v>
      </c>
      <c r="P98" s="124">
        <f t="shared" si="67"/>
        <v>7314.47</v>
      </c>
      <c r="Q98" s="124">
        <v>0</v>
      </c>
      <c r="R98" s="128">
        <f t="shared" si="68"/>
        <v>0</v>
      </c>
      <c r="S98" s="131">
        <f t="shared" si="69"/>
        <v>0</v>
      </c>
      <c r="T98" s="132"/>
      <c r="U98" s="133">
        <f t="shared" si="70"/>
        <v>7314.47</v>
      </c>
      <c r="V98" s="132">
        <f t="shared" si="71"/>
        <v>0.3</v>
      </c>
      <c r="W98" s="133">
        <f t="shared" si="72"/>
        <v>2194.341</v>
      </c>
      <c r="X98" s="138"/>
      <c r="Y98" s="135">
        <f t="shared" si="73"/>
        <v>0</v>
      </c>
      <c r="Z98" s="135">
        <f t="shared" si="87"/>
        <v>0</v>
      </c>
      <c r="AA98" s="135">
        <f t="shared" si="75"/>
        <v>7314.47</v>
      </c>
      <c r="AB98" s="142">
        <v>0</v>
      </c>
      <c r="AC98" s="142">
        <v>0.15</v>
      </c>
      <c r="AD98" s="135">
        <f t="shared" si="76"/>
        <v>1097.17</v>
      </c>
      <c r="AE98" s="143"/>
      <c r="AF98" s="144">
        <f t="shared" si="77"/>
        <v>2194.341</v>
      </c>
      <c r="AG98" s="144">
        <f t="shared" si="78"/>
        <v>1097.17</v>
      </c>
      <c r="AH98" s="144">
        <v>0</v>
      </c>
      <c r="AI98" s="144">
        <v>0</v>
      </c>
      <c r="AJ98" s="144">
        <v>0</v>
      </c>
      <c r="AK98" s="144">
        <v>0</v>
      </c>
      <c r="AL98" s="143"/>
      <c r="AM98" s="144">
        <f t="shared" si="88"/>
        <v>0</v>
      </c>
      <c r="AN98" s="144">
        <f t="shared" si="80"/>
        <v>1097.17</v>
      </c>
      <c r="AO98" s="149">
        <f t="shared" si="81"/>
        <v>1</v>
      </c>
      <c r="AP98" s="153">
        <f t="shared" si="89"/>
        <v>1097.171</v>
      </c>
      <c r="AQ98" s="143"/>
      <c r="AR98" s="122">
        <f t="shared" si="83"/>
        <v>2268.135</v>
      </c>
      <c r="AS98" s="122">
        <f t="shared" si="84"/>
        <v>7314.47</v>
      </c>
      <c r="AT98" s="122">
        <f t="shared" si="85"/>
        <v>3532.34</v>
      </c>
      <c r="AU98" s="122">
        <f t="shared" si="86"/>
        <v>0.15</v>
      </c>
      <c r="AV98" s="143"/>
      <c r="AW98" s="143"/>
      <c r="AX98" s="143"/>
      <c r="AY98" s="155">
        <v>1</v>
      </c>
      <c r="AZ98" s="155">
        <v>1</v>
      </c>
      <c r="BA98" s="143"/>
      <c r="BB98" s="143"/>
      <c r="BC98" s="143"/>
      <c r="BD98" s="143"/>
      <c r="BE98" s="143"/>
    </row>
    <row r="99" ht="16.5" spans="1:57">
      <c r="A99" s="102">
        <v>45413</v>
      </c>
      <c r="B99" s="242" t="s">
        <v>30</v>
      </c>
      <c r="C99" s="242" t="s">
        <v>248</v>
      </c>
      <c r="D99" s="243">
        <v>346696</v>
      </c>
      <c r="E99" s="105">
        <f t="shared" si="64"/>
        <v>3466.96</v>
      </c>
      <c r="F99" s="106">
        <v>0</v>
      </c>
      <c r="G99" s="219">
        <v>0.72</v>
      </c>
      <c r="H99" s="108"/>
      <c r="I99" s="170">
        <v>10368.89</v>
      </c>
      <c r="J99" s="119">
        <v>0.15</v>
      </c>
      <c r="K99" s="120">
        <v>2882.7852</v>
      </c>
      <c r="L99" s="121">
        <v>7486.1048</v>
      </c>
      <c r="M99" s="122"/>
      <c r="N99" s="227" t="str">
        <f t="shared" si="65"/>
        <v>9917游戏_iOS</v>
      </c>
      <c r="O99" s="123">
        <f t="shared" si="66"/>
        <v>0.72</v>
      </c>
      <c r="P99" s="124">
        <f t="shared" si="67"/>
        <v>3466.96</v>
      </c>
      <c r="Q99" s="124">
        <v>0</v>
      </c>
      <c r="R99" s="128">
        <f t="shared" si="68"/>
        <v>0</v>
      </c>
      <c r="S99" s="131">
        <f t="shared" si="69"/>
        <v>0</v>
      </c>
      <c r="T99" s="132"/>
      <c r="U99" s="133">
        <f t="shared" si="70"/>
        <v>3466.96</v>
      </c>
      <c r="V99" s="132">
        <f t="shared" si="71"/>
        <v>0.28</v>
      </c>
      <c r="W99" s="133">
        <f t="shared" si="72"/>
        <v>970.7488</v>
      </c>
      <c r="X99" s="138"/>
      <c r="Y99" s="135">
        <f t="shared" si="73"/>
        <v>0</v>
      </c>
      <c r="Z99" s="135">
        <f t="shared" si="87"/>
        <v>0</v>
      </c>
      <c r="AA99" s="135">
        <f t="shared" si="75"/>
        <v>3466.96</v>
      </c>
      <c r="AB99" s="142">
        <v>0</v>
      </c>
      <c r="AC99" s="142">
        <v>0.15</v>
      </c>
      <c r="AD99" s="135">
        <f t="shared" si="76"/>
        <v>520.04</v>
      </c>
      <c r="AE99" s="143"/>
      <c r="AF99" s="144">
        <f t="shared" si="77"/>
        <v>970.7488</v>
      </c>
      <c r="AG99" s="144">
        <f t="shared" si="78"/>
        <v>520.04</v>
      </c>
      <c r="AH99" s="144">
        <v>0</v>
      </c>
      <c r="AI99" s="144">
        <v>0</v>
      </c>
      <c r="AJ99" s="144">
        <v>0</v>
      </c>
      <c r="AK99" s="144">
        <v>0</v>
      </c>
      <c r="AL99" s="143"/>
      <c r="AM99" s="144">
        <f t="shared" si="88"/>
        <v>0</v>
      </c>
      <c r="AN99" s="144">
        <f t="shared" si="80"/>
        <v>520.04</v>
      </c>
      <c r="AO99" s="149">
        <f t="shared" si="81"/>
        <v>1</v>
      </c>
      <c r="AP99" s="153">
        <f t="shared" si="89"/>
        <v>450.7088</v>
      </c>
      <c r="AQ99" s="143"/>
      <c r="AR99" s="122">
        <f t="shared" si="83"/>
        <v>7486.1048</v>
      </c>
      <c r="AS99" s="122">
        <f t="shared" si="84"/>
        <v>3466.96</v>
      </c>
      <c r="AT99" s="122">
        <f t="shared" si="85"/>
        <v>10368.89</v>
      </c>
      <c r="AU99" s="122">
        <f t="shared" si="86"/>
        <v>0.15</v>
      </c>
      <c r="AV99" s="143"/>
      <c r="AW99" s="143"/>
      <c r="AX99" s="143"/>
      <c r="AY99" s="155">
        <v>1</v>
      </c>
      <c r="AZ99" s="155">
        <v>1</v>
      </c>
      <c r="BA99" s="143"/>
      <c r="BB99" s="143"/>
      <c r="BC99" s="143"/>
      <c r="BD99" s="143"/>
      <c r="BE99" s="143"/>
    </row>
    <row r="100" ht="16.5" spans="1:57">
      <c r="A100" s="102">
        <v>45413</v>
      </c>
      <c r="B100" s="242" t="s">
        <v>30</v>
      </c>
      <c r="C100" s="242" t="s">
        <v>243</v>
      </c>
      <c r="D100" s="243">
        <v>2562</v>
      </c>
      <c r="E100" s="105">
        <f t="shared" si="64"/>
        <v>25.62</v>
      </c>
      <c r="F100" s="106">
        <v>0</v>
      </c>
      <c r="G100" s="219">
        <v>0.22</v>
      </c>
      <c r="H100" s="108"/>
      <c r="I100" s="167">
        <v>567.15</v>
      </c>
      <c r="J100" s="119">
        <v>0.15</v>
      </c>
      <c r="K100" s="120">
        <v>202.98</v>
      </c>
      <c r="L100" s="121">
        <v>364.17</v>
      </c>
      <c r="M100" s="122"/>
      <c r="N100" s="227" t="str">
        <f t="shared" si="65"/>
        <v>百分网</v>
      </c>
      <c r="O100" s="123">
        <f t="shared" si="66"/>
        <v>0.22</v>
      </c>
      <c r="P100" s="124">
        <f t="shared" si="67"/>
        <v>25.62</v>
      </c>
      <c r="Q100" s="124">
        <v>0</v>
      </c>
      <c r="R100" s="128">
        <f t="shared" si="68"/>
        <v>0</v>
      </c>
      <c r="S100" s="131">
        <f t="shared" si="69"/>
        <v>0</v>
      </c>
      <c r="T100" s="132"/>
      <c r="U100" s="133">
        <f t="shared" si="70"/>
        <v>25.62</v>
      </c>
      <c r="V100" s="132">
        <f t="shared" si="71"/>
        <v>0.78</v>
      </c>
      <c r="W100" s="133">
        <f t="shared" si="72"/>
        <v>19.9836</v>
      </c>
      <c r="X100" s="138"/>
      <c r="Y100" s="135">
        <f t="shared" si="73"/>
        <v>0</v>
      </c>
      <c r="Z100" s="135">
        <f t="shared" si="87"/>
        <v>0</v>
      </c>
      <c r="AA100" s="135">
        <f t="shared" si="75"/>
        <v>25.62</v>
      </c>
      <c r="AB100" s="142">
        <v>0</v>
      </c>
      <c r="AC100" s="142">
        <v>0.15</v>
      </c>
      <c r="AD100" s="135">
        <f t="shared" si="76"/>
        <v>3.84</v>
      </c>
      <c r="AE100" s="143"/>
      <c r="AF100" s="144">
        <f t="shared" si="77"/>
        <v>19.9836</v>
      </c>
      <c r="AG100" s="144">
        <f t="shared" si="78"/>
        <v>3.84</v>
      </c>
      <c r="AH100" s="144">
        <v>0</v>
      </c>
      <c r="AI100" s="144">
        <v>0</v>
      </c>
      <c r="AJ100" s="144">
        <v>0</v>
      </c>
      <c r="AK100" s="144">
        <v>0</v>
      </c>
      <c r="AL100" s="143"/>
      <c r="AM100" s="144">
        <f t="shared" si="88"/>
        <v>0</v>
      </c>
      <c r="AN100" s="144">
        <f t="shared" si="80"/>
        <v>3.84</v>
      </c>
      <c r="AO100" s="149">
        <f t="shared" si="81"/>
        <v>1</v>
      </c>
      <c r="AP100" s="153">
        <f t="shared" si="89"/>
        <v>16.1436</v>
      </c>
      <c r="AQ100" s="143"/>
      <c r="AR100" s="122">
        <f t="shared" si="83"/>
        <v>364.17</v>
      </c>
      <c r="AS100" s="122">
        <f t="shared" si="84"/>
        <v>25.62</v>
      </c>
      <c r="AT100" s="122">
        <f t="shared" si="85"/>
        <v>567.15</v>
      </c>
      <c r="AU100" s="122">
        <f t="shared" si="86"/>
        <v>0.15</v>
      </c>
      <c r="AV100" s="143"/>
      <c r="AW100" s="143"/>
      <c r="AX100" s="143"/>
      <c r="AY100" s="155">
        <v>1</v>
      </c>
      <c r="AZ100" s="155">
        <v>1</v>
      </c>
      <c r="BA100" s="143"/>
      <c r="BB100" s="143"/>
      <c r="BC100" s="143"/>
      <c r="BD100" s="143"/>
      <c r="BE100" s="143"/>
    </row>
    <row r="101" ht="16.5" spans="1:57">
      <c r="A101" s="102">
        <v>45413</v>
      </c>
      <c r="B101" s="242" t="s">
        <v>30</v>
      </c>
      <c r="C101" s="242" t="s">
        <v>152</v>
      </c>
      <c r="D101" s="243">
        <v>33888</v>
      </c>
      <c r="E101" s="105">
        <f t="shared" si="64"/>
        <v>338.88</v>
      </c>
      <c r="F101" s="106">
        <v>0</v>
      </c>
      <c r="G101" s="219">
        <v>0.22</v>
      </c>
      <c r="H101" s="108"/>
      <c r="I101" s="170">
        <v>4392.4437</v>
      </c>
      <c r="J101" s="119">
        <v>0.15</v>
      </c>
      <c r="K101" s="120">
        <v>932.229</v>
      </c>
      <c r="L101" s="121">
        <v>3460.2147</v>
      </c>
      <c r="M101" s="122"/>
      <c r="N101" s="227" t="str">
        <f t="shared" si="65"/>
        <v>冰火手游(新)_iOS</v>
      </c>
      <c r="O101" s="123">
        <f t="shared" si="66"/>
        <v>0.22</v>
      </c>
      <c r="P101" s="124">
        <f t="shared" si="67"/>
        <v>338.88</v>
      </c>
      <c r="Q101" s="124">
        <v>0</v>
      </c>
      <c r="R101" s="128">
        <f t="shared" si="68"/>
        <v>0</v>
      </c>
      <c r="S101" s="131">
        <f t="shared" si="69"/>
        <v>0</v>
      </c>
      <c r="T101" s="132"/>
      <c r="U101" s="133">
        <f t="shared" si="70"/>
        <v>338.88</v>
      </c>
      <c r="V101" s="132">
        <f t="shared" si="71"/>
        <v>0.78</v>
      </c>
      <c r="W101" s="133">
        <f t="shared" si="72"/>
        <v>264.3264</v>
      </c>
      <c r="X101" s="138"/>
      <c r="Y101" s="135">
        <f t="shared" si="73"/>
        <v>0</v>
      </c>
      <c r="Z101" s="135">
        <f t="shared" si="87"/>
        <v>0</v>
      </c>
      <c r="AA101" s="135">
        <f t="shared" si="75"/>
        <v>338.88</v>
      </c>
      <c r="AB101" s="142">
        <v>0</v>
      </c>
      <c r="AC101" s="142">
        <v>0.15</v>
      </c>
      <c r="AD101" s="135">
        <f t="shared" si="76"/>
        <v>50.83</v>
      </c>
      <c r="AE101" s="143"/>
      <c r="AF101" s="144">
        <f t="shared" si="77"/>
        <v>264.3264</v>
      </c>
      <c r="AG101" s="144">
        <f t="shared" si="78"/>
        <v>50.83</v>
      </c>
      <c r="AH101" s="144">
        <v>0</v>
      </c>
      <c r="AI101" s="144">
        <v>0</v>
      </c>
      <c r="AJ101" s="144">
        <v>0</v>
      </c>
      <c r="AK101" s="144">
        <v>0</v>
      </c>
      <c r="AL101" s="143"/>
      <c r="AM101" s="144">
        <f t="shared" si="88"/>
        <v>0</v>
      </c>
      <c r="AN101" s="144">
        <f t="shared" si="80"/>
        <v>50.83</v>
      </c>
      <c r="AO101" s="149">
        <f t="shared" si="81"/>
        <v>1</v>
      </c>
      <c r="AP101" s="153">
        <f t="shared" si="89"/>
        <v>213.4964</v>
      </c>
      <c r="AQ101" s="143"/>
      <c r="AR101" s="122">
        <f t="shared" si="83"/>
        <v>3460.2147</v>
      </c>
      <c r="AS101" s="122">
        <f t="shared" si="84"/>
        <v>338.88</v>
      </c>
      <c r="AT101" s="122">
        <f t="shared" si="85"/>
        <v>4392.4437</v>
      </c>
      <c r="AU101" s="122">
        <f t="shared" si="86"/>
        <v>0.15</v>
      </c>
      <c r="AV101" s="143"/>
      <c r="AW101" s="143"/>
      <c r="AX101" s="143"/>
      <c r="AY101" s="155">
        <v>1</v>
      </c>
      <c r="AZ101" s="155">
        <v>1</v>
      </c>
      <c r="BA101" s="143"/>
      <c r="BB101" s="143"/>
      <c r="BC101" s="143"/>
      <c r="BD101" s="143"/>
      <c r="BE101" s="143"/>
    </row>
    <row r="102" ht="16.5" spans="1:57">
      <c r="A102" s="102">
        <v>45413</v>
      </c>
      <c r="B102" s="242" t="s">
        <v>30</v>
      </c>
      <c r="C102" s="242" t="s">
        <v>154</v>
      </c>
      <c r="D102" s="243">
        <v>85917</v>
      </c>
      <c r="E102" s="105">
        <f t="shared" si="64"/>
        <v>859.17</v>
      </c>
      <c r="F102" s="106">
        <v>0</v>
      </c>
      <c r="G102" s="219">
        <v>0.72</v>
      </c>
      <c r="H102" s="108"/>
      <c r="I102" s="170">
        <v>2.94</v>
      </c>
      <c r="J102" s="119">
        <v>0.15</v>
      </c>
      <c r="K102" s="120">
        <v>0</v>
      </c>
      <c r="L102" s="121">
        <v>2.94</v>
      </c>
      <c r="M102" s="122"/>
      <c r="N102" s="227" t="str">
        <f t="shared" si="65"/>
        <v>冰火手游(新)</v>
      </c>
      <c r="O102" s="123">
        <f t="shared" si="66"/>
        <v>0.72</v>
      </c>
      <c r="P102" s="124">
        <f t="shared" si="67"/>
        <v>859.17</v>
      </c>
      <c r="Q102" s="124">
        <v>0</v>
      </c>
      <c r="R102" s="128">
        <f t="shared" si="68"/>
        <v>0</v>
      </c>
      <c r="S102" s="131">
        <f t="shared" si="69"/>
        <v>0</v>
      </c>
      <c r="T102" s="132"/>
      <c r="U102" s="133">
        <f t="shared" si="70"/>
        <v>859.17</v>
      </c>
      <c r="V102" s="132">
        <f t="shared" si="71"/>
        <v>0.28</v>
      </c>
      <c r="W102" s="133">
        <f t="shared" si="72"/>
        <v>240.5676</v>
      </c>
      <c r="X102" s="138"/>
      <c r="Y102" s="135">
        <f t="shared" si="73"/>
        <v>0</v>
      </c>
      <c r="Z102" s="135">
        <f t="shared" si="87"/>
        <v>0</v>
      </c>
      <c r="AA102" s="135">
        <f t="shared" si="75"/>
        <v>859.17</v>
      </c>
      <c r="AB102" s="142">
        <v>0</v>
      </c>
      <c r="AC102" s="142">
        <v>0.15</v>
      </c>
      <c r="AD102" s="135">
        <f t="shared" si="76"/>
        <v>128.88</v>
      </c>
      <c r="AE102" s="143"/>
      <c r="AF102" s="144">
        <f t="shared" si="77"/>
        <v>240.5676</v>
      </c>
      <c r="AG102" s="144">
        <f t="shared" si="78"/>
        <v>128.88</v>
      </c>
      <c r="AH102" s="144">
        <v>0</v>
      </c>
      <c r="AI102" s="144">
        <v>0</v>
      </c>
      <c r="AJ102" s="144">
        <v>0</v>
      </c>
      <c r="AK102" s="144">
        <v>0</v>
      </c>
      <c r="AL102" s="143"/>
      <c r="AM102" s="144">
        <f t="shared" si="88"/>
        <v>0</v>
      </c>
      <c r="AN102" s="144">
        <f t="shared" si="80"/>
        <v>128.88</v>
      </c>
      <c r="AO102" s="149">
        <f t="shared" si="81"/>
        <v>1</v>
      </c>
      <c r="AP102" s="153">
        <f t="shared" si="89"/>
        <v>111.6876</v>
      </c>
      <c r="AQ102" s="143"/>
      <c r="AR102" s="122">
        <f t="shared" si="83"/>
        <v>2.94</v>
      </c>
      <c r="AS102" s="122">
        <f t="shared" si="84"/>
        <v>859.17</v>
      </c>
      <c r="AT102" s="122">
        <f t="shared" si="85"/>
        <v>2.94</v>
      </c>
      <c r="AU102" s="122">
        <f t="shared" si="86"/>
        <v>0.15</v>
      </c>
      <c r="AV102" s="143"/>
      <c r="AW102" s="143"/>
      <c r="AX102" s="143"/>
      <c r="AY102" s="155">
        <v>1</v>
      </c>
      <c r="AZ102" s="155">
        <v>1</v>
      </c>
      <c r="BA102" s="143"/>
      <c r="BB102" s="143"/>
      <c r="BC102" s="143"/>
      <c r="BD102" s="143"/>
      <c r="BE102" s="143"/>
    </row>
    <row r="103" ht="16.5" spans="1:57">
      <c r="A103" s="102">
        <v>45413</v>
      </c>
      <c r="B103" s="242" t="s">
        <v>30</v>
      </c>
      <c r="C103" s="242" t="s">
        <v>256</v>
      </c>
      <c r="D103" s="243">
        <v>6</v>
      </c>
      <c r="E103" s="105">
        <f t="shared" si="64"/>
        <v>0.06</v>
      </c>
      <c r="F103" s="106">
        <v>0</v>
      </c>
      <c r="G103" s="219">
        <v>0.7</v>
      </c>
      <c r="H103" s="108"/>
      <c r="I103" s="170">
        <v>734.4</v>
      </c>
      <c r="J103" s="119">
        <v>0.15</v>
      </c>
      <c r="K103" s="120">
        <v>156.06</v>
      </c>
      <c r="L103" s="121">
        <v>578.34</v>
      </c>
      <c r="M103" s="122"/>
      <c r="N103" s="227" t="str">
        <f t="shared" si="65"/>
        <v>红果游戏_iOS</v>
      </c>
      <c r="O103" s="123">
        <f t="shared" si="66"/>
        <v>0.7</v>
      </c>
      <c r="P103" s="124">
        <f t="shared" si="67"/>
        <v>0.06</v>
      </c>
      <c r="Q103" s="124">
        <v>0</v>
      </c>
      <c r="R103" s="128">
        <f t="shared" si="68"/>
        <v>0</v>
      </c>
      <c r="S103" s="131">
        <f t="shared" si="69"/>
        <v>0</v>
      </c>
      <c r="T103" s="132"/>
      <c r="U103" s="133">
        <f t="shared" si="70"/>
        <v>0.06</v>
      </c>
      <c r="V103" s="132">
        <f t="shared" si="71"/>
        <v>0.3</v>
      </c>
      <c r="W103" s="133">
        <f t="shared" si="72"/>
        <v>0.018</v>
      </c>
      <c r="X103" s="138"/>
      <c r="Y103" s="135">
        <f t="shared" si="73"/>
        <v>0</v>
      </c>
      <c r="Z103" s="135">
        <f t="shared" si="87"/>
        <v>0</v>
      </c>
      <c r="AA103" s="135">
        <f t="shared" si="75"/>
        <v>0.06</v>
      </c>
      <c r="AB103" s="142">
        <v>0</v>
      </c>
      <c r="AC103" s="142">
        <v>0.15</v>
      </c>
      <c r="AD103" s="135">
        <f t="shared" si="76"/>
        <v>0.01</v>
      </c>
      <c r="AE103" s="143"/>
      <c r="AF103" s="144">
        <f t="shared" si="77"/>
        <v>0.018</v>
      </c>
      <c r="AG103" s="144">
        <f t="shared" si="78"/>
        <v>0.01</v>
      </c>
      <c r="AH103" s="144">
        <v>0</v>
      </c>
      <c r="AI103" s="144">
        <v>0</v>
      </c>
      <c r="AJ103" s="144">
        <v>0</v>
      </c>
      <c r="AK103" s="144">
        <v>0</v>
      </c>
      <c r="AL103" s="143"/>
      <c r="AM103" s="144">
        <f t="shared" si="88"/>
        <v>0</v>
      </c>
      <c r="AN103" s="144">
        <f t="shared" si="80"/>
        <v>0.01</v>
      </c>
      <c r="AO103" s="149">
        <f t="shared" si="81"/>
        <v>1</v>
      </c>
      <c r="AP103" s="153">
        <f t="shared" si="89"/>
        <v>0.008</v>
      </c>
      <c r="AQ103" s="143"/>
      <c r="AR103" s="122">
        <f t="shared" si="83"/>
        <v>578.34</v>
      </c>
      <c r="AS103" s="122">
        <f t="shared" si="84"/>
        <v>0.06</v>
      </c>
      <c r="AT103" s="122">
        <f t="shared" si="85"/>
        <v>734.4</v>
      </c>
      <c r="AU103" s="122">
        <f t="shared" si="86"/>
        <v>0.15</v>
      </c>
      <c r="AV103" s="143"/>
      <c r="AW103" s="143"/>
      <c r="AX103" s="143"/>
      <c r="AY103" s="155">
        <v>1</v>
      </c>
      <c r="AZ103" s="155">
        <v>1</v>
      </c>
      <c r="BA103" s="143"/>
      <c r="BB103" s="143"/>
      <c r="BC103" s="143"/>
      <c r="BD103" s="143"/>
      <c r="BE103" s="143"/>
    </row>
    <row r="104" ht="16.5" spans="1:57">
      <c r="A104" s="102">
        <v>45413</v>
      </c>
      <c r="B104" s="242" t="s">
        <v>30</v>
      </c>
      <c r="C104" s="242" t="s">
        <v>247</v>
      </c>
      <c r="D104" s="243">
        <v>2852354</v>
      </c>
      <c r="E104" s="105">
        <f t="shared" si="64"/>
        <v>28523.54</v>
      </c>
      <c r="F104" s="106">
        <v>0</v>
      </c>
      <c r="G104" s="219">
        <v>0.78</v>
      </c>
      <c r="H104" s="108">
        <v>1426.14</v>
      </c>
      <c r="I104" s="170">
        <v>5584.43</v>
      </c>
      <c r="J104" s="119">
        <v>0.15</v>
      </c>
      <c r="K104" s="120">
        <v>1998.639</v>
      </c>
      <c r="L104" s="121">
        <v>3585.791</v>
      </c>
      <c r="M104" s="171"/>
      <c r="N104" s="227" t="str">
        <f t="shared" si="65"/>
        <v>爱趣聚合</v>
      </c>
      <c r="O104" s="123">
        <f t="shared" si="66"/>
        <v>0.78</v>
      </c>
      <c r="P104" s="124">
        <f t="shared" si="67"/>
        <v>28523.54</v>
      </c>
      <c r="Q104" s="124">
        <v>0</v>
      </c>
      <c r="R104" s="128">
        <f t="shared" si="68"/>
        <v>1426.14</v>
      </c>
      <c r="S104" s="131">
        <f t="shared" si="69"/>
        <v>0</v>
      </c>
      <c r="T104" s="171"/>
      <c r="U104" s="133">
        <f t="shared" si="70"/>
        <v>27097.4</v>
      </c>
      <c r="V104" s="132">
        <f t="shared" si="71"/>
        <v>0.22</v>
      </c>
      <c r="W104" s="133">
        <f t="shared" si="72"/>
        <v>5961.428</v>
      </c>
      <c r="X104" s="171"/>
      <c r="Y104" s="135">
        <f t="shared" si="73"/>
        <v>1426.14</v>
      </c>
      <c r="Z104" s="171"/>
      <c r="AA104" s="135">
        <f t="shared" si="75"/>
        <v>27097.4</v>
      </c>
      <c r="AB104" s="142">
        <v>0</v>
      </c>
      <c r="AC104" s="142">
        <v>0.15</v>
      </c>
      <c r="AD104" s="135">
        <f t="shared" si="76"/>
        <v>4064.61</v>
      </c>
      <c r="AE104" s="171"/>
      <c r="AF104" s="144">
        <f t="shared" si="77"/>
        <v>5961.428</v>
      </c>
      <c r="AG104" s="144">
        <f t="shared" si="78"/>
        <v>4064.61</v>
      </c>
      <c r="AH104" s="171"/>
      <c r="AI104" s="144">
        <v>0</v>
      </c>
      <c r="AJ104" s="171"/>
      <c r="AK104" s="171"/>
      <c r="AL104" s="171"/>
      <c r="AM104" s="171"/>
      <c r="AN104" s="144">
        <f t="shared" si="80"/>
        <v>4064.61</v>
      </c>
      <c r="AO104" s="149">
        <f t="shared" si="81"/>
        <v>1</v>
      </c>
      <c r="AP104" s="171"/>
      <c r="AQ104" s="122"/>
      <c r="AR104" s="122">
        <f t="shared" si="83"/>
        <v>3585.791</v>
      </c>
      <c r="AS104" s="122">
        <f t="shared" si="84"/>
        <v>28523.54</v>
      </c>
      <c r="AT104" s="122">
        <f t="shared" si="85"/>
        <v>5584.43</v>
      </c>
      <c r="AU104" s="122">
        <f t="shared" si="86"/>
        <v>0.15</v>
      </c>
      <c r="AV104" s="122"/>
      <c r="AW104" s="122"/>
      <c r="AX104" s="122"/>
      <c r="AY104" s="155">
        <v>1</v>
      </c>
      <c r="AZ104" s="155">
        <v>1</v>
      </c>
      <c r="BA104" s="122"/>
      <c r="BB104" s="122"/>
      <c r="BC104" s="122"/>
      <c r="BD104" s="122"/>
      <c r="BE104" s="122"/>
    </row>
    <row r="105" ht="16.5" spans="1:57">
      <c r="A105" s="102">
        <v>45413</v>
      </c>
      <c r="B105" s="242" t="s">
        <v>30</v>
      </c>
      <c r="C105" s="242" t="s">
        <v>246</v>
      </c>
      <c r="D105" s="243">
        <v>523218</v>
      </c>
      <c r="E105" s="105">
        <f t="shared" si="64"/>
        <v>5232.18</v>
      </c>
      <c r="F105" s="106">
        <v>0</v>
      </c>
      <c r="G105" s="219">
        <v>0.78</v>
      </c>
      <c r="H105" s="108">
        <v>2906.51</v>
      </c>
      <c r="I105" s="167">
        <v>2784.91</v>
      </c>
      <c r="J105" s="119">
        <v>0.15</v>
      </c>
      <c r="K105" s="120">
        <v>996.71</v>
      </c>
      <c r="L105" s="121">
        <v>1788.2</v>
      </c>
      <c r="M105" s="122"/>
      <c r="N105" s="227" t="str">
        <f t="shared" si="65"/>
        <v>爱趣聚合_iOS</v>
      </c>
      <c r="O105" s="123">
        <f t="shared" si="66"/>
        <v>0.78</v>
      </c>
      <c r="P105" s="124">
        <f t="shared" si="67"/>
        <v>5232.18</v>
      </c>
      <c r="Q105" s="124">
        <v>0</v>
      </c>
      <c r="R105" s="128">
        <f t="shared" si="68"/>
        <v>2906.51</v>
      </c>
      <c r="S105" s="131">
        <f t="shared" si="69"/>
        <v>0</v>
      </c>
      <c r="T105" s="132"/>
      <c r="U105" s="133">
        <f t="shared" si="70"/>
        <v>2325.67</v>
      </c>
      <c r="V105" s="132">
        <f t="shared" si="71"/>
        <v>0.22</v>
      </c>
      <c r="W105" s="133">
        <f t="shared" si="72"/>
        <v>511.6474</v>
      </c>
      <c r="X105" s="134"/>
      <c r="Y105" s="135">
        <f t="shared" si="73"/>
        <v>2906.51</v>
      </c>
      <c r="Z105" s="135">
        <f t="shared" ref="Z105:Z113" si="90">Q105</f>
        <v>0</v>
      </c>
      <c r="AA105" s="135">
        <f t="shared" si="75"/>
        <v>2325.67</v>
      </c>
      <c r="AB105" s="142">
        <v>0</v>
      </c>
      <c r="AC105" s="142">
        <v>0.15</v>
      </c>
      <c r="AD105" s="135">
        <f t="shared" si="76"/>
        <v>348.85</v>
      </c>
      <c r="AE105" s="143"/>
      <c r="AF105" s="144">
        <f t="shared" si="77"/>
        <v>511.6474</v>
      </c>
      <c r="AG105" s="144">
        <f t="shared" si="78"/>
        <v>348.85</v>
      </c>
      <c r="AH105" s="144">
        <v>0</v>
      </c>
      <c r="AI105" s="144">
        <v>0</v>
      </c>
      <c r="AJ105" s="144">
        <v>0</v>
      </c>
      <c r="AK105" s="144">
        <v>0</v>
      </c>
      <c r="AL105" s="143"/>
      <c r="AM105" s="144">
        <f t="shared" ref="AM105:AM113" si="91">SUM(AH105:AL105)</f>
        <v>0</v>
      </c>
      <c r="AN105" s="144">
        <f t="shared" si="80"/>
        <v>348.85</v>
      </c>
      <c r="AO105" s="149">
        <f t="shared" si="81"/>
        <v>1</v>
      </c>
      <c r="AP105" s="153">
        <f t="shared" ref="AP105:AP113" si="92">W105-AD105-T105</f>
        <v>162.7974</v>
      </c>
      <c r="AQ105" s="143"/>
      <c r="AR105" s="122">
        <f t="shared" si="83"/>
        <v>1788.2</v>
      </c>
      <c r="AS105" s="122">
        <f t="shared" si="84"/>
        <v>5232.18</v>
      </c>
      <c r="AT105" s="122">
        <f t="shared" si="85"/>
        <v>2784.91</v>
      </c>
      <c r="AU105" s="122">
        <f t="shared" si="86"/>
        <v>0.15</v>
      </c>
      <c r="AV105" s="143"/>
      <c r="AW105" s="143"/>
      <c r="AX105" s="143"/>
      <c r="AY105" s="155">
        <v>1</v>
      </c>
      <c r="AZ105" s="155">
        <v>1</v>
      </c>
      <c r="BA105" s="143"/>
      <c r="BB105" s="143"/>
      <c r="BC105" s="143"/>
      <c r="BD105" s="143"/>
      <c r="BE105" s="143"/>
    </row>
    <row r="106" ht="16.5" spans="1:57">
      <c r="A106" s="102">
        <v>45413</v>
      </c>
      <c r="B106" s="242" t="s">
        <v>30</v>
      </c>
      <c r="C106" s="242" t="s">
        <v>233</v>
      </c>
      <c r="D106" s="243">
        <v>483392</v>
      </c>
      <c r="E106" s="105">
        <f t="shared" si="64"/>
        <v>4833.92</v>
      </c>
      <c r="F106" s="106">
        <v>0</v>
      </c>
      <c r="G106" s="219">
        <v>0.78</v>
      </c>
      <c r="H106" s="108"/>
      <c r="I106" s="170">
        <v>952.47</v>
      </c>
      <c r="J106" s="119">
        <v>0.15</v>
      </c>
      <c r="K106" s="120">
        <v>340.884</v>
      </c>
      <c r="L106" s="121">
        <v>611.586</v>
      </c>
      <c r="M106" s="122"/>
      <c r="N106" s="227" t="str">
        <f t="shared" si="65"/>
        <v>六方</v>
      </c>
      <c r="O106" s="123">
        <f t="shared" si="66"/>
        <v>0.78</v>
      </c>
      <c r="P106" s="124">
        <f t="shared" si="67"/>
        <v>4833.92</v>
      </c>
      <c r="Q106" s="124">
        <v>0</v>
      </c>
      <c r="R106" s="128">
        <f t="shared" si="68"/>
        <v>0</v>
      </c>
      <c r="S106" s="131">
        <f t="shared" si="69"/>
        <v>0</v>
      </c>
      <c r="T106" s="132"/>
      <c r="U106" s="133">
        <f t="shared" si="70"/>
        <v>4833.92</v>
      </c>
      <c r="V106" s="132">
        <f t="shared" si="71"/>
        <v>0.22</v>
      </c>
      <c r="W106" s="133">
        <f t="shared" si="72"/>
        <v>1063.4624</v>
      </c>
      <c r="X106" s="134"/>
      <c r="Y106" s="135">
        <f t="shared" si="73"/>
        <v>0</v>
      </c>
      <c r="Z106" s="135">
        <f t="shared" si="90"/>
        <v>0</v>
      </c>
      <c r="AA106" s="135">
        <f t="shared" si="75"/>
        <v>4833.92</v>
      </c>
      <c r="AB106" s="142">
        <v>0</v>
      </c>
      <c r="AC106" s="142">
        <v>0.15</v>
      </c>
      <c r="AD106" s="135">
        <f t="shared" si="76"/>
        <v>725.09</v>
      </c>
      <c r="AE106" s="143"/>
      <c r="AF106" s="144">
        <f t="shared" si="77"/>
        <v>1063.4624</v>
      </c>
      <c r="AG106" s="144">
        <f t="shared" si="78"/>
        <v>725.09</v>
      </c>
      <c r="AH106" s="144">
        <v>0</v>
      </c>
      <c r="AI106" s="144">
        <v>0</v>
      </c>
      <c r="AJ106" s="144">
        <v>0</v>
      </c>
      <c r="AK106" s="144">
        <v>0</v>
      </c>
      <c r="AL106" s="143"/>
      <c r="AM106" s="144">
        <f t="shared" si="91"/>
        <v>0</v>
      </c>
      <c r="AN106" s="144">
        <f t="shared" si="80"/>
        <v>725.09</v>
      </c>
      <c r="AO106" s="149">
        <f t="shared" si="81"/>
        <v>1</v>
      </c>
      <c r="AP106" s="153">
        <f t="shared" si="92"/>
        <v>338.3724</v>
      </c>
      <c r="AQ106" s="143"/>
      <c r="AR106" s="122">
        <f t="shared" si="83"/>
        <v>611.586</v>
      </c>
      <c r="AS106" s="122">
        <f t="shared" si="84"/>
        <v>4833.92</v>
      </c>
      <c r="AT106" s="122">
        <f t="shared" si="85"/>
        <v>952.47</v>
      </c>
      <c r="AU106" s="122">
        <f t="shared" si="86"/>
        <v>0.15</v>
      </c>
      <c r="AV106" s="143"/>
      <c r="AW106" s="143"/>
      <c r="AX106" s="143"/>
      <c r="AY106" s="155">
        <v>1</v>
      </c>
      <c r="AZ106" s="155">
        <v>1</v>
      </c>
      <c r="BA106" s="143"/>
      <c r="BB106" s="143"/>
      <c r="BC106" s="143"/>
      <c r="BD106" s="143"/>
      <c r="BE106" s="143"/>
    </row>
    <row r="107" ht="16.5" spans="1:57">
      <c r="A107" s="102">
        <v>45413</v>
      </c>
      <c r="B107" s="242" t="s">
        <v>30</v>
      </c>
      <c r="C107" s="242" t="s">
        <v>237</v>
      </c>
      <c r="D107" s="243">
        <v>109591</v>
      </c>
      <c r="E107" s="105">
        <f t="shared" si="64"/>
        <v>1095.91</v>
      </c>
      <c r="F107" s="106">
        <v>0</v>
      </c>
      <c r="G107" s="219">
        <v>0.7</v>
      </c>
      <c r="H107" s="108"/>
      <c r="I107" s="170">
        <v>3532.34</v>
      </c>
      <c r="J107" s="119">
        <v>0.15</v>
      </c>
      <c r="K107" s="120">
        <v>1264.205</v>
      </c>
      <c r="L107" s="121">
        <v>2268.135</v>
      </c>
      <c r="M107" s="122"/>
      <c r="N107" s="227" t="str">
        <f t="shared" si="65"/>
        <v>瓜子手游_iOS</v>
      </c>
      <c r="O107" s="123">
        <f t="shared" si="66"/>
        <v>0.7</v>
      </c>
      <c r="P107" s="124">
        <f t="shared" si="67"/>
        <v>1095.91</v>
      </c>
      <c r="Q107" s="124">
        <v>0</v>
      </c>
      <c r="R107" s="128">
        <f t="shared" si="68"/>
        <v>0</v>
      </c>
      <c r="S107" s="131">
        <f t="shared" si="69"/>
        <v>0</v>
      </c>
      <c r="T107" s="132"/>
      <c r="U107" s="133">
        <f t="shared" si="70"/>
        <v>1095.91</v>
      </c>
      <c r="V107" s="132">
        <f t="shared" si="71"/>
        <v>0.3</v>
      </c>
      <c r="W107" s="133">
        <f t="shared" si="72"/>
        <v>328.773</v>
      </c>
      <c r="X107" s="138"/>
      <c r="Y107" s="135">
        <f t="shared" si="73"/>
        <v>0</v>
      </c>
      <c r="Z107" s="135">
        <f t="shared" si="90"/>
        <v>0</v>
      </c>
      <c r="AA107" s="135">
        <f t="shared" si="75"/>
        <v>1095.91</v>
      </c>
      <c r="AB107" s="142">
        <v>0</v>
      </c>
      <c r="AC107" s="142">
        <v>0.15</v>
      </c>
      <c r="AD107" s="135">
        <f t="shared" si="76"/>
        <v>164.39</v>
      </c>
      <c r="AE107" s="143"/>
      <c r="AF107" s="144">
        <f t="shared" si="77"/>
        <v>328.773</v>
      </c>
      <c r="AG107" s="144">
        <f t="shared" si="78"/>
        <v>164.39</v>
      </c>
      <c r="AH107" s="144">
        <v>0</v>
      </c>
      <c r="AI107" s="144">
        <v>0</v>
      </c>
      <c r="AJ107" s="144">
        <v>0</v>
      </c>
      <c r="AK107" s="144">
        <v>0</v>
      </c>
      <c r="AL107" s="143"/>
      <c r="AM107" s="144">
        <f t="shared" si="91"/>
        <v>0</v>
      </c>
      <c r="AN107" s="144">
        <f t="shared" si="80"/>
        <v>164.39</v>
      </c>
      <c r="AO107" s="149">
        <f t="shared" si="81"/>
        <v>1</v>
      </c>
      <c r="AP107" s="153">
        <f t="shared" si="92"/>
        <v>164.383</v>
      </c>
      <c r="AQ107" s="143"/>
      <c r="AR107" s="122">
        <f t="shared" si="83"/>
        <v>2268.135</v>
      </c>
      <c r="AS107" s="122">
        <f t="shared" si="84"/>
        <v>1095.91</v>
      </c>
      <c r="AT107" s="122">
        <f t="shared" si="85"/>
        <v>3532.34</v>
      </c>
      <c r="AU107" s="122">
        <f t="shared" si="86"/>
        <v>0.15</v>
      </c>
      <c r="AV107" s="143"/>
      <c r="AW107" s="143"/>
      <c r="AX107" s="143"/>
      <c r="AY107" s="155">
        <v>1</v>
      </c>
      <c r="AZ107" s="155">
        <v>1</v>
      </c>
      <c r="BA107" s="143"/>
      <c r="BB107" s="143"/>
      <c r="BC107" s="143"/>
      <c r="BD107" s="143"/>
      <c r="BE107" s="143"/>
    </row>
    <row r="108" ht="16.5" spans="1:57">
      <c r="A108" s="102">
        <v>45413</v>
      </c>
      <c r="B108" s="242" t="s">
        <v>30</v>
      </c>
      <c r="C108" s="242" t="s">
        <v>238</v>
      </c>
      <c r="D108" s="243">
        <v>240171</v>
      </c>
      <c r="E108" s="105">
        <f t="shared" si="64"/>
        <v>2401.71</v>
      </c>
      <c r="F108" s="106">
        <v>0</v>
      </c>
      <c r="G108" s="219">
        <v>0.7</v>
      </c>
      <c r="H108" s="108"/>
      <c r="I108" s="170">
        <v>10368.89</v>
      </c>
      <c r="J108" s="119">
        <v>0.15</v>
      </c>
      <c r="K108" s="120">
        <v>2882.7852</v>
      </c>
      <c r="L108" s="121">
        <v>7486.1048</v>
      </c>
      <c r="M108" s="122"/>
      <c r="N108" s="227" t="str">
        <f t="shared" si="65"/>
        <v>瓜子手游</v>
      </c>
      <c r="O108" s="123">
        <f t="shared" si="66"/>
        <v>0.7</v>
      </c>
      <c r="P108" s="124">
        <f t="shared" si="67"/>
        <v>2401.71</v>
      </c>
      <c r="Q108" s="124">
        <v>0</v>
      </c>
      <c r="R108" s="128">
        <f t="shared" si="68"/>
        <v>0</v>
      </c>
      <c r="S108" s="131">
        <f t="shared" si="69"/>
        <v>0</v>
      </c>
      <c r="T108" s="132"/>
      <c r="U108" s="133">
        <f t="shared" si="70"/>
        <v>2401.71</v>
      </c>
      <c r="V108" s="132">
        <f t="shared" si="71"/>
        <v>0.3</v>
      </c>
      <c r="W108" s="133">
        <f t="shared" si="72"/>
        <v>720.513</v>
      </c>
      <c r="X108" s="138"/>
      <c r="Y108" s="135">
        <f t="shared" si="73"/>
        <v>0</v>
      </c>
      <c r="Z108" s="135">
        <f t="shared" si="90"/>
        <v>0</v>
      </c>
      <c r="AA108" s="135">
        <f t="shared" si="75"/>
        <v>2401.71</v>
      </c>
      <c r="AB108" s="142">
        <v>0</v>
      </c>
      <c r="AC108" s="142">
        <v>0.15</v>
      </c>
      <c r="AD108" s="135">
        <f t="shared" si="76"/>
        <v>360.26</v>
      </c>
      <c r="AE108" s="143"/>
      <c r="AF108" s="144">
        <f t="shared" si="77"/>
        <v>720.513</v>
      </c>
      <c r="AG108" s="144">
        <f t="shared" si="78"/>
        <v>360.26</v>
      </c>
      <c r="AH108" s="144">
        <v>0</v>
      </c>
      <c r="AI108" s="144">
        <v>0</v>
      </c>
      <c r="AJ108" s="144">
        <v>0</v>
      </c>
      <c r="AK108" s="144">
        <v>0</v>
      </c>
      <c r="AL108" s="143"/>
      <c r="AM108" s="144">
        <f t="shared" si="91"/>
        <v>0</v>
      </c>
      <c r="AN108" s="144">
        <f t="shared" si="80"/>
        <v>360.26</v>
      </c>
      <c r="AO108" s="149">
        <f t="shared" si="81"/>
        <v>1</v>
      </c>
      <c r="AP108" s="153">
        <f t="shared" si="92"/>
        <v>360.253</v>
      </c>
      <c r="AQ108" s="143"/>
      <c r="AR108" s="122">
        <f t="shared" si="83"/>
        <v>7486.1048</v>
      </c>
      <c r="AS108" s="122">
        <f t="shared" si="84"/>
        <v>2401.71</v>
      </c>
      <c r="AT108" s="122">
        <f t="shared" si="85"/>
        <v>10368.89</v>
      </c>
      <c r="AU108" s="122">
        <f t="shared" si="86"/>
        <v>0.15</v>
      </c>
      <c r="AV108" s="143"/>
      <c r="AW108" s="143"/>
      <c r="AX108" s="143"/>
      <c r="AY108" s="155">
        <v>1</v>
      </c>
      <c r="AZ108" s="155">
        <v>1</v>
      </c>
      <c r="BA108" s="143"/>
      <c r="BB108" s="143"/>
      <c r="BC108" s="143"/>
      <c r="BD108" s="143"/>
      <c r="BE108" s="143"/>
    </row>
    <row r="109" ht="16.5" spans="1:57">
      <c r="A109" s="102">
        <v>45413</v>
      </c>
      <c r="B109" s="242" t="s">
        <v>32</v>
      </c>
      <c r="C109" s="242" t="s">
        <v>101</v>
      </c>
      <c r="D109" s="243">
        <v>2274</v>
      </c>
      <c r="E109" s="105">
        <f t="shared" si="64"/>
        <v>22.74</v>
      </c>
      <c r="F109" s="106">
        <v>0</v>
      </c>
      <c r="G109" s="219">
        <v>0.7</v>
      </c>
      <c r="H109" s="108"/>
      <c r="I109" s="167">
        <v>567.15</v>
      </c>
      <c r="J109" s="119">
        <v>0.15</v>
      </c>
      <c r="K109" s="120">
        <v>202.98</v>
      </c>
      <c r="L109" s="121">
        <v>364.17</v>
      </c>
      <c r="M109" s="122"/>
      <c r="N109" s="227" t="str">
        <f t="shared" si="65"/>
        <v>当乐</v>
      </c>
      <c r="O109" s="123">
        <f t="shared" si="66"/>
        <v>0.7</v>
      </c>
      <c r="P109" s="124">
        <f t="shared" si="67"/>
        <v>22.74</v>
      </c>
      <c r="Q109" s="124">
        <v>0</v>
      </c>
      <c r="R109" s="128">
        <f t="shared" si="68"/>
        <v>0</v>
      </c>
      <c r="S109" s="131">
        <f t="shared" si="69"/>
        <v>0</v>
      </c>
      <c r="T109" s="132"/>
      <c r="U109" s="133">
        <f t="shared" si="70"/>
        <v>22.74</v>
      </c>
      <c r="V109" s="132">
        <f t="shared" si="71"/>
        <v>0.3</v>
      </c>
      <c r="W109" s="133">
        <f t="shared" si="72"/>
        <v>6.822</v>
      </c>
      <c r="X109" s="138"/>
      <c r="Y109" s="135">
        <f t="shared" si="73"/>
        <v>0</v>
      </c>
      <c r="Z109" s="135">
        <f t="shared" si="90"/>
        <v>0</v>
      </c>
      <c r="AA109" s="135">
        <f t="shared" si="75"/>
        <v>22.74</v>
      </c>
      <c r="AB109" s="142">
        <v>0</v>
      </c>
      <c r="AC109" s="142">
        <v>0.15</v>
      </c>
      <c r="AD109" s="135">
        <f t="shared" si="76"/>
        <v>3.41</v>
      </c>
      <c r="AE109" s="143"/>
      <c r="AF109" s="144">
        <f t="shared" si="77"/>
        <v>6.822</v>
      </c>
      <c r="AG109" s="144">
        <f t="shared" si="78"/>
        <v>3.41</v>
      </c>
      <c r="AH109" s="144">
        <v>0</v>
      </c>
      <c r="AI109" s="144">
        <v>0</v>
      </c>
      <c r="AJ109" s="144">
        <v>0</v>
      </c>
      <c r="AK109" s="144">
        <v>0</v>
      </c>
      <c r="AL109" s="143"/>
      <c r="AM109" s="144">
        <f t="shared" si="91"/>
        <v>0</v>
      </c>
      <c r="AN109" s="144">
        <f t="shared" si="80"/>
        <v>3.41</v>
      </c>
      <c r="AO109" s="149">
        <f t="shared" si="81"/>
        <v>1</v>
      </c>
      <c r="AP109" s="153">
        <f t="shared" si="92"/>
        <v>3.412</v>
      </c>
      <c r="AQ109" s="143"/>
      <c r="AR109" s="122">
        <f t="shared" si="83"/>
        <v>364.17</v>
      </c>
      <c r="AS109" s="122">
        <f t="shared" si="84"/>
        <v>22.74</v>
      </c>
      <c r="AT109" s="122">
        <f t="shared" si="85"/>
        <v>567.15</v>
      </c>
      <c r="AU109" s="122">
        <f t="shared" si="86"/>
        <v>0.15</v>
      </c>
      <c r="AV109" s="143"/>
      <c r="AW109" s="143"/>
      <c r="AX109" s="143"/>
      <c r="AY109" s="155">
        <v>1</v>
      </c>
      <c r="AZ109" s="155">
        <v>1</v>
      </c>
      <c r="BA109" s="143"/>
      <c r="BB109" s="143"/>
      <c r="BC109" s="143"/>
      <c r="BD109" s="143"/>
      <c r="BE109" s="143"/>
    </row>
    <row r="110" ht="16.5" spans="1:57">
      <c r="A110" s="102">
        <v>45413</v>
      </c>
      <c r="B110" s="242" t="s">
        <v>32</v>
      </c>
      <c r="C110" s="242" t="s">
        <v>235</v>
      </c>
      <c r="D110" s="243">
        <v>1177529</v>
      </c>
      <c r="E110" s="105">
        <f t="shared" si="64"/>
        <v>11775.29</v>
      </c>
      <c r="F110" s="106">
        <v>0</v>
      </c>
      <c r="G110" s="219">
        <v>0.7</v>
      </c>
      <c r="H110" s="108"/>
      <c r="I110" s="170">
        <v>4392.4437</v>
      </c>
      <c r="J110" s="119">
        <v>0.15</v>
      </c>
      <c r="K110" s="120">
        <v>932.229</v>
      </c>
      <c r="L110" s="121">
        <v>3460.2147</v>
      </c>
      <c r="M110" s="122"/>
      <c r="N110" s="227" t="str">
        <f t="shared" si="65"/>
        <v>梨子手游</v>
      </c>
      <c r="O110" s="123">
        <f t="shared" si="66"/>
        <v>0.7</v>
      </c>
      <c r="P110" s="124">
        <f t="shared" si="67"/>
        <v>11775.29</v>
      </c>
      <c r="Q110" s="124">
        <v>0</v>
      </c>
      <c r="R110" s="128">
        <f t="shared" si="68"/>
        <v>0</v>
      </c>
      <c r="S110" s="131">
        <f t="shared" si="69"/>
        <v>0</v>
      </c>
      <c r="T110" s="132"/>
      <c r="U110" s="133">
        <f t="shared" si="70"/>
        <v>11775.29</v>
      </c>
      <c r="V110" s="132">
        <f t="shared" si="71"/>
        <v>0.3</v>
      </c>
      <c r="W110" s="133">
        <f t="shared" si="72"/>
        <v>3532.587</v>
      </c>
      <c r="X110" s="138"/>
      <c r="Y110" s="135">
        <f t="shared" si="73"/>
        <v>0</v>
      </c>
      <c r="Z110" s="135">
        <f t="shared" si="90"/>
        <v>0</v>
      </c>
      <c r="AA110" s="135">
        <f t="shared" si="75"/>
        <v>11775.29</v>
      </c>
      <c r="AB110" s="142">
        <v>0</v>
      </c>
      <c r="AC110" s="142">
        <v>0.15</v>
      </c>
      <c r="AD110" s="135">
        <f t="shared" si="76"/>
        <v>1766.29</v>
      </c>
      <c r="AE110" s="143"/>
      <c r="AF110" s="144">
        <f t="shared" si="77"/>
        <v>3532.587</v>
      </c>
      <c r="AG110" s="144">
        <f t="shared" si="78"/>
        <v>1766.29</v>
      </c>
      <c r="AH110" s="144">
        <v>0</v>
      </c>
      <c r="AI110" s="144">
        <v>0</v>
      </c>
      <c r="AJ110" s="144">
        <v>0</v>
      </c>
      <c r="AK110" s="144">
        <v>0</v>
      </c>
      <c r="AL110" s="143"/>
      <c r="AM110" s="144">
        <f t="shared" si="91"/>
        <v>0</v>
      </c>
      <c r="AN110" s="144">
        <f t="shared" si="80"/>
        <v>1766.29</v>
      </c>
      <c r="AO110" s="149">
        <f t="shared" si="81"/>
        <v>1</v>
      </c>
      <c r="AP110" s="153">
        <f t="shared" si="92"/>
        <v>1766.297</v>
      </c>
      <c r="AQ110" s="143"/>
      <c r="AR110" s="122">
        <f t="shared" si="83"/>
        <v>3460.2147</v>
      </c>
      <c r="AS110" s="122">
        <f t="shared" si="84"/>
        <v>11775.29</v>
      </c>
      <c r="AT110" s="122">
        <f t="shared" si="85"/>
        <v>4392.4437</v>
      </c>
      <c r="AU110" s="122">
        <f t="shared" si="86"/>
        <v>0.15</v>
      </c>
      <c r="AV110" s="143"/>
      <c r="AW110" s="143"/>
      <c r="AX110" s="143"/>
      <c r="AY110" s="155">
        <v>1</v>
      </c>
      <c r="AZ110" s="155">
        <v>1</v>
      </c>
      <c r="BA110" s="143"/>
      <c r="BB110" s="143"/>
      <c r="BC110" s="143"/>
      <c r="BD110" s="143"/>
      <c r="BE110" s="143"/>
    </row>
    <row r="111" ht="16.5" spans="1:57">
      <c r="A111" s="102">
        <v>45413</v>
      </c>
      <c r="B111" s="242" t="s">
        <v>32</v>
      </c>
      <c r="C111" s="242" t="s">
        <v>234</v>
      </c>
      <c r="D111" s="243">
        <v>7633</v>
      </c>
      <c r="E111" s="105">
        <f t="shared" si="64"/>
        <v>76.33</v>
      </c>
      <c r="F111" s="106">
        <v>0</v>
      </c>
      <c r="G111" s="219">
        <v>0.7</v>
      </c>
      <c r="H111" s="108"/>
      <c r="I111" s="170">
        <v>2.94</v>
      </c>
      <c r="J111" s="119">
        <v>0.15</v>
      </c>
      <c r="K111" s="120">
        <v>0</v>
      </c>
      <c r="L111" s="121">
        <v>2.94</v>
      </c>
      <c r="M111" s="122"/>
      <c r="N111" s="227" t="str">
        <f t="shared" si="65"/>
        <v>梨子手游_iOS</v>
      </c>
      <c r="O111" s="123">
        <f t="shared" si="66"/>
        <v>0.7</v>
      </c>
      <c r="P111" s="124">
        <f t="shared" si="67"/>
        <v>76.33</v>
      </c>
      <c r="Q111" s="124">
        <v>0</v>
      </c>
      <c r="R111" s="128">
        <f t="shared" si="68"/>
        <v>0</v>
      </c>
      <c r="S111" s="131">
        <f t="shared" si="69"/>
        <v>0</v>
      </c>
      <c r="T111" s="132"/>
      <c r="U111" s="133">
        <f t="shared" si="70"/>
        <v>76.33</v>
      </c>
      <c r="V111" s="132">
        <f t="shared" si="71"/>
        <v>0.3</v>
      </c>
      <c r="W111" s="133">
        <f t="shared" si="72"/>
        <v>22.899</v>
      </c>
      <c r="X111" s="138"/>
      <c r="Y111" s="135">
        <f t="shared" si="73"/>
        <v>0</v>
      </c>
      <c r="Z111" s="135">
        <f t="shared" si="90"/>
        <v>0</v>
      </c>
      <c r="AA111" s="135">
        <f t="shared" si="75"/>
        <v>76.33</v>
      </c>
      <c r="AB111" s="142">
        <v>0</v>
      </c>
      <c r="AC111" s="142">
        <v>0.15</v>
      </c>
      <c r="AD111" s="135">
        <f t="shared" si="76"/>
        <v>11.45</v>
      </c>
      <c r="AE111" s="143"/>
      <c r="AF111" s="144">
        <f t="shared" si="77"/>
        <v>22.899</v>
      </c>
      <c r="AG111" s="144">
        <f t="shared" si="78"/>
        <v>11.45</v>
      </c>
      <c r="AH111" s="144">
        <v>0</v>
      </c>
      <c r="AI111" s="144">
        <v>0</v>
      </c>
      <c r="AJ111" s="144">
        <v>0</v>
      </c>
      <c r="AK111" s="144">
        <v>0</v>
      </c>
      <c r="AL111" s="143"/>
      <c r="AM111" s="144">
        <f t="shared" si="91"/>
        <v>0</v>
      </c>
      <c r="AN111" s="144">
        <f t="shared" si="80"/>
        <v>11.45</v>
      </c>
      <c r="AO111" s="149">
        <f t="shared" si="81"/>
        <v>1</v>
      </c>
      <c r="AP111" s="153">
        <f t="shared" si="92"/>
        <v>11.449</v>
      </c>
      <c r="AQ111" s="143"/>
      <c r="AR111" s="122">
        <f t="shared" si="83"/>
        <v>2.94</v>
      </c>
      <c r="AS111" s="122">
        <f t="shared" si="84"/>
        <v>76.33</v>
      </c>
      <c r="AT111" s="122">
        <f t="shared" si="85"/>
        <v>2.94</v>
      </c>
      <c r="AU111" s="122">
        <f t="shared" si="86"/>
        <v>0.15</v>
      </c>
      <c r="AV111" s="143"/>
      <c r="AW111" s="143"/>
      <c r="AX111" s="143"/>
      <c r="AY111" s="155">
        <v>1</v>
      </c>
      <c r="AZ111" s="155">
        <v>1</v>
      </c>
      <c r="BA111" s="143"/>
      <c r="BB111" s="143"/>
      <c r="BC111" s="143"/>
      <c r="BD111" s="143"/>
      <c r="BE111" s="143"/>
    </row>
    <row r="112" ht="16.5" spans="1:57">
      <c r="A112" s="102">
        <v>45413</v>
      </c>
      <c r="B112" s="242" t="s">
        <v>32</v>
      </c>
      <c r="C112" s="242" t="s">
        <v>122</v>
      </c>
      <c r="D112" s="243">
        <v>22340</v>
      </c>
      <c r="E112" s="105">
        <f t="shared" si="64"/>
        <v>223.4</v>
      </c>
      <c r="F112" s="106">
        <v>0</v>
      </c>
      <c r="G112" s="219">
        <v>0.7</v>
      </c>
      <c r="H112" s="108"/>
      <c r="I112" s="170">
        <v>734.4</v>
      </c>
      <c r="J112" s="119">
        <v>0.15</v>
      </c>
      <c r="K112" s="120">
        <v>156.06</v>
      </c>
      <c r="L112" s="121">
        <v>578.34</v>
      </c>
      <c r="M112" s="122"/>
      <c r="N112" s="227" t="str">
        <f t="shared" si="65"/>
        <v>紫霞游戏</v>
      </c>
      <c r="O112" s="123">
        <f t="shared" si="66"/>
        <v>0.7</v>
      </c>
      <c r="P112" s="124">
        <f t="shared" si="67"/>
        <v>223.4</v>
      </c>
      <c r="Q112" s="124">
        <v>0</v>
      </c>
      <c r="R112" s="128">
        <f t="shared" si="68"/>
        <v>0</v>
      </c>
      <c r="S112" s="131">
        <f t="shared" si="69"/>
        <v>0</v>
      </c>
      <c r="T112" s="132"/>
      <c r="U112" s="133">
        <f t="shared" si="70"/>
        <v>223.4</v>
      </c>
      <c r="V112" s="132">
        <f t="shared" si="71"/>
        <v>0.3</v>
      </c>
      <c r="W112" s="133">
        <f t="shared" si="72"/>
        <v>67.02</v>
      </c>
      <c r="X112" s="138"/>
      <c r="Y112" s="135">
        <f t="shared" si="73"/>
        <v>0</v>
      </c>
      <c r="Z112" s="135">
        <f t="shared" si="90"/>
        <v>0</v>
      </c>
      <c r="AA112" s="135">
        <f t="shared" si="75"/>
        <v>223.4</v>
      </c>
      <c r="AB112" s="142">
        <v>0</v>
      </c>
      <c r="AC112" s="142">
        <v>0.15</v>
      </c>
      <c r="AD112" s="135">
        <f t="shared" si="76"/>
        <v>33.51</v>
      </c>
      <c r="AE112" s="143"/>
      <c r="AF112" s="144">
        <f t="shared" si="77"/>
        <v>67.02</v>
      </c>
      <c r="AG112" s="144">
        <f t="shared" si="78"/>
        <v>33.51</v>
      </c>
      <c r="AH112" s="144">
        <v>0</v>
      </c>
      <c r="AI112" s="144">
        <v>0</v>
      </c>
      <c r="AJ112" s="144">
        <v>0</v>
      </c>
      <c r="AK112" s="144">
        <v>0</v>
      </c>
      <c r="AL112" s="143"/>
      <c r="AM112" s="144">
        <f t="shared" si="91"/>
        <v>0</v>
      </c>
      <c r="AN112" s="144">
        <f t="shared" si="80"/>
        <v>33.51</v>
      </c>
      <c r="AO112" s="149">
        <f t="shared" si="81"/>
        <v>1</v>
      </c>
      <c r="AP112" s="153">
        <f t="shared" si="92"/>
        <v>33.51</v>
      </c>
      <c r="AQ112" s="143"/>
      <c r="AR112" s="122">
        <f t="shared" si="83"/>
        <v>578.34</v>
      </c>
      <c r="AS112" s="122">
        <f t="shared" si="84"/>
        <v>223.4</v>
      </c>
      <c r="AT112" s="122">
        <f t="shared" si="85"/>
        <v>734.4</v>
      </c>
      <c r="AU112" s="122">
        <f t="shared" si="86"/>
        <v>0.15</v>
      </c>
      <c r="AV112" s="143"/>
      <c r="AW112" s="143"/>
      <c r="AX112" s="143"/>
      <c r="AY112" s="155">
        <v>1</v>
      </c>
      <c r="AZ112" s="155">
        <v>1</v>
      </c>
      <c r="BA112" s="143"/>
      <c r="BB112" s="143"/>
      <c r="BC112" s="143"/>
      <c r="BD112" s="143"/>
      <c r="BE112" s="143"/>
    </row>
    <row r="113" ht="16.5" spans="1:57">
      <c r="A113" s="102">
        <v>45413</v>
      </c>
      <c r="B113" s="242" t="s">
        <v>32</v>
      </c>
      <c r="C113" s="242">
        <v>3011</v>
      </c>
      <c r="D113" s="243">
        <v>533814</v>
      </c>
      <c r="E113" s="105">
        <f t="shared" si="64"/>
        <v>5338.14</v>
      </c>
      <c r="F113" s="106">
        <v>0.05</v>
      </c>
      <c r="G113" s="219">
        <v>0.75</v>
      </c>
      <c r="H113" s="108"/>
      <c r="I113" s="170">
        <v>2027.68</v>
      </c>
      <c r="J113" s="119">
        <v>0.15</v>
      </c>
      <c r="K113" s="120">
        <v>907.12</v>
      </c>
      <c r="L113" s="121">
        <v>1120.56</v>
      </c>
      <c r="M113" s="122"/>
      <c r="N113" s="227">
        <f t="shared" si="65"/>
        <v>3011</v>
      </c>
      <c r="O113" s="123">
        <f t="shared" si="66"/>
        <v>0.75</v>
      </c>
      <c r="P113" s="124">
        <f t="shared" si="67"/>
        <v>5338.14</v>
      </c>
      <c r="Q113" s="124">
        <v>0</v>
      </c>
      <c r="R113" s="128">
        <f t="shared" si="68"/>
        <v>0</v>
      </c>
      <c r="S113" s="131">
        <f t="shared" si="69"/>
        <v>0.05</v>
      </c>
      <c r="T113" s="132"/>
      <c r="U113" s="133">
        <f t="shared" si="70"/>
        <v>5071.233</v>
      </c>
      <c r="V113" s="132">
        <f t="shared" si="71"/>
        <v>0.25</v>
      </c>
      <c r="W113" s="133">
        <f t="shared" si="72"/>
        <v>1267.80825</v>
      </c>
      <c r="X113" s="138"/>
      <c r="Y113" s="135">
        <f t="shared" si="73"/>
        <v>0</v>
      </c>
      <c r="Z113" s="135">
        <f t="shared" si="90"/>
        <v>0</v>
      </c>
      <c r="AA113" s="135">
        <f t="shared" si="75"/>
        <v>5338.14</v>
      </c>
      <c r="AB113" s="142">
        <v>0</v>
      </c>
      <c r="AC113" s="142">
        <v>0.15</v>
      </c>
      <c r="AD113" s="135">
        <f t="shared" si="76"/>
        <v>800.72</v>
      </c>
      <c r="AE113" s="143"/>
      <c r="AF113" s="144">
        <f t="shared" si="77"/>
        <v>1267.80825</v>
      </c>
      <c r="AG113" s="144">
        <f t="shared" si="78"/>
        <v>800.72</v>
      </c>
      <c r="AH113" s="144">
        <v>0</v>
      </c>
      <c r="AI113" s="144">
        <v>0</v>
      </c>
      <c r="AJ113" s="144">
        <v>0</v>
      </c>
      <c r="AK113" s="144">
        <v>0</v>
      </c>
      <c r="AL113" s="143"/>
      <c r="AM113" s="144">
        <f t="shared" si="91"/>
        <v>0</v>
      </c>
      <c r="AN113" s="144">
        <f t="shared" si="80"/>
        <v>800.72</v>
      </c>
      <c r="AO113" s="149">
        <f t="shared" si="81"/>
        <v>1</v>
      </c>
      <c r="AP113" s="153">
        <f t="shared" si="92"/>
        <v>467.08825</v>
      </c>
      <c r="AQ113" s="143"/>
      <c r="AR113" s="122">
        <f t="shared" si="83"/>
        <v>1120.56</v>
      </c>
      <c r="AS113" s="122">
        <f t="shared" si="84"/>
        <v>5338.14</v>
      </c>
      <c r="AT113" s="122">
        <f t="shared" si="85"/>
        <v>2027.63</v>
      </c>
      <c r="AU113" s="122">
        <f t="shared" si="86"/>
        <v>0.15</v>
      </c>
      <c r="AV113" s="143"/>
      <c r="AW113" s="143"/>
      <c r="AX113" s="143"/>
      <c r="AY113" s="155">
        <v>1</v>
      </c>
      <c r="AZ113" s="155">
        <v>1</v>
      </c>
      <c r="BA113" s="143"/>
      <c r="BB113" s="143"/>
      <c r="BC113" s="143"/>
      <c r="BD113" s="143"/>
      <c r="BE113" s="143"/>
    </row>
    <row r="114" ht="16.5" spans="1:57">
      <c r="A114" s="102">
        <v>45413</v>
      </c>
      <c r="B114" s="242" t="s">
        <v>32</v>
      </c>
      <c r="C114" s="242" t="s">
        <v>250</v>
      </c>
      <c r="D114" s="243">
        <v>11230</v>
      </c>
      <c r="E114" s="105">
        <f t="shared" si="64"/>
        <v>112.3</v>
      </c>
      <c r="F114" s="106">
        <v>0</v>
      </c>
      <c r="G114" s="219">
        <v>0.75</v>
      </c>
      <c r="H114" s="108"/>
      <c r="I114" s="170">
        <v>5584.43</v>
      </c>
      <c r="J114" s="119">
        <v>0.15</v>
      </c>
      <c r="K114" s="120">
        <v>1998.639</v>
      </c>
      <c r="L114" s="121">
        <v>3585.791</v>
      </c>
      <c r="M114" s="171"/>
      <c r="N114" s="227" t="str">
        <f t="shared" si="65"/>
        <v>335wan_iOS</v>
      </c>
      <c r="O114" s="123">
        <f t="shared" si="66"/>
        <v>0.75</v>
      </c>
      <c r="P114" s="124">
        <f t="shared" si="67"/>
        <v>112.3</v>
      </c>
      <c r="Q114" s="124">
        <v>0</v>
      </c>
      <c r="R114" s="128">
        <f t="shared" si="68"/>
        <v>0</v>
      </c>
      <c r="S114" s="131">
        <f t="shared" si="69"/>
        <v>0</v>
      </c>
      <c r="T114" s="171"/>
      <c r="U114" s="133">
        <f t="shared" si="70"/>
        <v>112.3</v>
      </c>
      <c r="V114" s="132">
        <f t="shared" si="71"/>
        <v>0.25</v>
      </c>
      <c r="W114" s="133">
        <f t="shared" si="72"/>
        <v>28.075</v>
      </c>
      <c r="X114" s="171"/>
      <c r="Y114" s="135">
        <f t="shared" si="73"/>
        <v>0</v>
      </c>
      <c r="Z114" s="171"/>
      <c r="AA114" s="135">
        <f t="shared" si="75"/>
        <v>112.3</v>
      </c>
      <c r="AB114" s="142">
        <v>0</v>
      </c>
      <c r="AC114" s="142">
        <v>0.15</v>
      </c>
      <c r="AD114" s="135">
        <f t="shared" si="76"/>
        <v>16.85</v>
      </c>
      <c r="AE114" s="171"/>
      <c r="AF114" s="144">
        <f t="shared" si="77"/>
        <v>28.075</v>
      </c>
      <c r="AG114" s="144">
        <f t="shared" si="78"/>
        <v>16.85</v>
      </c>
      <c r="AH114" s="171"/>
      <c r="AI114" s="144">
        <v>0</v>
      </c>
      <c r="AJ114" s="171"/>
      <c r="AK114" s="171"/>
      <c r="AL114" s="171"/>
      <c r="AM114" s="171"/>
      <c r="AN114" s="144">
        <f t="shared" si="80"/>
        <v>16.85</v>
      </c>
      <c r="AO114" s="149">
        <f t="shared" si="81"/>
        <v>1</v>
      </c>
      <c r="AP114" s="171"/>
      <c r="AQ114" s="122"/>
      <c r="AR114" s="122">
        <f t="shared" si="83"/>
        <v>3585.791</v>
      </c>
      <c r="AS114" s="122">
        <f t="shared" si="84"/>
        <v>112.3</v>
      </c>
      <c r="AT114" s="122">
        <f t="shared" si="85"/>
        <v>5584.43</v>
      </c>
      <c r="AU114" s="122">
        <f t="shared" si="86"/>
        <v>0.15</v>
      </c>
      <c r="AV114" s="122"/>
      <c r="AW114" s="122"/>
      <c r="AX114" s="122"/>
      <c r="AY114" s="155">
        <v>1</v>
      </c>
      <c r="AZ114" s="155">
        <v>1</v>
      </c>
      <c r="BA114" s="122"/>
      <c r="BB114" s="122"/>
      <c r="BC114" s="122"/>
      <c r="BD114" s="122"/>
      <c r="BE114" s="122"/>
    </row>
    <row r="115" ht="16.5" spans="1:57">
      <c r="A115" s="102">
        <v>45413</v>
      </c>
      <c r="B115" s="242" t="s">
        <v>32</v>
      </c>
      <c r="C115" s="242" t="s">
        <v>251</v>
      </c>
      <c r="D115" s="243">
        <v>273424</v>
      </c>
      <c r="E115" s="105">
        <f t="shared" si="64"/>
        <v>2734.24</v>
      </c>
      <c r="F115" s="106">
        <v>0</v>
      </c>
      <c r="G115" s="219">
        <v>0.7</v>
      </c>
      <c r="H115" s="108"/>
      <c r="I115" s="167">
        <v>2784.91</v>
      </c>
      <c r="J115" s="119">
        <v>0.15</v>
      </c>
      <c r="K115" s="120">
        <v>996.71</v>
      </c>
      <c r="L115" s="121">
        <v>1788.2</v>
      </c>
      <c r="M115" s="122"/>
      <c r="N115" s="227" t="str">
        <f t="shared" si="65"/>
        <v>335wan</v>
      </c>
      <c r="O115" s="123">
        <f t="shared" si="66"/>
        <v>0.7</v>
      </c>
      <c r="P115" s="124">
        <f t="shared" si="67"/>
        <v>2734.24</v>
      </c>
      <c r="Q115" s="124">
        <v>0</v>
      </c>
      <c r="R115" s="128">
        <f t="shared" si="68"/>
        <v>0</v>
      </c>
      <c r="S115" s="131">
        <f t="shared" si="69"/>
        <v>0</v>
      </c>
      <c r="T115" s="132"/>
      <c r="U115" s="133">
        <f t="shared" si="70"/>
        <v>2734.24</v>
      </c>
      <c r="V115" s="132">
        <f t="shared" si="71"/>
        <v>0.3</v>
      </c>
      <c r="W115" s="133">
        <f t="shared" si="72"/>
        <v>820.272</v>
      </c>
      <c r="X115" s="134"/>
      <c r="Y115" s="135">
        <f t="shared" si="73"/>
        <v>0</v>
      </c>
      <c r="Z115" s="135">
        <f t="shared" ref="Z115:Z127" si="93">Q115</f>
        <v>0</v>
      </c>
      <c r="AA115" s="135">
        <f t="shared" si="75"/>
        <v>2734.24</v>
      </c>
      <c r="AB115" s="142">
        <v>0</v>
      </c>
      <c r="AC115" s="142">
        <v>0.15</v>
      </c>
      <c r="AD115" s="135">
        <f t="shared" si="76"/>
        <v>410.14</v>
      </c>
      <c r="AE115" s="143"/>
      <c r="AF115" s="144">
        <f t="shared" si="77"/>
        <v>820.272</v>
      </c>
      <c r="AG115" s="144">
        <f t="shared" si="78"/>
        <v>410.14</v>
      </c>
      <c r="AH115" s="144">
        <v>0</v>
      </c>
      <c r="AI115" s="144">
        <v>0</v>
      </c>
      <c r="AJ115" s="144">
        <v>0</v>
      </c>
      <c r="AK115" s="144">
        <v>0</v>
      </c>
      <c r="AL115" s="143"/>
      <c r="AM115" s="144">
        <f t="shared" ref="AM115:AM127" si="94">SUM(AH115:AL115)</f>
        <v>0</v>
      </c>
      <c r="AN115" s="144">
        <f t="shared" si="80"/>
        <v>410.14</v>
      </c>
      <c r="AO115" s="149">
        <f t="shared" si="81"/>
        <v>1</v>
      </c>
      <c r="AP115" s="153">
        <f t="shared" ref="AP115:AP127" si="95">W115-AD115-T115</f>
        <v>410.132</v>
      </c>
      <c r="AQ115" s="143"/>
      <c r="AR115" s="122">
        <f t="shared" si="83"/>
        <v>1788.2</v>
      </c>
      <c r="AS115" s="122">
        <f t="shared" si="84"/>
        <v>2734.24</v>
      </c>
      <c r="AT115" s="122">
        <f t="shared" si="85"/>
        <v>2784.91</v>
      </c>
      <c r="AU115" s="122">
        <f t="shared" si="86"/>
        <v>0.15</v>
      </c>
      <c r="AV115" s="143"/>
      <c r="AW115" s="143"/>
      <c r="AX115" s="143"/>
      <c r="AY115" s="155">
        <v>1</v>
      </c>
      <c r="AZ115" s="155">
        <v>1</v>
      </c>
      <c r="BA115" s="143"/>
      <c r="BB115" s="143"/>
      <c r="BC115" s="143"/>
      <c r="BD115" s="143"/>
      <c r="BE115" s="143"/>
    </row>
    <row r="116" ht="16.5" spans="1:57">
      <c r="A116" s="102">
        <v>45413</v>
      </c>
      <c r="B116" s="242" t="s">
        <v>32</v>
      </c>
      <c r="C116" s="242" t="s">
        <v>230</v>
      </c>
      <c r="D116" s="243">
        <v>90000</v>
      </c>
      <c r="E116" s="105">
        <f t="shared" si="64"/>
        <v>900</v>
      </c>
      <c r="F116" s="106">
        <v>0.05</v>
      </c>
      <c r="G116" s="219">
        <v>0.7</v>
      </c>
      <c r="H116" s="108"/>
      <c r="I116" s="170">
        <v>952.47</v>
      </c>
      <c r="J116" s="119">
        <v>0.15</v>
      </c>
      <c r="K116" s="120">
        <v>340.884</v>
      </c>
      <c r="L116" s="121">
        <v>611.586</v>
      </c>
      <c r="M116" s="122"/>
      <c r="N116" s="227" t="str">
        <f t="shared" si="65"/>
        <v>朋克</v>
      </c>
      <c r="O116" s="123">
        <f t="shared" si="66"/>
        <v>0.7</v>
      </c>
      <c r="P116" s="124">
        <f t="shared" si="67"/>
        <v>900</v>
      </c>
      <c r="Q116" s="124">
        <v>0</v>
      </c>
      <c r="R116" s="128">
        <f t="shared" si="68"/>
        <v>0</v>
      </c>
      <c r="S116" s="131">
        <f t="shared" si="69"/>
        <v>0.05</v>
      </c>
      <c r="T116" s="132"/>
      <c r="U116" s="133">
        <f t="shared" si="70"/>
        <v>855</v>
      </c>
      <c r="V116" s="132">
        <f t="shared" si="71"/>
        <v>0.3</v>
      </c>
      <c r="W116" s="133">
        <f t="shared" si="72"/>
        <v>256.5</v>
      </c>
      <c r="X116" s="134"/>
      <c r="Y116" s="135">
        <f t="shared" si="73"/>
        <v>0</v>
      </c>
      <c r="Z116" s="135">
        <f t="shared" si="93"/>
        <v>0</v>
      </c>
      <c r="AA116" s="135">
        <f t="shared" si="75"/>
        <v>900</v>
      </c>
      <c r="AB116" s="142">
        <v>0</v>
      </c>
      <c r="AC116" s="142">
        <v>0.15</v>
      </c>
      <c r="AD116" s="135">
        <f t="shared" si="76"/>
        <v>135</v>
      </c>
      <c r="AE116" s="143"/>
      <c r="AF116" s="144">
        <f t="shared" si="77"/>
        <v>256.5</v>
      </c>
      <c r="AG116" s="144">
        <f t="shared" si="78"/>
        <v>135</v>
      </c>
      <c r="AH116" s="144">
        <v>0</v>
      </c>
      <c r="AI116" s="144">
        <v>0</v>
      </c>
      <c r="AJ116" s="144">
        <v>0</v>
      </c>
      <c r="AK116" s="144">
        <v>0</v>
      </c>
      <c r="AL116" s="143"/>
      <c r="AM116" s="144">
        <f t="shared" si="94"/>
        <v>0</v>
      </c>
      <c r="AN116" s="144">
        <f t="shared" si="80"/>
        <v>135</v>
      </c>
      <c r="AO116" s="149">
        <f t="shared" si="81"/>
        <v>1</v>
      </c>
      <c r="AP116" s="153">
        <f t="shared" si="95"/>
        <v>121.5</v>
      </c>
      <c r="AQ116" s="143"/>
      <c r="AR116" s="122">
        <f t="shared" si="83"/>
        <v>611.586</v>
      </c>
      <c r="AS116" s="122">
        <f t="shared" si="84"/>
        <v>900</v>
      </c>
      <c r="AT116" s="122">
        <f t="shared" si="85"/>
        <v>952.42</v>
      </c>
      <c r="AU116" s="122">
        <f t="shared" si="86"/>
        <v>0.15</v>
      </c>
      <c r="AV116" s="143"/>
      <c r="AW116" s="143"/>
      <c r="AX116" s="143"/>
      <c r="AY116" s="155">
        <v>1</v>
      </c>
      <c r="AZ116" s="155">
        <v>1</v>
      </c>
      <c r="BA116" s="143"/>
      <c r="BB116" s="143"/>
      <c r="BC116" s="143"/>
      <c r="BD116" s="143"/>
      <c r="BE116" s="143"/>
    </row>
    <row r="117" ht="16.5" spans="1:57">
      <c r="A117" s="102">
        <v>45413</v>
      </c>
      <c r="B117" s="242" t="s">
        <v>32</v>
      </c>
      <c r="C117" s="242" t="s">
        <v>227</v>
      </c>
      <c r="D117" s="243">
        <v>1418070</v>
      </c>
      <c r="E117" s="105">
        <f t="shared" si="64"/>
        <v>14180.7</v>
      </c>
      <c r="F117" s="105">
        <v>0</v>
      </c>
      <c r="G117" s="219">
        <v>0.7</v>
      </c>
      <c r="H117" s="108"/>
      <c r="I117" s="170">
        <v>3532.34</v>
      </c>
      <c r="J117" s="119">
        <v>0.15</v>
      </c>
      <c r="K117" s="120">
        <v>1264.205</v>
      </c>
      <c r="L117" s="121">
        <v>2268.135</v>
      </c>
      <c r="M117" s="122"/>
      <c r="N117" s="227" t="str">
        <f t="shared" si="65"/>
        <v>游戏友</v>
      </c>
      <c r="O117" s="123">
        <f t="shared" si="66"/>
        <v>0.7</v>
      </c>
      <c r="P117" s="124">
        <f t="shared" si="67"/>
        <v>14180.7</v>
      </c>
      <c r="Q117" s="124">
        <v>0</v>
      </c>
      <c r="R117" s="128">
        <f t="shared" si="68"/>
        <v>0</v>
      </c>
      <c r="S117" s="131">
        <f t="shared" si="69"/>
        <v>0</v>
      </c>
      <c r="T117" s="132"/>
      <c r="U117" s="133">
        <f t="shared" si="70"/>
        <v>14180.7</v>
      </c>
      <c r="V117" s="132">
        <f t="shared" si="71"/>
        <v>0.3</v>
      </c>
      <c r="W117" s="133">
        <f t="shared" si="72"/>
        <v>4254.21</v>
      </c>
      <c r="X117" s="138"/>
      <c r="Y117" s="135">
        <f t="shared" si="73"/>
        <v>0</v>
      </c>
      <c r="Z117" s="135">
        <f t="shared" si="93"/>
        <v>0</v>
      </c>
      <c r="AA117" s="135">
        <f t="shared" si="75"/>
        <v>14180.7</v>
      </c>
      <c r="AB117" s="142">
        <v>0</v>
      </c>
      <c r="AC117" s="142">
        <v>0.15</v>
      </c>
      <c r="AD117" s="135">
        <f t="shared" si="76"/>
        <v>2127.11</v>
      </c>
      <c r="AE117" s="143"/>
      <c r="AF117" s="144">
        <f t="shared" si="77"/>
        <v>4254.21</v>
      </c>
      <c r="AG117" s="144">
        <f t="shared" si="78"/>
        <v>2127.11</v>
      </c>
      <c r="AH117" s="144">
        <v>0</v>
      </c>
      <c r="AI117" s="144">
        <v>0</v>
      </c>
      <c r="AJ117" s="144">
        <v>0</v>
      </c>
      <c r="AK117" s="144">
        <v>0</v>
      </c>
      <c r="AL117" s="143"/>
      <c r="AM117" s="144">
        <f t="shared" si="94"/>
        <v>0</v>
      </c>
      <c r="AN117" s="144">
        <f t="shared" si="80"/>
        <v>2127.11</v>
      </c>
      <c r="AO117" s="149">
        <f t="shared" si="81"/>
        <v>1</v>
      </c>
      <c r="AP117" s="153">
        <f t="shared" si="95"/>
        <v>2127.1</v>
      </c>
      <c r="AQ117" s="143"/>
      <c r="AR117" s="122">
        <f t="shared" si="83"/>
        <v>2268.135</v>
      </c>
      <c r="AS117" s="122">
        <f t="shared" si="84"/>
        <v>14180.7</v>
      </c>
      <c r="AT117" s="122">
        <f t="shared" si="85"/>
        <v>3532.34</v>
      </c>
      <c r="AU117" s="122">
        <f t="shared" si="86"/>
        <v>0.15</v>
      </c>
      <c r="AV117" s="143"/>
      <c r="AW117" s="143"/>
      <c r="AX117" s="143"/>
      <c r="AY117" s="155">
        <v>1</v>
      </c>
      <c r="AZ117" s="155">
        <v>1</v>
      </c>
      <c r="BA117" s="143"/>
      <c r="BB117" s="143"/>
      <c r="BC117" s="143"/>
      <c r="BD117" s="143"/>
      <c r="BE117" s="143"/>
    </row>
    <row r="118" ht="16.5" spans="1:57">
      <c r="A118" s="102">
        <v>45413</v>
      </c>
      <c r="B118" s="242" t="s">
        <v>32</v>
      </c>
      <c r="C118" s="242" t="s">
        <v>192</v>
      </c>
      <c r="D118" s="243">
        <v>1107300</v>
      </c>
      <c r="E118" s="105">
        <f t="shared" si="64"/>
        <v>11073</v>
      </c>
      <c r="F118" s="105">
        <v>0</v>
      </c>
      <c r="G118" s="219">
        <v>0.72</v>
      </c>
      <c r="H118" s="108"/>
      <c r="I118" s="170">
        <v>10368.89</v>
      </c>
      <c r="J118" s="119">
        <v>0.15</v>
      </c>
      <c r="K118" s="120">
        <v>2882.7852</v>
      </c>
      <c r="L118" s="121">
        <v>7486.1048</v>
      </c>
      <c r="M118" s="122"/>
      <c r="N118" s="227" t="str">
        <f t="shared" si="65"/>
        <v>大熊游戏</v>
      </c>
      <c r="O118" s="123">
        <f t="shared" si="66"/>
        <v>0.72</v>
      </c>
      <c r="P118" s="124">
        <f t="shared" si="67"/>
        <v>11073</v>
      </c>
      <c r="Q118" s="124">
        <v>0</v>
      </c>
      <c r="R118" s="128">
        <f t="shared" si="68"/>
        <v>0</v>
      </c>
      <c r="S118" s="131">
        <f t="shared" si="69"/>
        <v>0</v>
      </c>
      <c r="T118" s="132"/>
      <c r="U118" s="133">
        <f t="shared" si="70"/>
        <v>11073</v>
      </c>
      <c r="V118" s="132">
        <f t="shared" si="71"/>
        <v>0.28</v>
      </c>
      <c r="W118" s="133">
        <f t="shared" si="72"/>
        <v>3100.44</v>
      </c>
      <c r="X118" s="138"/>
      <c r="Y118" s="135">
        <f t="shared" si="73"/>
        <v>0</v>
      </c>
      <c r="Z118" s="135">
        <f t="shared" si="93"/>
        <v>0</v>
      </c>
      <c r="AA118" s="135">
        <f t="shared" si="75"/>
        <v>11073</v>
      </c>
      <c r="AB118" s="142">
        <v>0</v>
      </c>
      <c r="AC118" s="142">
        <v>0.15</v>
      </c>
      <c r="AD118" s="135">
        <f t="shared" si="76"/>
        <v>1660.95</v>
      </c>
      <c r="AE118" s="143"/>
      <c r="AF118" s="144">
        <f t="shared" si="77"/>
        <v>3100.44</v>
      </c>
      <c r="AG118" s="144">
        <f t="shared" si="78"/>
        <v>1660.95</v>
      </c>
      <c r="AH118" s="144">
        <v>0</v>
      </c>
      <c r="AI118" s="144">
        <v>0</v>
      </c>
      <c r="AJ118" s="144">
        <v>0</v>
      </c>
      <c r="AK118" s="144">
        <v>0</v>
      </c>
      <c r="AL118" s="143"/>
      <c r="AM118" s="144">
        <f t="shared" si="94"/>
        <v>0</v>
      </c>
      <c r="AN118" s="144">
        <f t="shared" si="80"/>
        <v>1660.95</v>
      </c>
      <c r="AO118" s="149">
        <f t="shared" si="81"/>
        <v>1</v>
      </c>
      <c r="AP118" s="153">
        <f t="shared" si="95"/>
        <v>1439.49</v>
      </c>
      <c r="AQ118" s="143"/>
      <c r="AR118" s="122">
        <f t="shared" si="83"/>
        <v>7486.1048</v>
      </c>
      <c r="AS118" s="122">
        <f t="shared" si="84"/>
        <v>11073</v>
      </c>
      <c r="AT118" s="122">
        <f t="shared" si="85"/>
        <v>10368.89</v>
      </c>
      <c r="AU118" s="122">
        <f t="shared" si="86"/>
        <v>0.15</v>
      </c>
      <c r="AV118" s="143"/>
      <c r="AW118" s="143"/>
      <c r="AX118" s="143"/>
      <c r="AY118" s="155">
        <v>1</v>
      </c>
      <c r="AZ118" s="155">
        <v>1</v>
      </c>
      <c r="BA118" s="143"/>
      <c r="BB118" s="143"/>
      <c r="BC118" s="143"/>
      <c r="BD118" s="143"/>
      <c r="BE118" s="143"/>
    </row>
    <row r="119" ht="16.5" spans="1:57">
      <c r="A119" s="102">
        <v>45413</v>
      </c>
      <c r="B119" s="242" t="s">
        <v>32</v>
      </c>
      <c r="C119" s="242" t="s">
        <v>254</v>
      </c>
      <c r="D119" s="243">
        <v>122267</v>
      </c>
      <c r="E119" s="105">
        <f t="shared" si="64"/>
        <v>1222.67</v>
      </c>
      <c r="F119" s="165">
        <v>0</v>
      </c>
      <c r="G119" s="219">
        <v>0.72</v>
      </c>
      <c r="H119" s="108"/>
      <c r="I119" s="167">
        <v>567.15</v>
      </c>
      <c r="J119" s="119">
        <v>0.15</v>
      </c>
      <c r="K119" s="120">
        <v>202.98</v>
      </c>
      <c r="L119" s="121">
        <v>364.17</v>
      </c>
      <c r="M119" s="122"/>
      <c r="N119" s="227" t="str">
        <f t="shared" si="65"/>
        <v>007手游_iOS</v>
      </c>
      <c r="O119" s="123">
        <f t="shared" si="66"/>
        <v>0.72</v>
      </c>
      <c r="P119" s="124">
        <f t="shared" si="67"/>
        <v>1222.67</v>
      </c>
      <c r="Q119" s="124">
        <v>0</v>
      </c>
      <c r="R119" s="128">
        <f t="shared" si="68"/>
        <v>0</v>
      </c>
      <c r="S119" s="131">
        <f t="shared" si="69"/>
        <v>0</v>
      </c>
      <c r="T119" s="132"/>
      <c r="U119" s="133">
        <f t="shared" si="70"/>
        <v>1222.67</v>
      </c>
      <c r="V119" s="132">
        <f t="shared" si="71"/>
        <v>0.28</v>
      </c>
      <c r="W119" s="133">
        <f t="shared" si="72"/>
        <v>342.3476</v>
      </c>
      <c r="X119" s="138"/>
      <c r="Y119" s="135">
        <f t="shared" si="73"/>
        <v>0</v>
      </c>
      <c r="Z119" s="135">
        <f t="shared" si="93"/>
        <v>0</v>
      </c>
      <c r="AA119" s="135">
        <f t="shared" si="75"/>
        <v>1222.67</v>
      </c>
      <c r="AB119" s="142">
        <v>0</v>
      </c>
      <c r="AC119" s="142">
        <v>0.15</v>
      </c>
      <c r="AD119" s="135">
        <f t="shared" si="76"/>
        <v>183.4</v>
      </c>
      <c r="AE119" s="143"/>
      <c r="AF119" s="144">
        <f t="shared" si="77"/>
        <v>342.3476</v>
      </c>
      <c r="AG119" s="144">
        <f t="shared" si="78"/>
        <v>183.4</v>
      </c>
      <c r="AH119" s="144">
        <v>0</v>
      </c>
      <c r="AI119" s="144">
        <v>0</v>
      </c>
      <c r="AJ119" s="144">
        <v>0</v>
      </c>
      <c r="AK119" s="144">
        <v>0</v>
      </c>
      <c r="AL119" s="143"/>
      <c r="AM119" s="144">
        <f t="shared" si="94"/>
        <v>0</v>
      </c>
      <c r="AN119" s="144">
        <f t="shared" si="80"/>
        <v>183.4</v>
      </c>
      <c r="AO119" s="149">
        <f t="shared" si="81"/>
        <v>1</v>
      </c>
      <c r="AP119" s="153">
        <f t="shared" si="95"/>
        <v>158.9476</v>
      </c>
      <c r="AQ119" s="143"/>
      <c r="AR119" s="122">
        <f t="shared" si="83"/>
        <v>364.17</v>
      </c>
      <c r="AS119" s="122">
        <f t="shared" si="84"/>
        <v>1222.67</v>
      </c>
      <c r="AT119" s="122">
        <f t="shared" si="85"/>
        <v>567.15</v>
      </c>
      <c r="AU119" s="122">
        <f t="shared" si="86"/>
        <v>0.15</v>
      </c>
      <c r="AV119" s="143"/>
      <c r="AW119" s="143"/>
      <c r="AX119" s="143"/>
      <c r="AY119" s="155">
        <v>1</v>
      </c>
      <c r="AZ119" s="155">
        <v>1</v>
      </c>
      <c r="BA119" s="143"/>
      <c r="BB119" s="143"/>
      <c r="BC119" s="143"/>
      <c r="BD119" s="143"/>
      <c r="BE119" s="143"/>
    </row>
    <row r="120" ht="16.5" spans="1:57">
      <c r="A120" s="102">
        <v>45413</v>
      </c>
      <c r="B120" s="242" t="s">
        <v>32</v>
      </c>
      <c r="C120" s="242" t="s">
        <v>255</v>
      </c>
      <c r="D120" s="243">
        <v>348061</v>
      </c>
      <c r="E120" s="105">
        <f t="shared" si="64"/>
        <v>3480.61</v>
      </c>
      <c r="F120" s="105">
        <v>0</v>
      </c>
      <c r="G120" s="219">
        <v>0.72</v>
      </c>
      <c r="H120" s="108"/>
      <c r="I120" s="170">
        <v>3532.34</v>
      </c>
      <c r="J120" s="119">
        <v>0.15</v>
      </c>
      <c r="K120" s="120">
        <v>1264.205</v>
      </c>
      <c r="L120" s="121">
        <v>2268.135</v>
      </c>
      <c r="M120" s="122"/>
      <c r="N120" s="227" t="str">
        <f t="shared" si="65"/>
        <v>007手游</v>
      </c>
      <c r="O120" s="123">
        <f t="shared" si="66"/>
        <v>0.72</v>
      </c>
      <c r="P120" s="124">
        <f t="shared" si="67"/>
        <v>3480.61</v>
      </c>
      <c r="Q120" s="124">
        <v>0</v>
      </c>
      <c r="R120" s="128">
        <f t="shared" si="68"/>
        <v>0</v>
      </c>
      <c r="S120" s="131">
        <f t="shared" si="69"/>
        <v>0</v>
      </c>
      <c r="T120" s="132"/>
      <c r="U120" s="133">
        <f t="shared" si="70"/>
        <v>3480.61</v>
      </c>
      <c r="V120" s="132">
        <f t="shared" si="71"/>
        <v>0.28</v>
      </c>
      <c r="W120" s="133">
        <f t="shared" si="72"/>
        <v>974.5708</v>
      </c>
      <c r="X120" s="138"/>
      <c r="Y120" s="135">
        <f t="shared" si="73"/>
        <v>0</v>
      </c>
      <c r="Z120" s="135">
        <f t="shared" si="93"/>
        <v>0</v>
      </c>
      <c r="AA120" s="135">
        <f t="shared" si="75"/>
        <v>3480.61</v>
      </c>
      <c r="AB120" s="142">
        <v>0</v>
      </c>
      <c r="AC120" s="142">
        <v>0.15</v>
      </c>
      <c r="AD120" s="135">
        <f t="shared" si="76"/>
        <v>522.09</v>
      </c>
      <c r="AE120" s="143"/>
      <c r="AF120" s="144">
        <f t="shared" si="77"/>
        <v>974.5708</v>
      </c>
      <c r="AG120" s="144">
        <f t="shared" si="78"/>
        <v>522.09</v>
      </c>
      <c r="AH120" s="144">
        <v>0</v>
      </c>
      <c r="AI120" s="144">
        <v>0</v>
      </c>
      <c r="AJ120" s="144">
        <v>0</v>
      </c>
      <c r="AK120" s="144">
        <v>0</v>
      </c>
      <c r="AL120" s="143"/>
      <c r="AM120" s="144">
        <f t="shared" si="94"/>
        <v>0</v>
      </c>
      <c r="AN120" s="144">
        <f t="shared" si="80"/>
        <v>522.09</v>
      </c>
      <c r="AO120" s="149">
        <f t="shared" si="81"/>
        <v>1</v>
      </c>
      <c r="AP120" s="153">
        <f t="shared" si="95"/>
        <v>452.4808</v>
      </c>
      <c r="AQ120" s="143"/>
      <c r="AR120" s="122">
        <f t="shared" si="83"/>
        <v>2268.135</v>
      </c>
      <c r="AS120" s="122">
        <f t="shared" si="84"/>
        <v>3480.61</v>
      </c>
      <c r="AT120" s="122">
        <f t="shared" si="85"/>
        <v>3532.34</v>
      </c>
      <c r="AU120" s="122">
        <f t="shared" si="86"/>
        <v>0.15</v>
      </c>
      <c r="AV120" s="143"/>
      <c r="AW120" s="143"/>
      <c r="AX120" s="143"/>
      <c r="AY120" s="155">
        <v>1</v>
      </c>
      <c r="AZ120" s="155">
        <v>1</v>
      </c>
      <c r="BA120" s="143"/>
      <c r="BB120" s="143"/>
      <c r="BC120" s="143"/>
      <c r="BD120" s="143"/>
      <c r="BE120" s="143"/>
    </row>
    <row r="121" ht="16.5" spans="1:57">
      <c r="A121" s="102">
        <v>45413</v>
      </c>
      <c r="B121" s="242" t="s">
        <v>239</v>
      </c>
      <c r="C121" s="242" t="s">
        <v>240</v>
      </c>
      <c r="D121" s="244">
        <v>369952</v>
      </c>
      <c r="E121" s="105">
        <f t="shared" si="64"/>
        <v>3699.52</v>
      </c>
      <c r="F121" s="105">
        <v>0</v>
      </c>
      <c r="G121" s="219">
        <v>0.72</v>
      </c>
      <c r="H121" s="108"/>
      <c r="I121" s="170">
        <v>10368.89</v>
      </c>
      <c r="J121" s="119">
        <v>0.15</v>
      </c>
      <c r="K121" s="120">
        <v>2882.7852</v>
      </c>
      <c r="L121" s="121">
        <v>7486.1048</v>
      </c>
      <c r="M121" s="122"/>
      <c r="N121" s="227" t="str">
        <f t="shared" si="65"/>
        <v>触点_iOS</v>
      </c>
      <c r="O121" s="123">
        <f t="shared" si="66"/>
        <v>0.72</v>
      </c>
      <c r="P121" s="124">
        <f t="shared" si="67"/>
        <v>3699.52</v>
      </c>
      <c r="Q121" s="124">
        <v>0</v>
      </c>
      <c r="R121" s="128">
        <f t="shared" si="68"/>
        <v>0</v>
      </c>
      <c r="S121" s="131">
        <f t="shared" si="69"/>
        <v>0</v>
      </c>
      <c r="T121" s="132"/>
      <c r="U121" s="133">
        <f t="shared" si="70"/>
        <v>3699.52</v>
      </c>
      <c r="V121" s="132">
        <f t="shared" si="71"/>
        <v>0.28</v>
      </c>
      <c r="W121" s="133">
        <f t="shared" si="72"/>
        <v>1035.8656</v>
      </c>
      <c r="X121" s="138"/>
      <c r="Y121" s="135">
        <f t="shared" si="73"/>
        <v>0</v>
      </c>
      <c r="Z121" s="135">
        <f t="shared" si="93"/>
        <v>0</v>
      </c>
      <c r="AA121" s="135">
        <f t="shared" si="75"/>
        <v>3699.52</v>
      </c>
      <c r="AB121" s="142">
        <v>0</v>
      </c>
      <c r="AC121" s="142">
        <v>0.15</v>
      </c>
      <c r="AD121" s="135">
        <f t="shared" si="76"/>
        <v>554.93</v>
      </c>
      <c r="AE121" s="143"/>
      <c r="AF121" s="144">
        <f t="shared" si="77"/>
        <v>1035.8656</v>
      </c>
      <c r="AG121" s="144">
        <f t="shared" si="78"/>
        <v>554.93</v>
      </c>
      <c r="AH121" s="144">
        <v>0</v>
      </c>
      <c r="AI121" s="144">
        <v>0</v>
      </c>
      <c r="AJ121" s="144">
        <v>0</v>
      </c>
      <c r="AK121" s="144">
        <v>0</v>
      </c>
      <c r="AL121" s="143"/>
      <c r="AM121" s="144">
        <f t="shared" si="94"/>
        <v>0</v>
      </c>
      <c r="AN121" s="144">
        <f t="shared" si="80"/>
        <v>554.93</v>
      </c>
      <c r="AO121" s="149">
        <f t="shared" si="81"/>
        <v>1</v>
      </c>
      <c r="AP121" s="153">
        <f t="shared" si="95"/>
        <v>480.9356</v>
      </c>
      <c r="AQ121" s="143"/>
      <c r="AR121" s="122">
        <f t="shared" si="83"/>
        <v>7486.1048</v>
      </c>
      <c r="AS121" s="122">
        <f t="shared" si="84"/>
        <v>3699.52</v>
      </c>
      <c r="AT121" s="122">
        <f t="shared" si="85"/>
        <v>10368.89</v>
      </c>
      <c r="AU121" s="122">
        <f t="shared" si="86"/>
        <v>0.15</v>
      </c>
      <c r="AV121" s="143"/>
      <c r="AW121" s="143"/>
      <c r="AX121" s="143"/>
      <c r="AY121" s="155">
        <v>1</v>
      </c>
      <c r="AZ121" s="155">
        <v>1</v>
      </c>
      <c r="BA121" s="143"/>
      <c r="BB121" s="143"/>
      <c r="BC121" s="143"/>
      <c r="BD121" s="143"/>
      <c r="BE121" s="143"/>
    </row>
    <row r="122" ht="16.5" spans="1:57">
      <c r="A122" s="102">
        <v>45413</v>
      </c>
      <c r="B122" s="242" t="s">
        <v>239</v>
      </c>
      <c r="C122" s="242" t="s">
        <v>241</v>
      </c>
      <c r="D122" s="244">
        <v>452163</v>
      </c>
      <c r="E122" s="105">
        <f t="shared" si="64"/>
        <v>4521.63</v>
      </c>
      <c r="F122" s="165">
        <v>0</v>
      </c>
      <c r="G122" s="219">
        <v>0.7</v>
      </c>
      <c r="H122" s="108"/>
      <c r="I122" s="167">
        <v>567.15</v>
      </c>
      <c r="J122" s="119">
        <v>0.15</v>
      </c>
      <c r="K122" s="120">
        <v>202.98</v>
      </c>
      <c r="L122" s="121">
        <v>364.17</v>
      </c>
      <c r="M122" s="122"/>
      <c r="N122" s="227" t="str">
        <f t="shared" si="65"/>
        <v>触点</v>
      </c>
      <c r="O122" s="123">
        <f t="shared" si="66"/>
        <v>0.7</v>
      </c>
      <c r="P122" s="124">
        <f t="shared" si="67"/>
        <v>4521.63</v>
      </c>
      <c r="Q122" s="124">
        <v>0</v>
      </c>
      <c r="R122" s="128">
        <f t="shared" si="68"/>
        <v>0</v>
      </c>
      <c r="S122" s="131">
        <f t="shared" si="69"/>
        <v>0</v>
      </c>
      <c r="T122" s="132"/>
      <c r="U122" s="133">
        <f t="shared" si="70"/>
        <v>4521.63</v>
      </c>
      <c r="V122" s="132">
        <f t="shared" si="71"/>
        <v>0.3</v>
      </c>
      <c r="W122" s="133">
        <f t="shared" si="72"/>
        <v>1356.489</v>
      </c>
      <c r="X122" s="138"/>
      <c r="Y122" s="135">
        <f t="shared" si="73"/>
        <v>0</v>
      </c>
      <c r="Z122" s="135">
        <f t="shared" si="93"/>
        <v>0</v>
      </c>
      <c r="AA122" s="135">
        <f t="shared" si="75"/>
        <v>4521.63</v>
      </c>
      <c r="AB122" s="142">
        <v>0</v>
      </c>
      <c r="AC122" s="142">
        <v>0.15</v>
      </c>
      <c r="AD122" s="135">
        <f t="shared" si="76"/>
        <v>678.24</v>
      </c>
      <c r="AE122" s="143"/>
      <c r="AF122" s="144">
        <f t="shared" si="77"/>
        <v>1356.489</v>
      </c>
      <c r="AG122" s="144">
        <f t="shared" si="78"/>
        <v>678.24</v>
      </c>
      <c r="AH122" s="144">
        <v>0</v>
      </c>
      <c r="AI122" s="144">
        <v>0</v>
      </c>
      <c r="AJ122" s="144">
        <v>0</v>
      </c>
      <c r="AK122" s="144">
        <v>0</v>
      </c>
      <c r="AL122" s="143"/>
      <c r="AM122" s="144">
        <f t="shared" si="94"/>
        <v>0</v>
      </c>
      <c r="AN122" s="144">
        <f t="shared" si="80"/>
        <v>678.24</v>
      </c>
      <c r="AO122" s="149">
        <f t="shared" si="81"/>
        <v>1</v>
      </c>
      <c r="AP122" s="153">
        <f t="shared" si="95"/>
        <v>678.249</v>
      </c>
      <c r="AQ122" s="143"/>
      <c r="AR122" s="122">
        <f t="shared" si="83"/>
        <v>364.17</v>
      </c>
      <c r="AS122" s="122">
        <f t="shared" si="84"/>
        <v>4521.63</v>
      </c>
      <c r="AT122" s="122">
        <f t="shared" si="85"/>
        <v>567.15</v>
      </c>
      <c r="AU122" s="122">
        <f t="shared" si="86"/>
        <v>0.15</v>
      </c>
      <c r="AV122" s="143"/>
      <c r="AW122" s="143"/>
      <c r="AX122" s="143"/>
      <c r="AY122" s="155">
        <v>1</v>
      </c>
      <c r="AZ122" s="155">
        <v>1</v>
      </c>
      <c r="BA122" s="143"/>
      <c r="BB122" s="143"/>
      <c r="BC122" s="143"/>
      <c r="BD122" s="143"/>
      <c r="BE122" s="143"/>
    </row>
    <row r="123" ht="16.5" spans="1:57">
      <c r="A123" s="102">
        <v>45413</v>
      </c>
      <c r="B123" s="245" t="s">
        <v>30</v>
      </c>
      <c r="C123" s="245" t="s">
        <v>106</v>
      </c>
      <c r="D123" s="244"/>
      <c r="E123" s="105">
        <f t="shared" si="64"/>
        <v>0</v>
      </c>
      <c r="F123" s="105">
        <v>0</v>
      </c>
      <c r="G123" s="219">
        <v>0.7</v>
      </c>
      <c r="H123" s="108"/>
      <c r="I123" s="170">
        <v>3532.34</v>
      </c>
      <c r="J123" s="119">
        <v>0.15</v>
      </c>
      <c r="K123" s="120">
        <v>1264.205</v>
      </c>
      <c r="L123" s="121">
        <v>2268.135</v>
      </c>
      <c r="M123" s="122"/>
      <c r="N123" s="227" t="str">
        <f t="shared" si="65"/>
        <v>华为</v>
      </c>
      <c r="O123" s="123">
        <f t="shared" si="66"/>
        <v>0.7</v>
      </c>
      <c r="P123" s="124">
        <f t="shared" si="67"/>
        <v>0</v>
      </c>
      <c r="Q123" s="124">
        <v>0</v>
      </c>
      <c r="R123" s="128">
        <f t="shared" si="68"/>
        <v>0</v>
      </c>
      <c r="S123" s="131">
        <f t="shared" si="69"/>
        <v>0</v>
      </c>
      <c r="T123" s="132"/>
      <c r="U123" s="133">
        <f t="shared" si="70"/>
        <v>0</v>
      </c>
      <c r="V123" s="132">
        <f t="shared" si="71"/>
        <v>0.3</v>
      </c>
      <c r="W123" s="133">
        <f t="shared" si="72"/>
        <v>0</v>
      </c>
      <c r="X123" s="138"/>
      <c r="Y123" s="135">
        <f t="shared" si="73"/>
        <v>0</v>
      </c>
      <c r="Z123" s="135">
        <f t="shared" si="93"/>
        <v>0</v>
      </c>
      <c r="AA123" s="135">
        <f t="shared" si="75"/>
        <v>0</v>
      </c>
      <c r="AB123" s="142">
        <v>0</v>
      </c>
      <c r="AC123" s="142">
        <v>0.15</v>
      </c>
      <c r="AD123" s="135">
        <f t="shared" si="76"/>
        <v>0</v>
      </c>
      <c r="AE123" s="143"/>
      <c r="AF123" s="144">
        <f t="shared" si="77"/>
        <v>0</v>
      </c>
      <c r="AG123" s="144">
        <f t="shared" si="78"/>
        <v>0</v>
      </c>
      <c r="AH123" s="144">
        <v>0</v>
      </c>
      <c r="AI123" s="144">
        <v>0</v>
      </c>
      <c r="AJ123" s="144">
        <v>0</v>
      </c>
      <c r="AK123" s="144">
        <v>0</v>
      </c>
      <c r="AL123" s="143"/>
      <c r="AM123" s="144">
        <f t="shared" si="94"/>
        <v>0</v>
      </c>
      <c r="AN123" s="144">
        <f t="shared" si="80"/>
        <v>0</v>
      </c>
      <c r="AO123" s="149" t="str">
        <f t="shared" si="81"/>
        <v/>
      </c>
      <c r="AP123" s="153">
        <f t="shared" si="95"/>
        <v>0</v>
      </c>
      <c r="AQ123" s="143"/>
      <c r="AR123" s="122">
        <f t="shared" si="83"/>
        <v>2268.135</v>
      </c>
      <c r="AS123" s="122">
        <f t="shared" si="84"/>
        <v>0</v>
      </c>
      <c r="AT123" s="122">
        <f t="shared" si="85"/>
        <v>3532.34</v>
      </c>
      <c r="AU123" s="122">
        <f t="shared" si="86"/>
        <v>0.15</v>
      </c>
      <c r="AV123" s="143"/>
      <c r="AW123" s="143"/>
      <c r="AX123" s="143"/>
      <c r="AY123" s="155">
        <v>1</v>
      </c>
      <c r="AZ123" s="155">
        <v>1</v>
      </c>
      <c r="BA123" s="143"/>
      <c r="BB123" s="143"/>
      <c r="BC123" s="143"/>
      <c r="BD123" s="143"/>
      <c r="BE123" s="143"/>
    </row>
    <row r="124" ht="16.5" spans="1:57">
      <c r="A124" s="102">
        <v>45413</v>
      </c>
      <c r="B124" s="242" t="s">
        <v>32</v>
      </c>
      <c r="C124" s="246" t="s">
        <v>257</v>
      </c>
      <c r="D124" s="244">
        <v>648</v>
      </c>
      <c r="E124" s="105">
        <f t="shared" si="64"/>
        <v>6.48</v>
      </c>
      <c r="F124" s="105">
        <v>0</v>
      </c>
      <c r="G124" s="219">
        <v>0.72</v>
      </c>
      <c r="H124" s="108"/>
      <c r="I124" s="170">
        <v>10368.89</v>
      </c>
      <c r="J124" s="119">
        <v>0.15</v>
      </c>
      <c r="K124" s="120">
        <v>2882.7852</v>
      </c>
      <c r="L124" s="121">
        <v>7486.1048</v>
      </c>
      <c r="M124" s="122"/>
      <c r="N124" s="227" t="str">
        <f t="shared" si="65"/>
        <v>小7iOS</v>
      </c>
      <c r="O124" s="123">
        <f t="shared" si="66"/>
        <v>0.72</v>
      </c>
      <c r="P124" s="124">
        <f t="shared" si="67"/>
        <v>6.48</v>
      </c>
      <c r="Q124" s="124">
        <v>0</v>
      </c>
      <c r="R124" s="128">
        <f t="shared" si="68"/>
        <v>0</v>
      </c>
      <c r="S124" s="131">
        <f t="shared" si="69"/>
        <v>0</v>
      </c>
      <c r="T124" s="132"/>
      <c r="U124" s="133">
        <f t="shared" si="70"/>
        <v>6.48</v>
      </c>
      <c r="V124" s="132">
        <f t="shared" si="71"/>
        <v>0.28</v>
      </c>
      <c r="W124" s="133">
        <f t="shared" si="72"/>
        <v>1.8144</v>
      </c>
      <c r="X124" s="138"/>
      <c r="Y124" s="135">
        <f t="shared" si="73"/>
        <v>0</v>
      </c>
      <c r="Z124" s="135">
        <f t="shared" si="93"/>
        <v>0</v>
      </c>
      <c r="AA124" s="135">
        <f t="shared" si="75"/>
        <v>6.48</v>
      </c>
      <c r="AB124" s="142">
        <v>0</v>
      </c>
      <c r="AC124" s="142">
        <v>0.15</v>
      </c>
      <c r="AD124" s="135">
        <f t="shared" si="76"/>
        <v>0.97</v>
      </c>
      <c r="AE124" s="143"/>
      <c r="AF124" s="144">
        <f t="shared" si="77"/>
        <v>1.8144</v>
      </c>
      <c r="AG124" s="144">
        <f t="shared" si="78"/>
        <v>0.97</v>
      </c>
      <c r="AH124" s="144">
        <v>0</v>
      </c>
      <c r="AI124" s="144">
        <v>0</v>
      </c>
      <c r="AJ124" s="144">
        <v>0</v>
      </c>
      <c r="AK124" s="144">
        <v>0</v>
      </c>
      <c r="AL124" s="143"/>
      <c r="AM124" s="144">
        <f t="shared" si="94"/>
        <v>0</v>
      </c>
      <c r="AN124" s="144">
        <f t="shared" si="80"/>
        <v>0.97</v>
      </c>
      <c r="AO124" s="149">
        <f t="shared" si="81"/>
        <v>1</v>
      </c>
      <c r="AP124" s="153">
        <f t="shared" si="95"/>
        <v>0.8444</v>
      </c>
      <c r="AQ124" s="143"/>
      <c r="AR124" s="122">
        <f t="shared" si="83"/>
        <v>7486.1048</v>
      </c>
      <c r="AS124" s="122">
        <f t="shared" si="84"/>
        <v>6.48</v>
      </c>
      <c r="AT124" s="122">
        <f t="shared" si="85"/>
        <v>10368.89</v>
      </c>
      <c r="AU124" s="122">
        <f t="shared" si="86"/>
        <v>0.15</v>
      </c>
      <c r="AV124" s="143"/>
      <c r="AW124" s="143"/>
      <c r="AX124" s="143"/>
      <c r="AY124" s="155">
        <v>1</v>
      </c>
      <c r="AZ124" s="155">
        <v>1</v>
      </c>
      <c r="BA124" s="143"/>
      <c r="BB124" s="143"/>
      <c r="BC124" s="143"/>
      <c r="BD124" s="143"/>
      <c r="BE124" s="143"/>
    </row>
    <row r="125" ht="16.5" spans="1:57">
      <c r="A125" s="102">
        <v>45413</v>
      </c>
      <c r="B125" s="242" t="s">
        <v>32</v>
      </c>
      <c r="C125" s="246" t="s">
        <v>258</v>
      </c>
      <c r="D125" s="244">
        <v>460258</v>
      </c>
      <c r="E125" s="105">
        <f t="shared" si="64"/>
        <v>4602.58</v>
      </c>
      <c r="F125" s="165">
        <v>0</v>
      </c>
      <c r="G125" s="219">
        <v>0.7</v>
      </c>
      <c r="H125" s="108"/>
      <c r="I125" s="167">
        <v>567.15</v>
      </c>
      <c r="J125" s="119">
        <v>0.15</v>
      </c>
      <c r="K125" s="120">
        <v>202.98</v>
      </c>
      <c r="L125" s="121">
        <v>364.17</v>
      </c>
      <c r="M125" s="122"/>
      <c r="N125" s="227" t="str">
        <f t="shared" si="65"/>
        <v>小7安卓</v>
      </c>
      <c r="O125" s="123">
        <f t="shared" si="66"/>
        <v>0.7</v>
      </c>
      <c r="P125" s="124">
        <f t="shared" si="67"/>
        <v>4602.58</v>
      </c>
      <c r="Q125" s="124">
        <v>0</v>
      </c>
      <c r="R125" s="128">
        <f t="shared" si="68"/>
        <v>0</v>
      </c>
      <c r="S125" s="131">
        <f t="shared" si="69"/>
        <v>0</v>
      </c>
      <c r="T125" s="132"/>
      <c r="U125" s="133">
        <f t="shared" si="70"/>
        <v>4602.58</v>
      </c>
      <c r="V125" s="132">
        <f t="shared" si="71"/>
        <v>0.3</v>
      </c>
      <c r="W125" s="133">
        <f t="shared" si="72"/>
        <v>1380.774</v>
      </c>
      <c r="X125" s="138"/>
      <c r="Y125" s="135">
        <f t="shared" si="73"/>
        <v>0</v>
      </c>
      <c r="Z125" s="135">
        <f t="shared" si="93"/>
        <v>0</v>
      </c>
      <c r="AA125" s="135">
        <f t="shared" si="75"/>
        <v>4602.58</v>
      </c>
      <c r="AB125" s="142">
        <v>0</v>
      </c>
      <c r="AC125" s="142">
        <v>0.15</v>
      </c>
      <c r="AD125" s="135">
        <f t="shared" si="76"/>
        <v>690.39</v>
      </c>
      <c r="AE125" s="143"/>
      <c r="AF125" s="144">
        <f t="shared" si="77"/>
        <v>1380.774</v>
      </c>
      <c r="AG125" s="144">
        <f t="shared" si="78"/>
        <v>690.39</v>
      </c>
      <c r="AH125" s="144">
        <v>0</v>
      </c>
      <c r="AI125" s="144">
        <v>0</v>
      </c>
      <c r="AJ125" s="144">
        <v>0</v>
      </c>
      <c r="AK125" s="144">
        <v>0</v>
      </c>
      <c r="AL125" s="143"/>
      <c r="AM125" s="144">
        <f t="shared" si="94"/>
        <v>0</v>
      </c>
      <c r="AN125" s="144">
        <f t="shared" si="80"/>
        <v>690.39</v>
      </c>
      <c r="AO125" s="149">
        <f t="shared" si="81"/>
        <v>1</v>
      </c>
      <c r="AP125" s="153">
        <f t="shared" si="95"/>
        <v>690.384</v>
      </c>
      <c r="AQ125" s="143"/>
      <c r="AR125" s="122">
        <f t="shared" si="83"/>
        <v>364.17</v>
      </c>
      <c r="AS125" s="122">
        <f t="shared" si="84"/>
        <v>4602.58</v>
      </c>
      <c r="AT125" s="122">
        <f t="shared" si="85"/>
        <v>567.15</v>
      </c>
      <c r="AU125" s="122">
        <f t="shared" si="86"/>
        <v>0.15</v>
      </c>
      <c r="AV125" s="143"/>
      <c r="AW125" s="143"/>
      <c r="AX125" s="143"/>
      <c r="AY125" s="155">
        <v>1</v>
      </c>
      <c r="AZ125" s="155">
        <v>1</v>
      </c>
      <c r="BA125" s="143"/>
      <c r="BB125" s="143"/>
      <c r="BC125" s="143"/>
      <c r="BD125" s="143"/>
      <c r="BE125" s="143"/>
    </row>
    <row r="126" ht="16.5" spans="1:57">
      <c r="A126" s="102">
        <v>45413</v>
      </c>
      <c r="B126" s="156" t="s">
        <v>32</v>
      </c>
      <c r="C126" s="221" t="s">
        <v>214</v>
      </c>
      <c r="D126" s="220">
        <v>706623</v>
      </c>
      <c r="E126" s="105">
        <f t="shared" si="64"/>
        <v>7066.23</v>
      </c>
      <c r="F126" s="105">
        <v>0</v>
      </c>
      <c r="G126" s="219">
        <v>0.22</v>
      </c>
      <c r="H126" s="222"/>
      <c r="I126" s="170">
        <v>3532.34</v>
      </c>
      <c r="J126" s="119">
        <v>0.15</v>
      </c>
      <c r="K126" s="120">
        <v>1264.205</v>
      </c>
      <c r="L126" s="121">
        <v>2268.135</v>
      </c>
      <c r="M126" s="122"/>
      <c r="N126" s="227" t="str">
        <f t="shared" si="65"/>
        <v>小7</v>
      </c>
      <c r="O126" s="123">
        <f t="shared" si="66"/>
        <v>0.22</v>
      </c>
      <c r="P126" s="124">
        <f t="shared" si="67"/>
        <v>7066.23</v>
      </c>
      <c r="Q126" s="124">
        <v>0</v>
      </c>
      <c r="R126" s="128">
        <f t="shared" si="68"/>
        <v>0</v>
      </c>
      <c r="S126" s="131">
        <f t="shared" si="69"/>
        <v>0</v>
      </c>
      <c r="T126" s="132"/>
      <c r="U126" s="133">
        <f t="shared" si="70"/>
        <v>7066.23</v>
      </c>
      <c r="V126" s="132">
        <f t="shared" si="71"/>
        <v>0.78</v>
      </c>
      <c r="W126" s="133">
        <f t="shared" si="72"/>
        <v>5511.6594</v>
      </c>
      <c r="X126" s="138"/>
      <c r="Y126" s="135">
        <f t="shared" si="73"/>
        <v>0</v>
      </c>
      <c r="Z126" s="135">
        <f t="shared" si="93"/>
        <v>0</v>
      </c>
      <c r="AA126" s="135">
        <f t="shared" si="75"/>
        <v>7066.23</v>
      </c>
      <c r="AB126" s="142">
        <v>0</v>
      </c>
      <c r="AC126" s="142">
        <v>0.15</v>
      </c>
      <c r="AD126" s="135">
        <f t="shared" si="76"/>
        <v>1059.93</v>
      </c>
      <c r="AE126" s="143"/>
      <c r="AF126" s="144">
        <f t="shared" si="77"/>
        <v>5511.6594</v>
      </c>
      <c r="AG126" s="144">
        <f t="shared" si="78"/>
        <v>1059.93</v>
      </c>
      <c r="AH126" s="144">
        <v>0</v>
      </c>
      <c r="AI126" s="144">
        <v>0</v>
      </c>
      <c r="AJ126" s="144">
        <v>0</v>
      </c>
      <c r="AK126" s="144">
        <v>0</v>
      </c>
      <c r="AL126" s="143"/>
      <c r="AM126" s="144">
        <f t="shared" si="94"/>
        <v>0</v>
      </c>
      <c r="AN126" s="144">
        <f t="shared" si="80"/>
        <v>1059.93</v>
      </c>
      <c r="AO126" s="149">
        <f t="shared" si="81"/>
        <v>1</v>
      </c>
      <c r="AP126" s="153">
        <f t="shared" si="95"/>
        <v>4451.7294</v>
      </c>
      <c r="AQ126" s="143"/>
      <c r="AR126" s="122">
        <f t="shared" si="83"/>
        <v>2268.135</v>
      </c>
      <c r="AS126" s="122">
        <f t="shared" si="84"/>
        <v>7066.23</v>
      </c>
      <c r="AT126" s="122">
        <f t="shared" si="85"/>
        <v>3532.34</v>
      </c>
      <c r="AU126" s="122">
        <f t="shared" si="86"/>
        <v>0.15</v>
      </c>
      <c r="AV126" s="143"/>
      <c r="AW126" s="143"/>
      <c r="AX126" s="143"/>
      <c r="AY126" s="155">
        <v>1</v>
      </c>
      <c r="AZ126" s="155">
        <v>1</v>
      </c>
      <c r="BA126" s="143"/>
      <c r="BB126" s="143"/>
      <c r="BC126" s="143"/>
      <c r="BD126" s="143"/>
      <c r="BE126" s="143"/>
    </row>
    <row r="127" ht="16.5" spans="1:57">
      <c r="A127" s="102">
        <v>45413</v>
      </c>
      <c r="B127" s="156" t="s">
        <v>32</v>
      </c>
      <c r="C127" s="221" t="s">
        <v>214</v>
      </c>
      <c r="D127" s="220">
        <v>2021856</v>
      </c>
      <c r="E127" s="105">
        <f t="shared" si="64"/>
        <v>20218.56</v>
      </c>
      <c r="F127" s="105">
        <v>0</v>
      </c>
      <c r="G127" s="219">
        <v>0.22</v>
      </c>
      <c r="H127" s="222">
        <v>12.96</v>
      </c>
      <c r="I127" s="170">
        <v>10368.89</v>
      </c>
      <c r="J127" s="119">
        <v>0.15</v>
      </c>
      <c r="K127" s="120">
        <v>2882.7852</v>
      </c>
      <c r="L127" s="121">
        <v>7486.1048</v>
      </c>
      <c r="M127" s="122"/>
      <c r="N127" s="227" t="str">
        <f t="shared" si="65"/>
        <v>小7</v>
      </c>
      <c r="O127" s="123">
        <f t="shared" si="66"/>
        <v>0.22</v>
      </c>
      <c r="P127" s="124">
        <f t="shared" si="67"/>
        <v>20218.56</v>
      </c>
      <c r="Q127" s="124">
        <v>0</v>
      </c>
      <c r="R127" s="128">
        <f t="shared" si="68"/>
        <v>12.96</v>
      </c>
      <c r="S127" s="131">
        <f t="shared" si="69"/>
        <v>0</v>
      </c>
      <c r="T127" s="132"/>
      <c r="U127" s="133">
        <f t="shared" si="70"/>
        <v>20205.6</v>
      </c>
      <c r="V127" s="132">
        <f t="shared" si="71"/>
        <v>0.78</v>
      </c>
      <c r="W127" s="133">
        <f t="shared" si="72"/>
        <v>15760.368</v>
      </c>
      <c r="X127" s="138"/>
      <c r="Y127" s="135">
        <f t="shared" si="73"/>
        <v>12.96</v>
      </c>
      <c r="Z127" s="135">
        <f t="shared" si="93"/>
        <v>0</v>
      </c>
      <c r="AA127" s="135">
        <f t="shared" si="75"/>
        <v>20205.6</v>
      </c>
      <c r="AB127" s="142">
        <v>0</v>
      </c>
      <c r="AC127" s="142">
        <v>0.15</v>
      </c>
      <c r="AD127" s="135">
        <f t="shared" si="76"/>
        <v>3030.84</v>
      </c>
      <c r="AE127" s="143"/>
      <c r="AF127" s="144">
        <f t="shared" si="77"/>
        <v>15760.368</v>
      </c>
      <c r="AG127" s="144">
        <f t="shared" si="78"/>
        <v>3030.84</v>
      </c>
      <c r="AH127" s="144">
        <v>0</v>
      </c>
      <c r="AI127" s="144">
        <v>0</v>
      </c>
      <c r="AJ127" s="144">
        <v>0</v>
      </c>
      <c r="AK127" s="144">
        <v>0</v>
      </c>
      <c r="AL127" s="143"/>
      <c r="AM127" s="144">
        <f t="shared" si="94"/>
        <v>0</v>
      </c>
      <c r="AN127" s="144">
        <f t="shared" si="80"/>
        <v>3030.84</v>
      </c>
      <c r="AO127" s="149">
        <f t="shared" si="81"/>
        <v>1</v>
      </c>
      <c r="AP127" s="153">
        <f t="shared" si="95"/>
        <v>12729.528</v>
      </c>
      <c r="AQ127" s="143"/>
      <c r="AR127" s="122">
        <f t="shared" si="83"/>
        <v>7486.1048</v>
      </c>
      <c r="AS127" s="122">
        <f t="shared" si="84"/>
        <v>20218.56</v>
      </c>
      <c r="AT127" s="122">
        <f t="shared" si="85"/>
        <v>10368.89</v>
      </c>
      <c r="AU127" s="122">
        <f t="shared" si="86"/>
        <v>0.15</v>
      </c>
      <c r="AV127" s="143"/>
      <c r="AW127" s="143"/>
      <c r="AX127" s="143"/>
      <c r="AY127" s="155">
        <v>1</v>
      </c>
      <c r="AZ127" s="155">
        <v>1</v>
      </c>
      <c r="BA127" s="143"/>
      <c r="BB127" s="143"/>
      <c r="BC127" s="143"/>
      <c r="BD127" s="143"/>
      <c r="BE127" s="143"/>
    </row>
    <row r="128" ht="39.4" customHeight="1"/>
    <row r="129" ht="16.5" spans="1:57">
      <c r="A129" s="102">
        <v>45444</v>
      </c>
      <c r="B129" s="242" t="s">
        <v>30</v>
      </c>
      <c r="C129" s="247" t="s">
        <v>242</v>
      </c>
      <c r="D129" s="247">
        <v>28321</v>
      </c>
      <c r="E129" s="105">
        <f t="shared" ref="E129:E167" si="96">D129*0.01</f>
        <v>283.21</v>
      </c>
      <c r="F129" s="219">
        <v>0</v>
      </c>
      <c r="G129" s="219">
        <v>0.7</v>
      </c>
      <c r="H129" s="108"/>
      <c r="I129" s="167">
        <v>2784.91</v>
      </c>
      <c r="J129" s="119">
        <v>0.15</v>
      </c>
      <c r="K129" s="120">
        <v>996.71</v>
      </c>
      <c r="L129" s="121">
        <v>1788.2</v>
      </c>
      <c r="M129" s="122"/>
      <c r="N129" s="227" t="str">
        <f t="shared" ref="N129:N167" si="97">C129</f>
        <v>虫虫</v>
      </c>
      <c r="O129" s="123">
        <f t="shared" ref="O129:O167" si="98">G129</f>
        <v>0.7</v>
      </c>
      <c r="P129" s="124">
        <f t="shared" ref="P129:P167" si="99">E129</f>
        <v>283.21</v>
      </c>
      <c r="Q129" s="124">
        <v>0</v>
      </c>
      <c r="R129" s="128">
        <f t="shared" ref="R129:R167" si="100">H129</f>
        <v>0</v>
      </c>
      <c r="S129" s="131">
        <f t="shared" ref="S129:S167" si="101">F129</f>
        <v>0</v>
      </c>
      <c r="T129" s="132"/>
      <c r="U129" s="133">
        <f t="shared" ref="U129:U167" si="102">(P129-Q129-R129)*(1-S129)*(1-T129)</f>
        <v>283.21</v>
      </c>
      <c r="V129" s="132">
        <f t="shared" ref="V129:V167" si="103">AY129-O129</f>
        <v>0.3</v>
      </c>
      <c r="W129" s="133">
        <f t="shared" ref="W129:W167" si="104">(P129-Q129-R129)*(1-S129)*V129*(1-T129)</f>
        <v>84.963</v>
      </c>
      <c r="X129" s="134"/>
      <c r="Y129" s="135">
        <f t="shared" ref="Y129:Y167" si="105">R129</f>
        <v>0</v>
      </c>
      <c r="Z129" s="135">
        <f t="shared" ref="Z129:Z136" si="106">Q129</f>
        <v>0</v>
      </c>
      <c r="AA129" s="135">
        <f t="shared" ref="AA129:AA167" si="107">P129-Y129-Z129</f>
        <v>283.21</v>
      </c>
      <c r="AB129" s="142">
        <v>0</v>
      </c>
      <c r="AC129" s="142">
        <v>0.15</v>
      </c>
      <c r="AD129" s="135">
        <f t="shared" ref="AD129:AD167" si="108">ROUND(AA129*(1-AB129)*AC129,2)</f>
        <v>42.48</v>
      </c>
      <c r="AE129" s="143"/>
      <c r="AF129" s="144">
        <f t="shared" ref="AF129:AF167" si="109">W129</f>
        <v>84.963</v>
      </c>
      <c r="AG129" s="144">
        <f t="shared" ref="AG129:AG167" si="110">AD129</f>
        <v>42.48</v>
      </c>
      <c r="AH129" s="144">
        <v>0</v>
      </c>
      <c r="AI129" s="144">
        <v>0</v>
      </c>
      <c r="AJ129" s="144">
        <v>0</v>
      </c>
      <c r="AK129" s="144">
        <v>0</v>
      </c>
      <c r="AL129" s="143"/>
      <c r="AM129" s="144">
        <f t="shared" ref="AM129:AM136" si="111">SUM(AH129:AL129)</f>
        <v>0</v>
      </c>
      <c r="AN129" s="144">
        <f t="shared" ref="AN129:AN167" si="112">AG129-AM129</f>
        <v>42.48</v>
      </c>
      <c r="AO129" s="149">
        <f t="shared" ref="AO129:AO167" si="113">IFERROR(AN129/AG129,"")</f>
        <v>1</v>
      </c>
      <c r="AP129" s="153">
        <f t="shared" ref="AP129:AP136" si="114">W129-AD129-T129</f>
        <v>42.483</v>
      </c>
      <c r="AQ129" s="143"/>
      <c r="AR129" s="122">
        <f t="shared" ref="AR129:AR167" si="115">L129-AE129</f>
        <v>1788.2</v>
      </c>
      <c r="AS129" s="122">
        <f t="shared" ref="AS129:AS167" si="116">E129-Q129</f>
        <v>283.21</v>
      </c>
      <c r="AT129" s="122">
        <f t="shared" ref="AT129:AT167" si="117">I129-S129</f>
        <v>2784.91</v>
      </c>
      <c r="AU129" s="122">
        <f t="shared" ref="AU129:AU167" si="118">J129-X129</f>
        <v>0.15</v>
      </c>
      <c r="AV129" s="108">
        <v>84.96</v>
      </c>
      <c r="AW129" s="143">
        <f t="shared" ref="AW129:AW167" si="119">AF129-AV129</f>
        <v>0.00300000000001432</v>
      </c>
      <c r="AX129" s="143"/>
      <c r="AY129" s="155">
        <v>1</v>
      </c>
      <c r="AZ129" s="155">
        <v>1</v>
      </c>
      <c r="BA129" s="143"/>
      <c r="BB129" s="143"/>
      <c r="BC129" s="143"/>
      <c r="BD129" s="143"/>
      <c r="BE129" s="143"/>
    </row>
    <row r="130" ht="16.5" spans="1:57">
      <c r="A130" s="102">
        <v>45444</v>
      </c>
      <c r="B130" s="242" t="s">
        <v>30</v>
      </c>
      <c r="C130" s="247" t="s">
        <v>118</v>
      </c>
      <c r="D130" s="247">
        <v>2801</v>
      </c>
      <c r="E130" s="105">
        <f t="shared" si="96"/>
        <v>28.01</v>
      </c>
      <c r="F130" s="219">
        <v>0</v>
      </c>
      <c r="G130" s="219">
        <v>0.7</v>
      </c>
      <c r="H130" s="108"/>
      <c r="I130" s="170">
        <v>952.47</v>
      </c>
      <c r="J130" s="119">
        <v>0.15</v>
      </c>
      <c r="K130" s="120">
        <v>340.884</v>
      </c>
      <c r="L130" s="121">
        <v>611.586</v>
      </c>
      <c r="M130" s="122"/>
      <c r="N130" s="227" t="str">
        <f t="shared" si="97"/>
        <v>聚乐游戏中心（HTC）</v>
      </c>
      <c r="O130" s="123">
        <f t="shared" si="98"/>
        <v>0.7</v>
      </c>
      <c r="P130" s="124">
        <f t="shared" si="99"/>
        <v>28.01</v>
      </c>
      <c r="Q130" s="124">
        <v>0</v>
      </c>
      <c r="R130" s="128">
        <f t="shared" si="100"/>
        <v>0</v>
      </c>
      <c r="S130" s="131">
        <f t="shared" si="101"/>
        <v>0</v>
      </c>
      <c r="T130" s="132"/>
      <c r="U130" s="133">
        <f t="shared" si="102"/>
        <v>28.01</v>
      </c>
      <c r="V130" s="132">
        <f t="shared" si="103"/>
        <v>0.3</v>
      </c>
      <c r="W130" s="133">
        <f t="shared" si="104"/>
        <v>8.403</v>
      </c>
      <c r="X130" s="134"/>
      <c r="Y130" s="135">
        <f t="shared" si="105"/>
        <v>0</v>
      </c>
      <c r="Z130" s="135">
        <f t="shared" si="106"/>
        <v>0</v>
      </c>
      <c r="AA130" s="135">
        <f t="shared" si="107"/>
        <v>28.01</v>
      </c>
      <c r="AB130" s="142">
        <v>0</v>
      </c>
      <c r="AC130" s="142">
        <v>0.15</v>
      </c>
      <c r="AD130" s="135">
        <f t="shared" si="108"/>
        <v>4.2</v>
      </c>
      <c r="AE130" s="143"/>
      <c r="AF130" s="144">
        <f t="shared" si="109"/>
        <v>8.403</v>
      </c>
      <c r="AG130" s="144">
        <f t="shared" si="110"/>
        <v>4.2</v>
      </c>
      <c r="AH130" s="144">
        <v>0</v>
      </c>
      <c r="AI130" s="144">
        <v>0</v>
      </c>
      <c r="AJ130" s="144">
        <v>0</v>
      </c>
      <c r="AK130" s="144">
        <v>0</v>
      </c>
      <c r="AL130" s="143"/>
      <c r="AM130" s="144">
        <f t="shared" si="111"/>
        <v>0</v>
      </c>
      <c r="AN130" s="144">
        <f t="shared" si="112"/>
        <v>4.2</v>
      </c>
      <c r="AO130" s="149">
        <f t="shared" si="113"/>
        <v>1</v>
      </c>
      <c r="AP130" s="153">
        <f t="shared" si="114"/>
        <v>4.203</v>
      </c>
      <c r="AQ130" s="143"/>
      <c r="AR130" s="122">
        <f t="shared" si="115"/>
        <v>611.586</v>
      </c>
      <c r="AS130" s="122">
        <f t="shared" si="116"/>
        <v>28.01</v>
      </c>
      <c r="AT130" s="122">
        <f t="shared" si="117"/>
        <v>952.47</v>
      </c>
      <c r="AU130" s="122">
        <f t="shared" si="118"/>
        <v>0.15</v>
      </c>
      <c r="AV130" s="108">
        <v>8.4</v>
      </c>
      <c r="AW130" s="143">
        <f t="shared" si="119"/>
        <v>0.00300000000000189</v>
      </c>
      <c r="AX130" s="143"/>
      <c r="AY130" s="155">
        <v>1</v>
      </c>
      <c r="AZ130" s="155">
        <v>1</v>
      </c>
      <c r="BA130" s="143"/>
      <c r="BB130" s="143"/>
      <c r="BC130" s="143"/>
      <c r="BD130" s="143"/>
      <c r="BE130" s="143"/>
    </row>
    <row r="131" ht="16.5" spans="1:57">
      <c r="A131" s="102">
        <v>45444</v>
      </c>
      <c r="B131" s="242" t="s">
        <v>30</v>
      </c>
      <c r="C131" s="247">
        <v>3733</v>
      </c>
      <c r="D131" s="247">
        <v>20722</v>
      </c>
      <c r="E131" s="105">
        <f t="shared" si="96"/>
        <v>207.22</v>
      </c>
      <c r="F131" s="219">
        <v>0.05</v>
      </c>
      <c r="G131" s="219">
        <v>0.72</v>
      </c>
      <c r="H131" s="108"/>
      <c r="I131" s="170">
        <v>3532.34</v>
      </c>
      <c r="J131" s="119">
        <v>0.15</v>
      </c>
      <c r="K131" s="120">
        <v>1264.205</v>
      </c>
      <c r="L131" s="121">
        <v>2268.135</v>
      </c>
      <c r="M131" s="122"/>
      <c r="N131" s="227">
        <f t="shared" si="97"/>
        <v>3733</v>
      </c>
      <c r="O131" s="123">
        <f t="shared" si="98"/>
        <v>0.72</v>
      </c>
      <c r="P131" s="124">
        <f t="shared" si="99"/>
        <v>207.22</v>
      </c>
      <c r="Q131" s="124">
        <v>0</v>
      </c>
      <c r="R131" s="128">
        <f t="shared" si="100"/>
        <v>0</v>
      </c>
      <c r="S131" s="131">
        <f t="shared" si="101"/>
        <v>0.05</v>
      </c>
      <c r="T131" s="132"/>
      <c r="U131" s="133">
        <f t="shared" si="102"/>
        <v>196.859</v>
      </c>
      <c r="V131" s="132">
        <f t="shared" si="103"/>
        <v>0.28</v>
      </c>
      <c r="W131" s="133">
        <f t="shared" si="104"/>
        <v>55.12052</v>
      </c>
      <c r="X131" s="138"/>
      <c r="Y131" s="135">
        <f t="shared" si="105"/>
        <v>0</v>
      </c>
      <c r="Z131" s="135">
        <f t="shared" si="106"/>
        <v>0</v>
      </c>
      <c r="AA131" s="135">
        <f t="shared" si="107"/>
        <v>207.22</v>
      </c>
      <c r="AB131" s="142">
        <v>0</v>
      </c>
      <c r="AC131" s="142">
        <v>0.15</v>
      </c>
      <c r="AD131" s="135">
        <f t="shared" si="108"/>
        <v>31.08</v>
      </c>
      <c r="AE131" s="143"/>
      <c r="AF131" s="144">
        <f t="shared" si="109"/>
        <v>55.12052</v>
      </c>
      <c r="AG131" s="144">
        <f t="shared" si="110"/>
        <v>31.08</v>
      </c>
      <c r="AH131" s="144">
        <v>0</v>
      </c>
      <c r="AI131" s="144">
        <v>0</v>
      </c>
      <c r="AJ131" s="144">
        <v>0</v>
      </c>
      <c r="AK131" s="144">
        <v>0</v>
      </c>
      <c r="AL131" s="143"/>
      <c r="AM131" s="144">
        <f t="shared" si="111"/>
        <v>0</v>
      </c>
      <c r="AN131" s="144">
        <f t="shared" si="112"/>
        <v>31.08</v>
      </c>
      <c r="AO131" s="149">
        <f t="shared" si="113"/>
        <v>1</v>
      </c>
      <c r="AP131" s="153">
        <f t="shared" si="114"/>
        <v>24.04052</v>
      </c>
      <c r="AQ131" s="143"/>
      <c r="AR131" s="122">
        <f t="shared" si="115"/>
        <v>2268.135</v>
      </c>
      <c r="AS131" s="122">
        <f t="shared" si="116"/>
        <v>207.22</v>
      </c>
      <c r="AT131" s="122">
        <f t="shared" si="117"/>
        <v>3532.29</v>
      </c>
      <c r="AU131" s="122">
        <f t="shared" si="118"/>
        <v>0.15</v>
      </c>
      <c r="AV131" s="108">
        <v>55.12</v>
      </c>
      <c r="AW131" s="143">
        <f t="shared" si="119"/>
        <v>0.00052000000000163</v>
      </c>
      <c r="AX131" s="143"/>
      <c r="AY131" s="155">
        <v>1</v>
      </c>
      <c r="AZ131" s="155">
        <v>1</v>
      </c>
      <c r="BA131" s="143"/>
      <c r="BB131" s="143"/>
      <c r="BC131" s="143"/>
      <c r="BD131" s="143"/>
      <c r="BE131" s="143"/>
    </row>
    <row r="132" ht="16.5" spans="1:57">
      <c r="A132" s="102">
        <v>45444</v>
      </c>
      <c r="B132" s="242" t="s">
        <v>30</v>
      </c>
      <c r="C132" s="247" t="s">
        <v>232</v>
      </c>
      <c r="D132" s="247">
        <v>742407</v>
      </c>
      <c r="E132" s="105">
        <f t="shared" si="96"/>
        <v>7424.07</v>
      </c>
      <c r="F132" s="219">
        <v>0.05</v>
      </c>
      <c r="G132" s="219">
        <v>0.72</v>
      </c>
      <c r="H132" s="108"/>
      <c r="I132" s="170">
        <v>10368.89</v>
      </c>
      <c r="J132" s="119">
        <v>0.15</v>
      </c>
      <c r="K132" s="120">
        <v>2882.7852</v>
      </c>
      <c r="L132" s="121">
        <v>7486.1048</v>
      </c>
      <c r="M132" s="122"/>
      <c r="N132" s="227" t="str">
        <f t="shared" si="97"/>
        <v>麦游</v>
      </c>
      <c r="O132" s="123">
        <f t="shared" si="98"/>
        <v>0.72</v>
      </c>
      <c r="P132" s="124">
        <f t="shared" si="99"/>
        <v>7424.07</v>
      </c>
      <c r="Q132" s="124">
        <v>0</v>
      </c>
      <c r="R132" s="128">
        <f t="shared" si="100"/>
        <v>0</v>
      </c>
      <c r="S132" s="131">
        <f t="shared" si="101"/>
        <v>0.05</v>
      </c>
      <c r="T132" s="132"/>
      <c r="U132" s="133">
        <f t="shared" si="102"/>
        <v>7052.8665</v>
      </c>
      <c r="V132" s="132">
        <f t="shared" si="103"/>
        <v>0.28</v>
      </c>
      <c r="W132" s="133">
        <f t="shared" si="104"/>
        <v>1974.80262</v>
      </c>
      <c r="X132" s="138"/>
      <c r="Y132" s="135">
        <f t="shared" si="105"/>
        <v>0</v>
      </c>
      <c r="Z132" s="135">
        <f t="shared" si="106"/>
        <v>0</v>
      </c>
      <c r="AA132" s="135">
        <f t="shared" si="107"/>
        <v>7424.07</v>
      </c>
      <c r="AB132" s="142">
        <v>0</v>
      </c>
      <c r="AC132" s="142">
        <v>0.15</v>
      </c>
      <c r="AD132" s="135">
        <f t="shared" si="108"/>
        <v>1113.61</v>
      </c>
      <c r="AE132" s="143"/>
      <c r="AF132" s="144">
        <f t="shared" si="109"/>
        <v>1974.80262</v>
      </c>
      <c r="AG132" s="144">
        <f t="shared" si="110"/>
        <v>1113.61</v>
      </c>
      <c r="AH132" s="144">
        <v>0</v>
      </c>
      <c r="AI132" s="144">
        <v>0</v>
      </c>
      <c r="AJ132" s="144">
        <v>0</v>
      </c>
      <c r="AK132" s="144">
        <v>0</v>
      </c>
      <c r="AL132" s="143"/>
      <c r="AM132" s="144">
        <f t="shared" si="111"/>
        <v>0</v>
      </c>
      <c r="AN132" s="144">
        <f t="shared" si="112"/>
        <v>1113.61</v>
      </c>
      <c r="AO132" s="149">
        <f t="shared" si="113"/>
        <v>1</v>
      </c>
      <c r="AP132" s="153">
        <f t="shared" si="114"/>
        <v>861.19262</v>
      </c>
      <c r="AQ132" s="143"/>
      <c r="AR132" s="122">
        <f t="shared" si="115"/>
        <v>7486.1048</v>
      </c>
      <c r="AS132" s="122">
        <f t="shared" si="116"/>
        <v>7424.07</v>
      </c>
      <c r="AT132" s="122">
        <f t="shared" si="117"/>
        <v>10368.84</v>
      </c>
      <c r="AU132" s="122">
        <f t="shared" si="118"/>
        <v>0.15</v>
      </c>
      <c r="AV132" s="108">
        <v>1974.8</v>
      </c>
      <c r="AW132" s="143">
        <f t="shared" si="119"/>
        <v>0.00261999999997897</v>
      </c>
      <c r="AX132" s="143"/>
      <c r="AY132" s="155">
        <v>1</v>
      </c>
      <c r="AZ132" s="155">
        <v>1</v>
      </c>
      <c r="BA132" s="143"/>
      <c r="BB132" s="143"/>
      <c r="BC132" s="143"/>
      <c r="BD132" s="143"/>
      <c r="BE132" s="143"/>
    </row>
    <row r="133" ht="16.5" spans="1:57">
      <c r="A133" s="102">
        <v>45444</v>
      </c>
      <c r="B133" s="242" t="s">
        <v>30</v>
      </c>
      <c r="C133" s="247" t="s">
        <v>245</v>
      </c>
      <c r="D133" s="247">
        <v>80056</v>
      </c>
      <c r="E133" s="105">
        <f t="shared" si="96"/>
        <v>800.56</v>
      </c>
      <c r="F133" s="219">
        <v>0</v>
      </c>
      <c r="G133" s="219">
        <v>0.7</v>
      </c>
      <c r="H133" s="108"/>
      <c r="I133" s="167">
        <v>567.15</v>
      </c>
      <c r="J133" s="119">
        <v>0.15</v>
      </c>
      <c r="K133" s="120">
        <v>202.98</v>
      </c>
      <c r="L133" s="121">
        <v>364.17</v>
      </c>
      <c r="M133" s="122"/>
      <c r="N133" s="227" t="str">
        <f t="shared" si="97"/>
        <v>八门助手</v>
      </c>
      <c r="O133" s="123">
        <f t="shared" si="98"/>
        <v>0.7</v>
      </c>
      <c r="P133" s="124">
        <f t="shared" si="99"/>
        <v>800.56</v>
      </c>
      <c r="Q133" s="124">
        <v>0</v>
      </c>
      <c r="R133" s="128">
        <f t="shared" si="100"/>
        <v>0</v>
      </c>
      <c r="S133" s="131">
        <f t="shared" si="101"/>
        <v>0</v>
      </c>
      <c r="T133" s="132"/>
      <c r="U133" s="133">
        <f t="shared" si="102"/>
        <v>800.56</v>
      </c>
      <c r="V133" s="132">
        <f t="shared" si="103"/>
        <v>0.3</v>
      </c>
      <c r="W133" s="133">
        <f t="shared" si="104"/>
        <v>240.168</v>
      </c>
      <c r="X133" s="138"/>
      <c r="Y133" s="135">
        <f t="shared" si="105"/>
        <v>0</v>
      </c>
      <c r="Z133" s="135">
        <f t="shared" si="106"/>
        <v>0</v>
      </c>
      <c r="AA133" s="135">
        <f t="shared" si="107"/>
        <v>800.56</v>
      </c>
      <c r="AB133" s="142">
        <v>0</v>
      </c>
      <c r="AC133" s="142">
        <v>0.15</v>
      </c>
      <c r="AD133" s="135">
        <f t="shared" si="108"/>
        <v>120.08</v>
      </c>
      <c r="AE133" s="143"/>
      <c r="AF133" s="144">
        <f t="shared" si="109"/>
        <v>240.168</v>
      </c>
      <c r="AG133" s="144">
        <f t="shared" si="110"/>
        <v>120.08</v>
      </c>
      <c r="AH133" s="144">
        <v>0</v>
      </c>
      <c r="AI133" s="144">
        <v>0</v>
      </c>
      <c r="AJ133" s="144">
        <v>0</v>
      </c>
      <c r="AK133" s="144">
        <v>0</v>
      </c>
      <c r="AL133" s="143"/>
      <c r="AM133" s="144">
        <f t="shared" si="111"/>
        <v>0</v>
      </c>
      <c r="AN133" s="144">
        <f t="shared" si="112"/>
        <v>120.08</v>
      </c>
      <c r="AO133" s="149">
        <f t="shared" si="113"/>
        <v>1</v>
      </c>
      <c r="AP133" s="153">
        <f t="shared" si="114"/>
        <v>120.088</v>
      </c>
      <c r="AQ133" s="143"/>
      <c r="AR133" s="122">
        <f t="shared" si="115"/>
        <v>364.17</v>
      </c>
      <c r="AS133" s="122">
        <f t="shared" si="116"/>
        <v>800.56</v>
      </c>
      <c r="AT133" s="122">
        <f t="shared" si="117"/>
        <v>567.15</v>
      </c>
      <c r="AU133" s="122">
        <f t="shared" si="118"/>
        <v>0.15</v>
      </c>
      <c r="AV133" s="108">
        <v>240.17</v>
      </c>
      <c r="AW133" s="143">
        <f t="shared" si="119"/>
        <v>-0.00199999999992428</v>
      </c>
      <c r="AX133" s="143"/>
      <c r="AY133" s="155">
        <v>1</v>
      </c>
      <c r="AZ133" s="155">
        <v>1</v>
      </c>
      <c r="BA133" s="143"/>
      <c r="BB133" s="143"/>
      <c r="BC133" s="143"/>
      <c r="BD133" s="143"/>
      <c r="BE133" s="143"/>
    </row>
    <row r="134" ht="16.5" spans="1:57">
      <c r="A134" s="102">
        <v>45444</v>
      </c>
      <c r="B134" s="242" t="s">
        <v>30</v>
      </c>
      <c r="C134" s="247" t="s">
        <v>231</v>
      </c>
      <c r="D134" s="247">
        <v>114524</v>
      </c>
      <c r="E134" s="105">
        <f t="shared" si="96"/>
        <v>1145.24</v>
      </c>
      <c r="F134" s="219">
        <v>0.05</v>
      </c>
      <c r="G134" s="219">
        <v>0.72</v>
      </c>
      <c r="H134" s="108"/>
      <c r="I134" s="170">
        <v>4392.4437</v>
      </c>
      <c r="J134" s="119">
        <v>0.15</v>
      </c>
      <c r="K134" s="120">
        <v>932.229</v>
      </c>
      <c r="L134" s="121">
        <v>3460.2147</v>
      </c>
      <c r="M134" s="122"/>
      <c r="N134" s="227" t="str">
        <f t="shared" si="97"/>
        <v>麦游_iOS</v>
      </c>
      <c r="O134" s="123">
        <f t="shared" si="98"/>
        <v>0.72</v>
      </c>
      <c r="P134" s="124">
        <f t="shared" si="99"/>
        <v>1145.24</v>
      </c>
      <c r="Q134" s="124">
        <v>0</v>
      </c>
      <c r="R134" s="128">
        <f t="shared" si="100"/>
        <v>0</v>
      </c>
      <c r="S134" s="131">
        <f t="shared" si="101"/>
        <v>0.05</v>
      </c>
      <c r="T134" s="132"/>
      <c r="U134" s="133">
        <f t="shared" si="102"/>
        <v>1087.978</v>
      </c>
      <c r="V134" s="132">
        <f t="shared" si="103"/>
        <v>0.28</v>
      </c>
      <c r="W134" s="133">
        <f t="shared" si="104"/>
        <v>304.63384</v>
      </c>
      <c r="X134" s="138"/>
      <c r="Y134" s="135">
        <f t="shared" si="105"/>
        <v>0</v>
      </c>
      <c r="Z134" s="135">
        <f t="shared" si="106"/>
        <v>0</v>
      </c>
      <c r="AA134" s="135">
        <f t="shared" si="107"/>
        <v>1145.24</v>
      </c>
      <c r="AB134" s="142">
        <v>0</v>
      </c>
      <c r="AC134" s="142">
        <v>0.15</v>
      </c>
      <c r="AD134" s="135">
        <f t="shared" si="108"/>
        <v>171.79</v>
      </c>
      <c r="AE134" s="143"/>
      <c r="AF134" s="144">
        <f t="shared" si="109"/>
        <v>304.63384</v>
      </c>
      <c r="AG134" s="144">
        <f t="shared" si="110"/>
        <v>171.79</v>
      </c>
      <c r="AH134" s="144">
        <v>0</v>
      </c>
      <c r="AI134" s="144">
        <v>0</v>
      </c>
      <c r="AJ134" s="144">
        <v>0</v>
      </c>
      <c r="AK134" s="144">
        <v>0</v>
      </c>
      <c r="AL134" s="143"/>
      <c r="AM134" s="144">
        <f t="shared" si="111"/>
        <v>0</v>
      </c>
      <c r="AN134" s="144">
        <f t="shared" si="112"/>
        <v>171.79</v>
      </c>
      <c r="AO134" s="149">
        <f t="shared" si="113"/>
        <v>1</v>
      </c>
      <c r="AP134" s="153">
        <f t="shared" si="114"/>
        <v>132.84384</v>
      </c>
      <c r="AQ134" s="143"/>
      <c r="AR134" s="122">
        <f t="shared" si="115"/>
        <v>3460.2147</v>
      </c>
      <c r="AS134" s="122">
        <f t="shared" si="116"/>
        <v>1145.24</v>
      </c>
      <c r="AT134" s="122">
        <f t="shared" si="117"/>
        <v>4392.3937</v>
      </c>
      <c r="AU134" s="122">
        <f t="shared" si="118"/>
        <v>0.15</v>
      </c>
      <c r="AV134" s="108">
        <v>304.55</v>
      </c>
      <c r="AW134" s="143">
        <f t="shared" si="119"/>
        <v>0.0838400000000092</v>
      </c>
      <c r="AX134" s="143"/>
      <c r="AY134" s="155">
        <v>1</v>
      </c>
      <c r="AZ134" s="155">
        <v>1</v>
      </c>
      <c r="BA134" s="143"/>
      <c r="BB134" s="143"/>
      <c r="BC134" s="143"/>
      <c r="BD134" s="143"/>
      <c r="BE134" s="143"/>
    </row>
    <row r="135" ht="16.5" spans="1:57">
      <c r="A135" s="102">
        <v>45444</v>
      </c>
      <c r="B135" s="242" t="s">
        <v>30</v>
      </c>
      <c r="C135" s="247" t="s">
        <v>229</v>
      </c>
      <c r="D135" s="247">
        <v>1855364</v>
      </c>
      <c r="E135" s="105">
        <f t="shared" si="96"/>
        <v>18553.64</v>
      </c>
      <c r="F135" s="219">
        <v>0</v>
      </c>
      <c r="G135" s="219">
        <v>0.73</v>
      </c>
      <c r="H135" s="108"/>
      <c r="I135" s="170">
        <v>2.94</v>
      </c>
      <c r="J135" s="119">
        <v>0.15</v>
      </c>
      <c r="K135" s="120">
        <v>0</v>
      </c>
      <c r="L135" s="121">
        <v>2.94</v>
      </c>
      <c r="M135" s="122"/>
      <c r="N135" s="227" t="str">
        <f t="shared" si="97"/>
        <v>闪趣</v>
      </c>
      <c r="O135" s="123">
        <f t="shared" si="98"/>
        <v>0.73</v>
      </c>
      <c r="P135" s="124">
        <f t="shared" si="99"/>
        <v>18553.64</v>
      </c>
      <c r="Q135" s="124">
        <v>0</v>
      </c>
      <c r="R135" s="128">
        <f t="shared" si="100"/>
        <v>0</v>
      </c>
      <c r="S135" s="131">
        <f t="shared" si="101"/>
        <v>0</v>
      </c>
      <c r="T135" s="132"/>
      <c r="U135" s="133">
        <f t="shared" si="102"/>
        <v>18553.64</v>
      </c>
      <c r="V135" s="132">
        <f t="shared" si="103"/>
        <v>0.27</v>
      </c>
      <c r="W135" s="133">
        <f t="shared" si="104"/>
        <v>5009.4828</v>
      </c>
      <c r="X135" s="138"/>
      <c r="Y135" s="135">
        <f t="shared" si="105"/>
        <v>0</v>
      </c>
      <c r="Z135" s="135">
        <f t="shared" si="106"/>
        <v>0</v>
      </c>
      <c r="AA135" s="135">
        <f t="shared" si="107"/>
        <v>18553.64</v>
      </c>
      <c r="AB135" s="142">
        <v>0</v>
      </c>
      <c r="AC135" s="142">
        <v>0.15</v>
      </c>
      <c r="AD135" s="135">
        <f t="shared" si="108"/>
        <v>2783.05</v>
      </c>
      <c r="AE135" s="143"/>
      <c r="AF135" s="144">
        <f t="shared" si="109"/>
        <v>5009.4828</v>
      </c>
      <c r="AG135" s="144">
        <f t="shared" si="110"/>
        <v>2783.05</v>
      </c>
      <c r="AH135" s="144">
        <v>0</v>
      </c>
      <c r="AI135" s="144">
        <v>0</v>
      </c>
      <c r="AJ135" s="144">
        <v>0</v>
      </c>
      <c r="AK135" s="144">
        <v>0</v>
      </c>
      <c r="AL135" s="143"/>
      <c r="AM135" s="144">
        <f t="shared" si="111"/>
        <v>0</v>
      </c>
      <c r="AN135" s="144">
        <f t="shared" si="112"/>
        <v>2783.05</v>
      </c>
      <c r="AO135" s="149">
        <f t="shared" si="113"/>
        <v>1</v>
      </c>
      <c r="AP135" s="153">
        <f t="shared" si="114"/>
        <v>2226.4328</v>
      </c>
      <c r="AQ135" s="143"/>
      <c r="AR135" s="122">
        <f t="shared" si="115"/>
        <v>2.94</v>
      </c>
      <c r="AS135" s="122">
        <f t="shared" si="116"/>
        <v>18553.64</v>
      </c>
      <c r="AT135" s="122">
        <f t="shared" si="117"/>
        <v>2.94</v>
      </c>
      <c r="AU135" s="122">
        <f t="shared" si="118"/>
        <v>0.15</v>
      </c>
      <c r="AV135" s="108">
        <v>5009.48</v>
      </c>
      <c r="AW135" s="143">
        <f t="shared" si="119"/>
        <v>0.00280000000020664</v>
      </c>
      <c r="AX135" s="143"/>
      <c r="AY135" s="155">
        <v>1</v>
      </c>
      <c r="AZ135" s="155">
        <v>1</v>
      </c>
      <c r="BA135" s="143"/>
      <c r="BB135" s="143"/>
      <c r="BC135" s="143"/>
      <c r="BD135" s="143"/>
      <c r="BE135" s="143"/>
    </row>
    <row r="136" ht="16.5" spans="1:57">
      <c r="A136" s="102">
        <v>45444</v>
      </c>
      <c r="B136" s="242" t="s">
        <v>30</v>
      </c>
      <c r="C136" s="247" t="s">
        <v>259</v>
      </c>
      <c r="D136" s="247">
        <v>88230</v>
      </c>
      <c r="E136" s="105">
        <f t="shared" si="96"/>
        <v>882.3</v>
      </c>
      <c r="F136" s="219">
        <v>0.05</v>
      </c>
      <c r="G136" s="219">
        <v>0.7</v>
      </c>
      <c r="H136" s="108">
        <v>0.24</v>
      </c>
      <c r="I136" s="170">
        <v>734.4</v>
      </c>
      <c r="J136" s="119">
        <v>0.15</v>
      </c>
      <c r="K136" s="120">
        <v>156.06</v>
      </c>
      <c r="L136" s="121">
        <v>578.34</v>
      </c>
      <c r="M136" s="122"/>
      <c r="N136" s="227" t="str">
        <f t="shared" si="97"/>
        <v>广东安久</v>
      </c>
      <c r="O136" s="123">
        <f t="shared" si="98"/>
        <v>0.7</v>
      </c>
      <c r="P136" s="124">
        <f t="shared" si="99"/>
        <v>882.3</v>
      </c>
      <c r="Q136" s="124">
        <v>0</v>
      </c>
      <c r="R136" s="128">
        <f t="shared" si="100"/>
        <v>0.24</v>
      </c>
      <c r="S136" s="131">
        <f t="shared" si="101"/>
        <v>0.05</v>
      </c>
      <c r="T136" s="132"/>
      <c r="U136" s="133">
        <f t="shared" si="102"/>
        <v>837.957</v>
      </c>
      <c r="V136" s="132">
        <f t="shared" si="103"/>
        <v>0.3</v>
      </c>
      <c r="W136" s="133">
        <f t="shared" si="104"/>
        <v>251.3871</v>
      </c>
      <c r="X136" s="138"/>
      <c r="Y136" s="135">
        <f t="shared" si="105"/>
        <v>0.24</v>
      </c>
      <c r="Z136" s="135">
        <f t="shared" si="106"/>
        <v>0</v>
      </c>
      <c r="AA136" s="135">
        <f t="shared" si="107"/>
        <v>882.06</v>
      </c>
      <c r="AB136" s="142">
        <v>0</v>
      </c>
      <c r="AC136" s="142">
        <v>0.15</v>
      </c>
      <c r="AD136" s="135">
        <f t="shared" si="108"/>
        <v>132.31</v>
      </c>
      <c r="AE136" s="143"/>
      <c r="AF136" s="144">
        <f t="shared" si="109"/>
        <v>251.3871</v>
      </c>
      <c r="AG136" s="144">
        <f t="shared" si="110"/>
        <v>132.31</v>
      </c>
      <c r="AH136" s="144">
        <v>0</v>
      </c>
      <c r="AI136" s="144">
        <v>0</v>
      </c>
      <c r="AJ136" s="144">
        <v>0</v>
      </c>
      <c r="AK136" s="144">
        <v>0</v>
      </c>
      <c r="AL136" s="143"/>
      <c r="AM136" s="144">
        <f t="shared" si="111"/>
        <v>0</v>
      </c>
      <c r="AN136" s="144">
        <f t="shared" si="112"/>
        <v>132.31</v>
      </c>
      <c r="AO136" s="149">
        <f t="shared" si="113"/>
        <v>1</v>
      </c>
      <c r="AP136" s="153">
        <f t="shared" si="114"/>
        <v>119.0771</v>
      </c>
      <c r="AQ136" s="143"/>
      <c r="AR136" s="122">
        <f t="shared" si="115"/>
        <v>578.34</v>
      </c>
      <c r="AS136" s="122">
        <f t="shared" si="116"/>
        <v>882.3</v>
      </c>
      <c r="AT136" s="122">
        <f t="shared" si="117"/>
        <v>734.35</v>
      </c>
      <c r="AU136" s="122">
        <f t="shared" si="118"/>
        <v>0.15</v>
      </c>
      <c r="AV136" s="108">
        <v>251.39</v>
      </c>
      <c r="AW136" s="143">
        <f t="shared" si="119"/>
        <v>-0.00289999999995416</v>
      </c>
      <c r="AX136" s="143"/>
      <c r="AY136" s="155">
        <v>1</v>
      </c>
      <c r="AZ136" s="155">
        <v>1</v>
      </c>
      <c r="BA136" s="143"/>
      <c r="BB136" s="143"/>
      <c r="BC136" s="143"/>
      <c r="BD136" s="143"/>
      <c r="BE136" s="143"/>
    </row>
    <row r="137" ht="16.5" spans="1:57">
      <c r="A137" s="102">
        <v>45444</v>
      </c>
      <c r="B137" s="242" t="s">
        <v>30</v>
      </c>
      <c r="C137" s="247" t="s">
        <v>253</v>
      </c>
      <c r="D137" s="247">
        <v>1326</v>
      </c>
      <c r="E137" s="105">
        <f t="shared" si="96"/>
        <v>13.26</v>
      </c>
      <c r="F137" s="219">
        <v>0.05</v>
      </c>
      <c r="G137" s="219">
        <v>0.72</v>
      </c>
      <c r="H137" s="108"/>
      <c r="I137" s="170">
        <v>5584.43</v>
      </c>
      <c r="J137" s="119">
        <v>0.15</v>
      </c>
      <c r="K137" s="120">
        <v>1998.639</v>
      </c>
      <c r="L137" s="121">
        <v>3585.791</v>
      </c>
      <c r="M137" s="171"/>
      <c r="N137" s="227" t="str">
        <f t="shared" si="97"/>
        <v>277游戏</v>
      </c>
      <c r="O137" s="123">
        <f t="shared" si="98"/>
        <v>0.72</v>
      </c>
      <c r="P137" s="124">
        <f t="shared" si="99"/>
        <v>13.26</v>
      </c>
      <c r="Q137" s="124">
        <v>0</v>
      </c>
      <c r="R137" s="128">
        <f t="shared" si="100"/>
        <v>0</v>
      </c>
      <c r="S137" s="131">
        <f t="shared" si="101"/>
        <v>0.05</v>
      </c>
      <c r="T137" s="171"/>
      <c r="U137" s="133">
        <f t="shared" si="102"/>
        <v>12.597</v>
      </c>
      <c r="V137" s="132">
        <f t="shared" si="103"/>
        <v>0.28</v>
      </c>
      <c r="W137" s="133">
        <f t="shared" si="104"/>
        <v>3.52716</v>
      </c>
      <c r="X137" s="171"/>
      <c r="Y137" s="135">
        <f t="shared" si="105"/>
        <v>0</v>
      </c>
      <c r="Z137" s="171"/>
      <c r="AA137" s="135">
        <f t="shared" si="107"/>
        <v>13.26</v>
      </c>
      <c r="AB137" s="142">
        <v>0</v>
      </c>
      <c r="AC137" s="142">
        <v>0.15</v>
      </c>
      <c r="AD137" s="135">
        <f t="shared" si="108"/>
        <v>1.99</v>
      </c>
      <c r="AE137" s="171"/>
      <c r="AF137" s="144">
        <f t="shared" si="109"/>
        <v>3.52716</v>
      </c>
      <c r="AG137" s="144">
        <f t="shared" si="110"/>
        <v>1.99</v>
      </c>
      <c r="AH137" s="171"/>
      <c r="AI137" s="144">
        <v>0</v>
      </c>
      <c r="AJ137" s="171"/>
      <c r="AK137" s="171"/>
      <c r="AL137" s="171"/>
      <c r="AM137" s="171"/>
      <c r="AN137" s="144">
        <f t="shared" si="112"/>
        <v>1.99</v>
      </c>
      <c r="AO137" s="149">
        <f t="shared" si="113"/>
        <v>1</v>
      </c>
      <c r="AP137" s="171"/>
      <c r="AQ137" s="122"/>
      <c r="AR137" s="122">
        <f t="shared" si="115"/>
        <v>3585.791</v>
      </c>
      <c r="AS137" s="122">
        <f t="shared" si="116"/>
        <v>13.26</v>
      </c>
      <c r="AT137" s="122">
        <f t="shared" si="117"/>
        <v>5584.38</v>
      </c>
      <c r="AU137" s="122">
        <f t="shared" si="118"/>
        <v>0.15</v>
      </c>
      <c r="AV137" s="108">
        <v>3.52</v>
      </c>
      <c r="AW137" s="143">
        <f t="shared" si="119"/>
        <v>0.00716000000000028</v>
      </c>
      <c r="AX137" s="122"/>
      <c r="AY137" s="155">
        <v>1</v>
      </c>
      <c r="AZ137" s="155">
        <v>1</v>
      </c>
      <c r="BA137" s="122"/>
      <c r="BB137" s="122"/>
      <c r="BC137" s="122"/>
      <c r="BD137" s="122"/>
      <c r="BE137" s="122"/>
    </row>
    <row r="138" ht="16.5" spans="1:57">
      <c r="A138" s="102">
        <v>45444</v>
      </c>
      <c r="B138" s="242" t="s">
        <v>30</v>
      </c>
      <c r="C138" s="247" t="s">
        <v>252</v>
      </c>
      <c r="D138" s="247">
        <v>14236</v>
      </c>
      <c r="E138" s="105">
        <f t="shared" si="96"/>
        <v>142.36</v>
      </c>
      <c r="F138" s="219">
        <v>0.05</v>
      </c>
      <c r="G138" s="219">
        <v>0.72</v>
      </c>
      <c r="H138" s="108"/>
      <c r="I138" s="167">
        <v>2784.91</v>
      </c>
      <c r="J138" s="119">
        <v>0.15</v>
      </c>
      <c r="K138" s="120">
        <v>996.71</v>
      </c>
      <c r="L138" s="121">
        <v>1788.2</v>
      </c>
      <c r="M138" s="122"/>
      <c r="N138" s="227" t="str">
        <f t="shared" si="97"/>
        <v>277游戏_iOS</v>
      </c>
      <c r="O138" s="123">
        <f t="shared" si="98"/>
        <v>0.72</v>
      </c>
      <c r="P138" s="124">
        <f t="shared" si="99"/>
        <v>142.36</v>
      </c>
      <c r="Q138" s="124">
        <v>0</v>
      </c>
      <c r="R138" s="128">
        <f t="shared" si="100"/>
        <v>0</v>
      </c>
      <c r="S138" s="131">
        <f t="shared" si="101"/>
        <v>0.05</v>
      </c>
      <c r="T138" s="132"/>
      <c r="U138" s="133">
        <f t="shared" si="102"/>
        <v>135.242</v>
      </c>
      <c r="V138" s="132">
        <f t="shared" si="103"/>
        <v>0.28</v>
      </c>
      <c r="W138" s="133">
        <f t="shared" si="104"/>
        <v>37.86776</v>
      </c>
      <c r="X138" s="134"/>
      <c r="Y138" s="135">
        <f t="shared" si="105"/>
        <v>0</v>
      </c>
      <c r="Z138" s="135">
        <f t="shared" ref="Z138:Z145" si="120">Q138</f>
        <v>0</v>
      </c>
      <c r="AA138" s="135">
        <f t="shared" si="107"/>
        <v>142.36</v>
      </c>
      <c r="AB138" s="142">
        <v>0</v>
      </c>
      <c r="AC138" s="142">
        <v>0.15</v>
      </c>
      <c r="AD138" s="135">
        <f t="shared" si="108"/>
        <v>21.35</v>
      </c>
      <c r="AE138" s="143"/>
      <c r="AF138" s="144">
        <f t="shared" si="109"/>
        <v>37.86776</v>
      </c>
      <c r="AG138" s="144">
        <f t="shared" si="110"/>
        <v>21.35</v>
      </c>
      <c r="AH138" s="144">
        <v>0</v>
      </c>
      <c r="AI138" s="144">
        <v>0</v>
      </c>
      <c r="AJ138" s="144">
        <v>0</v>
      </c>
      <c r="AK138" s="144">
        <v>0</v>
      </c>
      <c r="AL138" s="143"/>
      <c r="AM138" s="144">
        <f t="shared" ref="AM138:AM145" si="121">SUM(AH138:AL138)</f>
        <v>0</v>
      </c>
      <c r="AN138" s="144">
        <f t="shared" si="112"/>
        <v>21.35</v>
      </c>
      <c r="AO138" s="149">
        <f t="shared" si="113"/>
        <v>1</v>
      </c>
      <c r="AP138" s="153">
        <f t="shared" ref="AP138:AP145" si="122">W138-AD138-T138</f>
        <v>16.51776</v>
      </c>
      <c r="AQ138" s="143"/>
      <c r="AR138" s="122">
        <f t="shared" si="115"/>
        <v>1788.2</v>
      </c>
      <c r="AS138" s="122">
        <f t="shared" si="116"/>
        <v>142.36</v>
      </c>
      <c r="AT138" s="122">
        <f t="shared" si="117"/>
        <v>2784.86</v>
      </c>
      <c r="AU138" s="122">
        <f t="shared" si="118"/>
        <v>0.15</v>
      </c>
      <c r="AV138" s="108">
        <v>37.87</v>
      </c>
      <c r="AW138" s="143">
        <f t="shared" si="119"/>
        <v>-0.00223999999998625</v>
      </c>
      <c r="AX138" s="143"/>
      <c r="AY138" s="155">
        <v>1</v>
      </c>
      <c r="AZ138" s="155">
        <v>1</v>
      </c>
      <c r="BA138" s="143"/>
      <c r="BB138" s="143"/>
      <c r="BC138" s="143"/>
      <c r="BD138" s="143"/>
      <c r="BE138" s="143"/>
    </row>
    <row r="139" ht="16.5" spans="1:57">
      <c r="A139" s="102">
        <v>45444</v>
      </c>
      <c r="B139" s="242" t="s">
        <v>30</v>
      </c>
      <c r="C139" s="247" t="s">
        <v>225</v>
      </c>
      <c r="D139" s="247">
        <v>27530</v>
      </c>
      <c r="E139" s="105">
        <f t="shared" si="96"/>
        <v>275.3</v>
      </c>
      <c r="F139" s="219">
        <v>0</v>
      </c>
      <c r="G139" s="219">
        <v>0.75</v>
      </c>
      <c r="H139" s="108"/>
      <c r="I139" s="170">
        <v>952.47</v>
      </c>
      <c r="J139" s="119">
        <v>0.15</v>
      </c>
      <c r="K139" s="120">
        <v>340.884</v>
      </c>
      <c r="L139" s="121">
        <v>611.586</v>
      </c>
      <c r="M139" s="122"/>
      <c r="N139" s="227" t="str">
        <f t="shared" si="97"/>
        <v>重庆星游_iOS</v>
      </c>
      <c r="O139" s="123">
        <f t="shared" si="98"/>
        <v>0.75</v>
      </c>
      <c r="P139" s="124">
        <f t="shared" si="99"/>
        <v>275.3</v>
      </c>
      <c r="Q139" s="124">
        <v>0</v>
      </c>
      <c r="R139" s="128">
        <f t="shared" si="100"/>
        <v>0</v>
      </c>
      <c r="S139" s="131">
        <f t="shared" si="101"/>
        <v>0</v>
      </c>
      <c r="T139" s="132"/>
      <c r="U139" s="133">
        <f t="shared" si="102"/>
        <v>275.3</v>
      </c>
      <c r="V139" s="132">
        <f t="shared" si="103"/>
        <v>0.25</v>
      </c>
      <c r="W139" s="133">
        <f t="shared" si="104"/>
        <v>68.825</v>
      </c>
      <c r="X139" s="134"/>
      <c r="Y139" s="135">
        <f t="shared" si="105"/>
        <v>0</v>
      </c>
      <c r="Z139" s="135">
        <f t="shared" si="120"/>
        <v>0</v>
      </c>
      <c r="AA139" s="135">
        <f t="shared" si="107"/>
        <v>275.3</v>
      </c>
      <c r="AB139" s="142">
        <v>0</v>
      </c>
      <c r="AC139" s="142">
        <v>0.15</v>
      </c>
      <c r="AD139" s="135">
        <f t="shared" si="108"/>
        <v>41.3</v>
      </c>
      <c r="AE139" s="143"/>
      <c r="AF139" s="144">
        <f t="shared" si="109"/>
        <v>68.825</v>
      </c>
      <c r="AG139" s="144">
        <f t="shared" si="110"/>
        <v>41.3</v>
      </c>
      <c r="AH139" s="144">
        <v>0</v>
      </c>
      <c r="AI139" s="144">
        <v>0</v>
      </c>
      <c r="AJ139" s="144">
        <v>0</v>
      </c>
      <c r="AK139" s="144">
        <v>0</v>
      </c>
      <c r="AL139" s="143"/>
      <c r="AM139" s="144">
        <f t="shared" si="121"/>
        <v>0</v>
      </c>
      <c r="AN139" s="144">
        <f t="shared" si="112"/>
        <v>41.3</v>
      </c>
      <c r="AO139" s="149">
        <f t="shared" si="113"/>
        <v>1</v>
      </c>
      <c r="AP139" s="153">
        <f t="shared" si="122"/>
        <v>27.525</v>
      </c>
      <c r="AQ139" s="143"/>
      <c r="AR139" s="122">
        <f t="shared" si="115"/>
        <v>611.586</v>
      </c>
      <c r="AS139" s="122">
        <f t="shared" si="116"/>
        <v>275.3</v>
      </c>
      <c r="AT139" s="122">
        <f t="shared" si="117"/>
        <v>952.47</v>
      </c>
      <c r="AU139" s="122">
        <f t="shared" si="118"/>
        <v>0.15</v>
      </c>
      <c r="AV139" s="108">
        <v>68.83</v>
      </c>
      <c r="AW139" s="143">
        <f t="shared" si="119"/>
        <v>-0.00499999999999545</v>
      </c>
      <c r="AX139" s="143"/>
      <c r="AY139" s="155">
        <v>1</v>
      </c>
      <c r="AZ139" s="155">
        <v>1</v>
      </c>
      <c r="BA139" s="143"/>
      <c r="BB139" s="143"/>
      <c r="BC139" s="143"/>
      <c r="BD139" s="143"/>
      <c r="BE139" s="143"/>
    </row>
    <row r="140" ht="16.5" spans="1:57">
      <c r="A140" s="102">
        <v>45444</v>
      </c>
      <c r="B140" s="242" t="s">
        <v>30</v>
      </c>
      <c r="C140" s="247" t="s">
        <v>226</v>
      </c>
      <c r="D140" s="247">
        <v>137524</v>
      </c>
      <c r="E140" s="105">
        <f t="shared" si="96"/>
        <v>1375.24</v>
      </c>
      <c r="F140" s="219">
        <v>0</v>
      </c>
      <c r="G140" s="219">
        <v>0.75</v>
      </c>
      <c r="H140" s="108"/>
      <c r="I140" s="170">
        <v>3532.34</v>
      </c>
      <c r="J140" s="119">
        <v>0.15</v>
      </c>
      <c r="K140" s="120">
        <v>1264.205</v>
      </c>
      <c r="L140" s="121">
        <v>2268.135</v>
      </c>
      <c r="M140" s="122"/>
      <c r="N140" s="227" t="str">
        <f t="shared" si="97"/>
        <v>重庆星游</v>
      </c>
      <c r="O140" s="123">
        <f t="shared" si="98"/>
        <v>0.75</v>
      </c>
      <c r="P140" s="124">
        <f t="shared" si="99"/>
        <v>1375.24</v>
      </c>
      <c r="Q140" s="124">
        <v>0</v>
      </c>
      <c r="R140" s="128">
        <f t="shared" si="100"/>
        <v>0</v>
      </c>
      <c r="S140" s="131">
        <f t="shared" si="101"/>
        <v>0</v>
      </c>
      <c r="T140" s="132"/>
      <c r="U140" s="133">
        <f t="shared" si="102"/>
        <v>1375.24</v>
      </c>
      <c r="V140" s="132">
        <f t="shared" si="103"/>
        <v>0.25</v>
      </c>
      <c r="W140" s="133">
        <f t="shared" si="104"/>
        <v>343.81</v>
      </c>
      <c r="X140" s="138"/>
      <c r="Y140" s="135">
        <f t="shared" si="105"/>
        <v>0</v>
      </c>
      <c r="Z140" s="135">
        <f t="shared" si="120"/>
        <v>0</v>
      </c>
      <c r="AA140" s="135">
        <f t="shared" si="107"/>
        <v>1375.24</v>
      </c>
      <c r="AB140" s="142">
        <v>0</v>
      </c>
      <c r="AC140" s="142">
        <v>0.15</v>
      </c>
      <c r="AD140" s="135">
        <f t="shared" si="108"/>
        <v>206.29</v>
      </c>
      <c r="AE140" s="143"/>
      <c r="AF140" s="144">
        <f t="shared" si="109"/>
        <v>343.81</v>
      </c>
      <c r="AG140" s="144">
        <f t="shared" si="110"/>
        <v>206.29</v>
      </c>
      <c r="AH140" s="144">
        <v>0</v>
      </c>
      <c r="AI140" s="144">
        <v>0</v>
      </c>
      <c r="AJ140" s="144">
        <v>0</v>
      </c>
      <c r="AK140" s="144">
        <v>0</v>
      </c>
      <c r="AL140" s="143"/>
      <c r="AM140" s="144">
        <f t="shared" si="121"/>
        <v>0</v>
      </c>
      <c r="AN140" s="144">
        <f t="shared" si="112"/>
        <v>206.29</v>
      </c>
      <c r="AO140" s="149">
        <f t="shared" si="113"/>
        <v>1</v>
      </c>
      <c r="AP140" s="153">
        <f t="shared" si="122"/>
        <v>137.52</v>
      </c>
      <c r="AQ140" s="143"/>
      <c r="AR140" s="122">
        <f t="shared" si="115"/>
        <v>2268.135</v>
      </c>
      <c r="AS140" s="122">
        <f t="shared" si="116"/>
        <v>1375.24</v>
      </c>
      <c r="AT140" s="122">
        <f t="shared" si="117"/>
        <v>3532.34</v>
      </c>
      <c r="AU140" s="122">
        <f t="shared" si="118"/>
        <v>0.15</v>
      </c>
      <c r="AV140" s="252">
        <v>343.81</v>
      </c>
      <c r="AW140" s="143">
        <f t="shared" si="119"/>
        <v>0</v>
      </c>
      <c r="AX140" s="143"/>
      <c r="AY140" s="155">
        <v>1</v>
      </c>
      <c r="AZ140" s="155">
        <v>1</v>
      </c>
      <c r="BA140" s="143"/>
      <c r="BB140" s="143"/>
      <c r="BC140" s="143"/>
      <c r="BD140" s="143"/>
      <c r="BE140" s="143"/>
    </row>
    <row r="141" ht="16.5" spans="1:57">
      <c r="A141" s="102">
        <v>45444</v>
      </c>
      <c r="B141" s="242" t="s">
        <v>30</v>
      </c>
      <c r="C141" s="247" t="s">
        <v>249</v>
      </c>
      <c r="D141" s="247">
        <v>457630</v>
      </c>
      <c r="E141" s="105">
        <f t="shared" si="96"/>
        <v>4576.3</v>
      </c>
      <c r="F141" s="219">
        <v>0</v>
      </c>
      <c r="G141" s="219">
        <v>0.7</v>
      </c>
      <c r="H141" s="108"/>
      <c r="I141" s="170">
        <v>10368.89</v>
      </c>
      <c r="J141" s="119">
        <v>0.15</v>
      </c>
      <c r="K141" s="120">
        <v>2882.7852</v>
      </c>
      <c r="L141" s="121">
        <v>7486.1048</v>
      </c>
      <c r="M141" s="122"/>
      <c r="N141" s="227" t="str">
        <f t="shared" si="97"/>
        <v>9917游戏</v>
      </c>
      <c r="O141" s="123">
        <f t="shared" si="98"/>
        <v>0.7</v>
      </c>
      <c r="P141" s="124">
        <f t="shared" si="99"/>
        <v>4576.3</v>
      </c>
      <c r="Q141" s="124">
        <v>0</v>
      </c>
      <c r="R141" s="128">
        <f t="shared" si="100"/>
        <v>0</v>
      </c>
      <c r="S141" s="131">
        <f t="shared" si="101"/>
        <v>0</v>
      </c>
      <c r="T141" s="132"/>
      <c r="U141" s="133">
        <f t="shared" si="102"/>
        <v>4576.3</v>
      </c>
      <c r="V141" s="132">
        <f t="shared" si="103"/>
        <v>0.3</v>
      </c>
      <c r="W141" s="133">
        <f t="shared" si="104"/>
        <v>1372.89</v>
      </c>
      <c r="X141" s="138"/>
      <c r="Y141" s="135">
        <f t="shared" si="105"/>
        <v>0</v>
      </c>
      <c r="Z141" s="135">
        <f t="shared" si="120"/>
        <v>0</v>
      </c>
      <c r="AA141" s="135">
        <f t="shared" si="107"/>
        <v>4576.3</v>
      </c>
      <c r="AB141" s="142">
        <v>0</v>
      </c>
      <c r="AC141" s="142">
        <v>0.15</v>
      </c>
      <c r="AD141" s="135">
        <f t="shared" si="108"/>
        <v>686.45</v>
      </c>
      <c r="AE141" s="143"/>
      <c r="AF141" s="144">
        <f t="shared" si="109"/>
        <v>1372.89</v>
      </c>
      <c r="AG141" s="144">
        <f t="shared" si="110"/>
        <v>686.45</v>
      </c>
      <c r="AH141" s="144">
        <v>0</v>
      </c>
      <c r="AI141" s="144">
        <v>0</v>
      </c>
      <c r="AJ141" s="144">
        <v>0</v>
      </c>
      <c r="AK141" s="144">
        <v>0</v>
      </c>
      <c r="AL141" s="143"/>
      <c r="AM141" s="144">
        <f t="shared" si="121"/>
        <v>0</v>
      </c>
      <c r="AN141" s="144">
        <f t="shared" si="112"/>
        <v>686.45</v>
      </c>
      <c r="AO141" s="149">
        <f t="shared" si="113"/>
        <v>1</v>
      </c>
      <c r="AP141" s="153">
        <f t="shared" si="122"/>
        <v>686.44</v>
      </c>
      <c r="AQ141" s="143"/>
      <c r="AR141" s="122">
        <f t="shared" si="115"/>
        <v>7486.1048</v>
      </c>
      <c r="AS141" s="122">
        <f t="shared" si="116"/>
        <v>4576.3</v>
      </c>
      <c r="AT141" s="122">
        <f t="shared" si="117"/>
        <v>10368.89</v>
      </c>
      <c r="AU141" s="122">
        <f t="shared" si="118"/>
        <v>0.15</v>
      </c>
      <c r="AV141" s="108">
        <v>1372.89</v>
      </c>
      <c r="AW141" s="143">
        <f t="shared" si="119"/>
        <v>0</v>
      </c>
      <c r="AX141" s="143"/>
      <c r="AY141" s="155">
        <v>1</v>
      </c>
      <c r="AZ141" s="155">
        <v>1</v>
      </c>
      <c r="BA141" s="143"/>
      <c r="BB141" s="143"/>
      <c r="BC141" s="143"/>
      <c r="BD141" s="143"/>
      <c r="BE141" s="143"/>
    </row>
    <row r="142" ht="16.5" spans="1:57">
      <c r="A142" s="102">
        <v>45444</v>
      </c>
      <c r="B142" s="242" t="s">
        <v>30</v>
      </c>
      <c r="C142" s="247" t="s">
        <v>248</v>
      </c>
      <c r="D142" s="247">
        <v>131725</v>
      </c>
      <c r="E142" s="105">
        <f t="shared" si="96"/>
        <v>1317.25</v>
      </c>
      <c r="F142" s="219">
        <v>0</v>
      </c>
      <c r="G142" s="219">
        <v>0.7</v>
      </c>
      <c r="H142" s="108"/>
      <c r="I142" s="167">
        <v>567.15</v>
      </c>
      <c r="J142" s="119">
        <v>0.15</v>
      </c>
      <c r="K142" s="120">
        <v>202.98</v>
      </c>
      <c r="L142" s="121">
        <v>364.17</v>
      </c>
      <c r="M142" s="122"/>
      <c r="N142" s="227" t="str">
        <f t="shared" si="97"/>
        <v>9917游戏_iOS</v>
      </c>
      <c r="O142" s="123">
        <f t="shared" si="98"/>
        <v>0.7</v>
      </c>
      <c r="P142" s="124">
        <f t="shared" si="99"/>
        <v>1317.25</v>
      </c>
      <c r="Q142" s="124">
        <v>0</v>
      </c>
      <c r="R142" s="128">
        <f t="shared" si="100"/>
        <v>0</v>
      </c>
      <c r="S142" s="131">
        <f t="shared" si="101"/>
        <v>0</v>
      </c>
      <c r="T142" s="132"/>
      <c r="U142" s="133">
        <f t="shared" si="102"/>
        <v>1317.25</v>
      </c>
      <c r="V142" s="132">
        <f t="shared" si="103"/>
        <v>0.3</v>
      </c>
      <c r="W142" s="133">
        <f t="shared" si="104"/>
        <v>395.175</v>
      </c>
      <c r="X142" s="138"/>
      <c r="Y142" s="135">
        <f t="shared" si="105"/>
        <v>0</v>
      </c>
      <c r="Z142" s="135">
        <f t="shared" si="120"/>
        <v>0</v>
      </c>
      <c r="AA142" s="135">
        <f t="shared" si="107"/>
        <v>1317.25</v>
      </c>
      <c r="AB142" s="142">
        <v>0</v>
      </c>
      <c r="AC142" s="142">
        <v>0.15</v>
      </c>
      <c r="AD142" s="135">
        <f t="shared" si="108"/>
        <v>197.59</v>
      </c>
      <c r="AE142" s="143"/>
      <c r="AF142" s="144">
        <f t="shared" si="109"/>
        <v>395.175</v>
      </c>
      <c r="AG142" s="144">
        <f t="shared" si="110"/>
        <v>197.59</v>
      </c>
      <c r="AH142" s="144">
        <v>0</v>
      </c>
      <c r="AI142" s="144">
        <v>0</v>
      </c>
      <c r="AJ142" s="144">
        <v>0</v>
      </c>
      <c r="AK142" s="144">
        <v>0</v>
      </c>
      <c r="AL142" s="143"/>
      <c r="AM142" s="144">
        <f t="shared" si="121"/>
        <v>0</v>
      </c>
      <c r="AN142" s="144">
        <f t="shared" si="112"/>
        <v>197.59</v>
      </c>
      <c r="AO142" s="149">
        <f t="shared" si="113"/>
        <v>1</v>
      </c>
      <c r="AP142" s="153">
        <f t="shared" si="122"/>
        <v>197.585</v>
      </c>
      <c r="AQ142" s="143"/>
      <c r="AR142" s="122">
        <f t="shared" si="115"/>
        <v>364.17</v>
      </c>
      <c r="AS142" s="122">
        <f t="shared" si="116"/>
        <v>1317.25</v>
      </c>
      <c r="AT142" s="122">
        <f t="shared" si="117"/>
        <v>567.15</v>
      </c>
      <c r="AU142" s="122">
        <f t="shared" si="118"/>
        <v>0.15</v>
      </c>
      <c r="AV142" s="108">
        <v>395.18</v>
      </c>
      <c r="AW142" s="143">
        <f t="shared" si="119"/>
        <v>-0.00499999999993861</v>
      </c>
      <c r="AX142" s="143"/>
      <c r="AY142" s="155">
        <v>1</v>
      </c>
      <c r="AZ142" s="155">
        <v>1</v>
      </c>
      <c r="BA142" s="143"/>
      <c r="BB142" s="143"/>
      <c r="BC142" s="143"/>
      <c r="BD142" s="143"/>
      <c r="BE142" s="143"/>
    </row>
    <row r="143" ht="16.5" spans="1:57">
      <c r="A143" s="102">
        <v>45444</v>
      </c>
      <c r="B143" s="242" t="s">
        <v>30</v>
      </c>
      <c r="C143" s="247" t="s">
        <v>243</v>
      </c>
      <c r="D143" s="247">
        <v>5729</v>
      </c>
      <c r="E143" s="105">
        <f t="shared" si="96"/>
        <v>57.29</v>
      </c>
      <c r="F143" s="219">
        <v>0</v>
      </c>
      <c r="G143" s="219">
        <v>0.7</v>
      </c>
      <c r="H143" s="108"/>
      <c r="I143" s="170">
        <v>4392.4437</v>
      </c>
      <c r="J143" s="119">
        <v>0.15</v>
      </c>
      <c r="K143" s="120">
        <v>932.229</v>
      </c>
      <c r="L143" s="121">
        <v>3460.2147</v>
      </c>
      <c r="M143" s="122"/>
      <c r="N143" s="227" t="str">
        <f t="shared" si="97"/>
        <v>百分网</v>
      </c>
      <c r="O143" s="123">
        <f t="shared" si="98"/>
        <v>0.7</v>
      </c>
      <c r="P143" s="124">
        <f t="shared" si="99"/>
        <v>57.29</v>
      </c>
      <c r="Q143" s="124">
        <v>0</v>
      </c>
      <c r="R143" s="128">
        <f t="shared" si="100"/>
        <v>0</v>
      </c>
      <c r="S143" s="131">
        <f t="shared" si="101"/>
        <v>0</v>
      </c>
      <c r="T143" s="132"/>
      <c r="U143" s="133">
        <f t="shared" si="102"/>
        <v>57.29</v>
      </c>
      <c r="V143" s="132">
        <f t="shared" si="103"/>
        <v>0.3</v>
      </c>
      <c r="W143" s="133">
        <f t="shared" si="104"/>
        <v>17.187</v>
      </c>
      <c r="X143" s="138"/>
      <c r="Y143" s="135">
        <f t="shared" si="105"/>
        <v>0</v>
      </c>
      <c r="Z143" s="135">
        <f t="shared" si="120"/>
        <v>0</v>
      </c>
      <c r="AA143" s="135">
        <f t="shared" si="107"/>
        <v>57.29</v>
      </c>
      <c r="AB143" s="142">
        <v>0</v>
      </c>
      <c r="AC143" s="142">
        <v>0.15</v>
      </c>
      <c r="AD143" s="135">
        <f t="shared" si="108"/>
        <v>8.59</v>
      </c>
      <c r="AE143" s="143"/>
      <c r="AF143" s="144">
        <f t="shared" si="109"/>
        <v>17.187</v>
      </c>
      <c r="AG143" s="144">
        <f t="shared" si="110"/>
        <v>8.59</v>
      </c>
      <c r="AH143" s="144">
        <v>0</v>
      </c>
      <c r="AI143" s="144">
        <v>0</v>
      </c>
      <c r="AJ143" s="144">
        <v>0</v>
      </c>
      <c r="AK143" s="144">
        <v>0</v>
      </c>
      <c r="AL143" s="143"/>
      <c r="AM143" s="144">
        <f t="shared" si="121"/>
        <v>0</v>
      </c>
      <c r="AN143" s="144">
        <f t="shared" si="112"/>
        <v>8.59</v>
      </c>
      <c r="AO143" s="149">
        <f t="shared" si="113"/>
        <v>1</v>
      </c>
      <c r="AP143" s="153">
        <f t="shared" si="122"/>
        <v>8.597</v>
      </c>
      <c r="AQ143" s="143"/>
      <c r="AR143" s="122">
        <f t="shared" si="115"/>
        <v>3460.2147</v>
      </c>
      <c r="AS143" s="122">
        <f t="shared" si="116"/>
        <v>57.29</v>
      </c>
      <c r="AT143" s="122">
        <f t="shared" si="117"/>
        <v>4392.4437</v>
      </c>
      <c r="AU143" s="122">
        <f t="shared" si="118"/>
        <v>0.15</v>
      </c>
      <c r="AV143" s="108">
        <v>17.19</v>
      </c>
      <c r="AW143" s="143">
        <f t="shared" si="119"/>
        <v>-0.00300000000000011</v>
      </c>
      <c r="AX143" s="143"/>
      <c r="AY143" s="155">
        <v>1</v>
      </c>
      <c r="AZ143" s="155">
        <v>1</v>
      </c>
      <c r="BA143" s="143"/>
      <c r="BB143" s="143"/>
      <c r="BC143" s="143"/>
      <c r="BD143" s="143"/>
      <c r="BE143" s="143"/>
    </row>
    <row r="144" ht="16.5" spans="1:57">
      <c r="A144" s="102">
        <v>45444</v>
      </c>
      <c r="B144" s="242" t="s">
        <v>30</v>
      </c>
      <c r="C144" s="247" t="s">
        <v>236</v>
      </c>
      <c r="D144" s="247">
        <v>159</v>
      </c>
      <c r="E144" s="105">
        <f t="shared" si="96"/>
        <v>1.59</v>
      </c>
      <c r="F144" s="219">
        <v>0</v>
      </c>
      <c r="G144" s="219">
        <v>0.7</v>
      </c>
      <c r="H144" s="108"/>
      <c r="I144" s="170">
        <v>2.94</v>
      </c>
      <c r="J144" s="119">
        <v>0.15</v>
      </c>
      <c r="K144" s="120">
        <v>0</v>
      </c>
      <c r="L144" s="121">
        <v>2.94</v>
      </c>
      <c r="M144" s="122"/>
      <c r="N144" s="227" t="str">
        <f t="shared" si="97"/>
        <v>红果游戏</v>
      </c>
      <c r="O144" s="123">
        <f t="shared" si="98"/>
        <v>0.7</v>
      </c>
      <c r="P144" s="124">
        <f t="shared" si="99"/>
        <v>1.59</v>
      </c>
      <c r="Q144" s="124">
        <v>0</v>
      </c>
      <c r="R144" s="128">
        <f t="shared" si="100"/>
        <v>0</v>
      </c>
      <c r="S144" s="131">
        <f t="shared" si="101"/>
        <v>0</v>
      </c>
      <c r="T144" s="132"/>
      <c r="U144" s="133">
        <f t="shared" si="102"/>
        <v>1.59</v>
      </c>
      <c r="V144" s="132">
        <f t="shared" si="103"/>
        <v>0.3</v>
      </c>
      <c r="W144" s="133">
        <f t="shared" si="104"/>
        <v>0.477</v>
      </c>
      <c r="X144" s="138"/>
      <c r="Y144" s="135">
        <f t="shared" si="105"/>
        <v>0</v>
      </c>
      <c r="Z144" s="135">
        <f t="shared" si="120"/>
        <v>0</v>
      </c>
      <c r="AA144" s="135">
        <f t="shared" si="107"/>
        <v>1.59</v>
      </c>
      <c r="AB144" s="142">
        <v>0</v>
      </c>
      <c r="AC144" s="142">
        <v>0.15</v>
      </c>
      <c r="AD144" s="135">
        <f t="shared" si="108"/>
        <v>0.24</v>
      </c>
      <c r="AE144" s="143"/>
      <c r="AF144" s="144">
        <f t="shared" si="109"/>
        <v>0.477</v>
      </c>
      <c r="AG144" s="144">
        <f t="shared" si="110"/>
        <v>0.24</v>
      </c>
      <c r="AH144" s="144">
        <v>0</v>
      </c>
      <c r="AI144" s="144">
        <v>0</v>
      </c>
      <c r="AJ144" s="144">
        <v>0</v>
      </c>
      <c r="AK144" s="144">
        <v>0</v>
      </c>
      <c r="AL144" s="143"/>
      <c r="AM144" s="144">
        <f t="shared" si="121"/>
        <v>0</v>
      </c>
      <c r="AN144" s="144">
        <f t="shared" si="112"/>
        <v>0.24</v>
      </c>
      <c r="AO144" s="149">
        <f t="shared" si="113"/>
        <v>1</v>
      </c>
      <c r="AP144" s="153">
        <f t="shared" si="122"/>
        <v>0.237</v>
      </c>
      <c r="AQ144" s="143"/>
      <c r="AR144" s="122">
        <f t="shared" si="115"/>
        <v>2.94</v>
      </c>
      <c r="AS144" s="122">
        <f t="shared" si="116"/>
        <v>1.59</v>
      </c>
      <c r="AT144" s="122">
        <f t="shared" si="117"/>
        <v>2.94</v>
      </c>
      <c r="AU144" s="122">
        <f t="shared" si="118"/>
        <v>0.15</v>
      </c>
      <c r="AV144" s="108">
        <v>0.48</v>
      </c>
      <c r="AW144" s="143">
        <f t="shared" si="119"/>
        <v>-0.00299999999999989</v>
      </c>
      <c r="AX144" s="143"/>
      <c r="AY144" s="155">
        <v>1</v>
      </c>
      <c r="AZ144" s="155">
        <v>1</v>
      </c>
      <c r="BA144" s="143"/>
      <c r="BB144" s="143"/>
      <c r="BC144" s="143"/>
      <c r="BD144" s="143"/>
      <c r="BE144" s="143"/>
    </row>
    <row r="145" ht="16.5" spans="1:57">
      <c r="A145" s="102">
        <v>45444</v>
      </c>
      <c r="B145" s="242" t="s">
        <v>30</v>
      </c>
      <c r="C145" s="247" t="s">
        <v>154</v>
      </c>
      <c r="D145" s="247">
        <v>430468</v>
      </c>
      <c r="E145" s="105">
        <f t="shared" si="96"/>
        <v>4304.68</v>
      </c>
      <c r="F145" s="219">
        <v>0.05</v>
      </c>
      <c r="G145" s="219">
        <v>0.7</v>
      </c>
      <c r="H145" s="108"/>
      <c r="I145" s="170">
        <v>734.4</v>
      </c>
      <c r="J145" s="119">
        <v>0.15</v>
      </c>
      <c r="K145" s="120">
        <v>156.06</v>
      </c>
      <c r="L145" s="121">
        <v>578.34</v>
      </c>
      <c r="M145" s="122"/>
      <c r="N145" s="227" t="str">
        <f t="shared" si="97"/>
        <v>冰火手游(新)</v>
      </c>
      <c r="O145" s="123">
        <f t="shared" si="98"/>
        <v>0.7</v>
      </c>
      <c r="P145" s="124">
        <f t="shared" si="99"/>
        <v>4304.68</v>
      </c>
      <c r="Q145" s="124">
        <v>0</v>
      </c>
      <c r="R145" s="128">
        <f t="shared" si="100"/>
        <v>0</v>
      </c>
      <c r="S145" s="131">
        <f t="shared" si="101"/>
        <v>0.05</v>
      </c>
      <c r="T145" s="132"/>
      <c r="U145" s="133">
        <f t="shared" si="102"/>
        <v>4089.446</v>
      </c>
      <c r="V145" s="132">
        <f t="shared" si="103"/>
        <v>0.3</v>
      </c>
      <c r="W145" s="133">
        <f t="shared" si="104"/>
        <v>1226.8338</v>
      </c>
      <c r="X145" s="138"/>
      <c r="Y145" s="135">
        <f t="shared" si="105"/>
        <v>0</v>
      </c>
      <c r="Z145" s="135">
        <f t="shared" si="120"/>
        <v>0</v>
      </c>
      <c r="AA145" s="135">
        <f t="shared" si="107"/>
        <v>4304.68</v>
      </c>
      <c r="AB145" s="142">
        <v>0</v>
      </c>
      <c r="AC145" s="142">
        <v>0.15</v>
      </c>
      <c r="AD145" s="135">
        <f t="shared" si="108"/>
        <v>645.7</v>
      </c>
      <c r="AE145" s="143"/>
      <c r="AF145" s="144">
        <f t="shared" si="109"/>
        <v>1226.8338</v>
      </c>
      <c r="AG145" s="144">
        <f t="shared" si="110"/>
        <v>645.7</v>
      </c>
      <c r="AH145" s="144">
        <v>0</v>
      </c>
      <c r="AI145" s="144">
        <v>0</v>
      </c>
      <c r="AJ145" s="144">
        <v>0</v>
      </c>
      <c r="AK145" s="144">
        <v>0</v>
      </c>
      <c r="AL145" s="143"/>
      <c r="AM145" s="144">
        <f t="shared" si="121"/>
        <v>0</v>
      </c>
      <c r="AN145" s="144">
        <f t="shared" si="112"/>
        <v>645.7</v>
      </c>
      <c r="AO145" s="149">
        <f t="shared" si="113"/>
        <v>1</v>
      </c>
      <c r="AP145" s="153">
        <f t="shared" si="122"/>
        <v>581.1338</v>
      </c>
      <c r="AQ145" s="143"/>
      <c r="AR145" s="122">
        <f t="shared" si="115"/>
        <v>578.34</v>
      </c>
      <c r="AS145" s="122">
        <f t="shared" si="116"/>
        <v>4304.68</v>
      </c>
      <c r="AT145" s="122">
        <f t="shared" si="117"/>
        <v>734.35</v>
      </c>
      <c r="AU145" s="122">
        <f t="shared" si="118"/>
        <v>0.15</v>
      </c>
      <c r="AV145" s="252">
        <v>1226.83</v>
      </c>
      <c r="AW145" s="143">
        <f t="shared" si="119"/>
        <v>0.00380000000018299</v>
      </c>
      <c r="AX145" s="143"/>
      <c r="AY145" s="155">
        <v>1</v>
      </c>
      <c r="AZ145" s="155">
        <v>1</v>
      </c>
      <c r="BA145" s="143"/>
      <c r="BB145" s="143"/>
      <c r="BC145" s="143"/>
      <c r="BD145" s="143"/>
      <c r="BE145" s="143"/>
    </row>
    <row r="146" ht="16.5" spans="1:57">
      <c r="A146" s="102">
        <v>45444</v>
      </c>
      <c r="B146" s="242" t="s">
        <v>30</v>
      </c>
      <c r="C146" s="247" t="s">
        <v>244</v>
      </c>
      <c r="D146" s="247">
        <v>328</v>
      </c>
      <c r="E146" s="105">
        <f t="shared" si="96"/>
        <v>3.28</v>
      </c>
      <c r="F146" s="219">
        <v>0</v>
      </c>
      <c r="G146" s="219">
        <v>0.7</v>
      </c>
      <c r="H146" s="108"/>
      <c r="I146" s="170">
        <v>5584.43</v>
      </c>
      <c r="J146" s="119">
        <v>0.15</v>
      </c>
      <c r="K146" s="120">
        <v>1998.639</v>
      </c>
      <c r="L146" s="121">
        <v>3585.791</v>
      </c>
      <c r="M146" s="171"/>
      <c r="N146" s="227" t="str">
        <f t="shared" si="97"/>
        <v>八门助手_iOS</v>
      </c>
      <c r="O146" s="123">
        <f t="shared" si="98"/>
        <v>0.7</v>
      </c>
      <c r="P146" s="124">
        <f t="shared" si="99"/>
        <v>3.28</v>
      </c>
      <c r="Q146" s="124">
        <v>0</v>
      </c>
      <c r="R146" s="128">
        <f t="shared" si="100"/>
        <v>0</v>
      </c>
      <c r="S146" s="131">
        <f t="shared" si="101"/>
        <v>0</v>
      </c>
      <c r="T146" s="171"/>
      <c r="U146" s="133">
        <f t="shared" si="102"/>
        <v>3.28</v>
      </c>
      <c r="V146" s="132">
        <f t="shared" si="103"/>
        <v>0.3</v>
      </c>
      <c r="W146" s="133">
        <f t="shared" si="104"/>
        <v>0.984</v>
      </c>
      <c r="X146" s="171"/>
      <c r="Y146" s="135">
        <f t="shared" si="105"/>
        <v>0</v>
      </c>
      <c r="Z146" s="171"/>
      <c r="AA146" s="135">
        <f t="shared" si="107"/>
        <v>3.28</v>
      </c>
      <c r="AB146" s="142">
        <v>0</v>
      </c>
      <c r="AC146" s="142">
        <v>0.15</v>
      </c>
      <c r="AD146" s="135">
        <f t="shared" si="108"/>
        <v>0.49</v>
      </c>
      <c r="AE146" s="171"/>
      <c r="AF146" s="144">
        <f t="shared" si="109"/>
        <v>0.984</v>
      </c>
      <c r="AG146" s="144">
        <f t="shared" si="110"/>
        <v>0.49</v>
      </c>
      <c r="AH146" s="171"/>
      <c r="AI146" s="144">
        <v>0</v>
      </c>
      <c r="AJ146" s="171"/>
      <c r="AK146" s="171"/>
      <c r="AL146" s="171"/>
      <c r="AM146" s="171"/>
      <c r="AN146" s="144">
        <f t="shared" si="112"/>
        <v>0.49</v>
      </c>
      <c r="AO146" s="149">
        <f t="shared" si="113"/>
        <v>1</v>
      </c>
      <c r="AP146" s="171"/>
      <c r="AQ146" s="122"/>
      <c r="AR146" s="122">
        <f t="shared" si="115"/>
        <v>3585.791</v>
      </c>
      <c r="AS146" s="122">
        <f t="shared" si="116"/>
        <v>3.28</v>
      </c>
      <c r="AT146" s="122">
        <f t="shared" si="117"/>
        <v>5584.43</v>
      </c>
      <c r="AU146" s="122">
        <f t="shared" si="118"/>
        <v>0.15</v>
      </c>
      <c r="AV146" s="108">
        <v>0.98</v>
      </c>
      <c r="AW146" s="143">
        <f t="shared" si="119"/>
        <v>0.00400000000000023</v>
      </c>
      <c r="AX146" s="122"/>
      <c r="AY146" s="155">
        <v>1</v>
      </c>
      <c r="AZ146" s="155">
        <v>1</v>
      </c>
      <c r="BA146" s="122"/>
      <c r="BB146" s="122"/>
      <c r="BC146" s="122"/>
      <c r="BD146" s="122"/>
      <c r="BE146" s="122"/>
    </row>
    <row r="147" ht="16.5" spans="1:57">
      <c r="A147" s="102">
        <v>45444</v>
      </c>
      <c r="B147" s="242" t="s">
        <v>30</v>
      </c>
      <c r="C147" s="247" t="s">
        <v>247</v>
      </c>
      <c r="D147" s="247">
        <v>2171936</v>
      </c>
      <c r="E147" s="105">
        <f t="shared" si="96"/>
        <v>21719.36</v>
      </c>
      <c r="F147" s="219">
        <v>0</v>
      </c>
      <c r="G147" s="219">
        <v>0.75</v>
      </c>
      <c r="H147" s="108"/>
      <c r="I147" s="167">
        <v>2784.91</v>
      </c>
      <c r="J147" s="119">
        <v>0.15</v>
      </c>
      <c r="K147" s="120">
        <v>996.71</v>
      </c>
      <c r="L147" s="121">
        <v>1788.2</v>
      </c>
      <c r="M147" s="122"/>
      <c r="N147" s="227" t="str">
        <f t="shared" si="97"/>
        <v>爱趣聚合</v>
      </c>
      <c r="O147" s="123">
        <f t="shared" si="98"/>
        <v>0.75</v>
      </c>
      <c r="P147" s="124">
        <f t="shared" si="99"/>
        <v>21719.36</v>
      </c>
      <c r="Q147" s="124">
        <v>0</v>
      </c>
      <c r="R147" s="128">
        <f t="shared" si="100"/>
        <v>0</v>
      </c>
      <c r="S147" s="131">
        <f t="shared" si="101"/>
        <v>0</v>
      </c>
      <c r="T147" s="132"/>
      <c r="U147" s="133">
        <f t="shared" si="102"/>
        <v>21719.36</v>
      </c>
      <c r="V147" s="132">
        <f t="shared" si="103"/>
        <v>0.25</v>
      </c>
      <c r="W147" s="133">
        <f t="shared" si="104"/>
        <v>5429.84</v>
      </c>
      <c r="X147" s="134"/>
      <c r="Y147" s="135">
        <f t="shared" si="105"/>
        <v>0</v>
      </c>
      <c r="Z147" s="135">
        <f t="shared" ref="Z147:Z155" si="123">Q147</f>
        <v>0</v>
      </c>
      <c r="AA147" s="135">
        <f t="shared" si="107"/>
        <v>21719.36</v>
      </c>
      <c r="AB147" s="142">
        <v>0</v>
      </c>
      <c r="AC147" s="142">
        <v>0.15</v>
      </c>
      <c r="AD147" s="135">
        <f t="shared" si="108"/>
        <v>3257.9</v>
      </c>
      <c r="AE147" s="143"/>
      <c r="AF147" s="144">
        <f t="shared" si="109"/>
        <v>5429.84</v>
      </c>
      <c r="AG147" s="144">
        <f t="shared" si="110"/>
        <v>3257.9</v>
      </c>
      <c r="AH147" s="144">
        <v>0</v>
      </c>
      <c r="AI147" s="144">
        <v>0</v>
      </c>
      <c r="AJ147" s="144">
        <v>0</v>
      </c>
      <c r="AK147" s="144">
        <v>0</v>
      </c>
      <c r="AL147" s="143"/>
      <c r="AM147" s="144">
        <f t="shared" ref="AM147:AM155" si="124">SUM(AH147:AL147)</f>
        <v>0</v>
      </c>
      <c r="AN147" s="144">
        <f t="shared" si="112"/>
        <v>3257.9</v>
      </c>
      <c r="AO147" s="149">
        <f t="shared" si="113"/>
        <v>1</v>
      </c>
      <c r="AP147" s="153">
        <f t="shared" ref="AP147:AP155" si="125">W147-AD147-T147</f>
        <v>2171.94</v>
      </c>
      <c r="AQ147" s="143"/>
      <c r="AR147" s="122">
        <f t="shared" si="115"/>
        <v>1788.2</v>
      </c>
      <c r="AS147" s="122">
        <f t="shared" si="116"/>
        <v>21719.36</v>
      </c>
      <c r="AT147" s="122">
        <f t="shared" si="117"/>
        <v>2784.91</v>
      </c>
      <c r="AU147" s="122">
        <f t="shared" si="118"/>
        <v>0.15</v>
      </c>
      <c r="AV147" s="108">
        <v>5429.84</v>
      </c>
      <c r="AW147" s="143">
        <f t="shared" si="119"/>
        <v>0</v>
      </c>
      <c r="AX147" s="143"/>
      <c r="AY147" s="155">
        <v>1</v>
      </c>
      <c r="AZ147" s="155">
        <v>1</v>
      </c>
      <c r="BA147" s="143"/>
      <c r="BB147" s="143"/>
      <c r="BC147" s="143"/>
      <c r="BD147" s="143"/>
      <c r="BE147" s="143"/>
    </row>
    <row r="148" ht="16.5" spans="1:57">
      <c r="A148" s="102">
        <v>45444</v>
      </c>
      <c r="B148" s="242" t="s">
        <v>30</v>
      </c>
      <c r="C148" s="247" t="s">
        <v>246</v>
      </c>
      <c r="D148" s="247">
        <v>776370</v>
      </c>
      <c r="E148" s="105">
        <f t="shared" si="96"/>
        <v>7763.7</v>
      </c>
      <c r="F148" s="219">
        <v>0</v>
      </c>
      <c r="G148" s="219">
        <v>0.75</v>
      </c>
      <c r="H148" s="108"/>
      <c r="I148" s="170">
        <v>952.47</v>
      </c>
      <c r="J148" s="119">
        <v>0.15</v>
      </c>
      <c r="K148" s="120">
        <v>340.884</v>
      </c>
      <c r="L148" s="121">
        <v>611.586</v>
      </c>
      <c r="M148" s="122"/>
      <c r="N148" s="227" t="str">
        <f t="shared" si="97"/>
        <v>爱趣聚合_iOS</v>
      </c>
      <c r="O148" s="123">
        <f t="shared" si="98"/>
        <v>0.75</v>
      </c>
      <c r="P148" s="124">
        <f t="shared" si="99"/>
        <v>7763.7</v>
      </c>
      <c r="Q148" s="124">
        <v>0</v>
      </c>
      <c r="R148" s="128">
        <f t="shared" si="100"/>
        <v>0</v>
      </c>
      <c r="S148" s="131">
        <f t="shared" si="101"/>
        <v>0</v>
      </c>
      <c r="T148" s="132"/>
      <c r="U148" s="133">
        <f t="shared" si="102"/>
        <v>7763.7</v>
      </c>
      <c r="V148" s="132">
        <f t="shared" si="103"/>
        <v>0.25</v>
      </c>
      <c r="W148" s="133">
        <f t="shared" si="104"/>
        <v>1940.925</v>
      </c>
      <c r="X148" s="134"/>
      <c r="Y148" s="135">
        <f t="shared" si="105"/>
        <v>0</v>
      </c>
      <c r="Z148" s="135">
        <f t="shared" si="123"/>
        <v>0</v>
      </c>
      <c r="AA148" s="135">
        <f t="shared" si="107"/>
        <v>7763.7</v>
      </c>
      <c r="AB148" s="142">
        <v>0</v>
      </c>
      <c r="AC148" s="142">
        <v>0.15</v>
      </c>
      <c r="AD148" s="135">
        <f t="shared" si="108"/>
        <v>1164.56</v>
      </c>
      <c r="AE148" s="143"/>
      <c r="AF148" s="144">
        <f t="shared" si="109"/>
        <v>1940.925</v>
      </c>
      <c r="AG148" s="144">
        <f t="shared" si="110"/>
        <v>1164.56</v>
      </c>
      <c r="AH148" s="144">
        <v>0</v>
      </c>
      <c r="AI148" s="144">
        <v>0</v>
      </c>
      <c r="AJ148" s="144">
        <v>0</v>
      </c>
      <c r="AK148" s="144">
        <v>0</v>
      </c>
      <c r="AL148" s="143"/>
      <c r="AM148" s="144">
        <f t="shared" si="124"/>
        <v>0</v>
      </c>
      <c r="AN148" s="144">
        <f t="shared" si="112"/>
        <v>1164.56</v>
      </c>
      <c r="AO148" s="149">
        <f t="shared" si="113"/>
        <v>1</v>
      </c>
      <c r="AP148" s="153">
        <f t="shared" si="125"/>
        <v>776.365</v>
      </c>
      <c r="AQ148" s="143"/>
      <c r="AR148" s="122">
        <f t="shared" si="115"/>
        <v>611.586</v>
      </c>
      <c r="AS148" s="122">
        <f t="shared" si="116"/>
        <v>7763.7</v>
      </c>
      <c r="AT148" s="122">
        <f t="shared" si="117"/>
        <v>952.47</v>
      </c>
      <c r="AU148" s="122">
        <f t="shared" si="118"/>
        <v>0.15</v>
      </c>
      <c r="AV148" s="108">
        <v>1940.93</v>
      </c>
      <c r="AW148" s="143">
        <f t="shared" si="119"/>
        <v>-0.00500000000010914</v>
      </c>
      <c r="AX148" s="143"/>
      <c r="AY148" s="155">
        <v>1</v>
      </c>
      <c r="AZ148" s="155">
        <v>1</v>
      </c>
      <c r="BA148" s="143"/>
      <c r="BB148" s="143"/>
      <c r="BC148" s="143"/>
      <c r="BD148" s="143"/>
      <c r="BE148" s="143"/>
    </row>
    <row r="149" ht="16.5" spans="1:57">
      <c r="A149" s="102">
        <v>45444</v>
      </c>
      <c r="B149" s="242" t="s">
        <v>30</v>
      </c>
      <c r="C149" s="247" t="s">
        <v>233</v>
      </c>
      <c r="D149" s="247">
        <v>247737</v>
      </c>
      <c r="E149" s="105">
        <f t="shared" si="96"/>
        <v>2477.37</v>
      </c>
      <c r="F149" s="219">
        <v>0</v>
      </c>
      <c r="G149" s="219">
        <v>0.7</v>
      </c>
      <c r="H149" s="108"/>
      <c r="I149" s="170">
        <v>3532.34</v>
      </c>
      <c r="J149" s="119">
        <v>0.15</v>
      </c>
      <c r="K149" s="120">
        <v>1264.205</v>
      </c>
      <c r="L149" s="121">
        <v>2268.135</v>
      </c>
      <c r="M149" s="122"/>
      <c r="N149" s="227" t="str">
        <f t="shared" si="97"/>
        <v>六方</v>
      </c>
      <c r="O149" s="123">
        <f t="shared" si="98"/>
        <v>0.7</v>
      </c>
      <c r="P149" s="124">
        <f t="shared" si="99"/>
        <v>2477.37</v>
      </c>
      <c r="Q149" s="124">
        <v>0</v>
      </c>
      <c r="R149" s="128">
        <f t="shared" si="100"/>
        <v>0</v>
      </c>
      <c r="S149" s="131">
        <f t="shared" si="101"/>
        <v>0</v>
      </c>
      <c r="T149" s="132"/>
      <c r="U149" s="133">
        <f t="shared" si="102"/>
        <v>2477.37</v>
      </c>
      <c r="V149" s="132">
        <f t="shared" si="103"/>
        <v>0.3</v>
      </c>
      <c r="W149" s="133">
        <f t="shared" si="104"/>
        <v>743.211</v>
      </c>
      <c r="X149" s="138"/>
      <c r="Y149" s="135">
        <f t="shared" si="105"/>
        <v>0</v>
      </c>
      <c r="Z149" s="135">
        <f t="shared" si="123"/>
        <v>0</v>
      </c>
      <c r="AA149" s="135">
        <f t="shared" si="107"/>
        <v>2477.37</v>
      </c>
      <c r="AB149" s="142">
        <v>0</v>
      </c>
      <c r="AC149" s="142">
        <v>0.15</v>
      </c>
      <c r="AD149" s="135">
        <f t="shared" si="108"/>
        <v>371.61</v>
      </c>
      <c r="AE149" s="143"/>
      <c r="AF149" s="144">
        <f t="shared" si="109"/>
        <v>743.211</v>
      </c>
      <c r="AG149" s="144">
        <f t="shared" si="110"/>
        <v>371.61</v>
      </c>
      <c r="AH149" s="144">
        <v>0</v>
      </c>
      <c r="AI149" s="144">
        <v>0</v>
      </c>
      <c r="AJ149" s="144">
        <v>0</v>
      </c>
      <c r="AK149" s="144">
        <v>0</v>
      </c>
      <c r="AL149" s="143"/>
      <c r="AM149" s="144">
        <f t="shared" si="124"/>
        <v>0</v>
      </c>
      <c r="AN149" s="144">
        <f t="shared" si="112"/>
        <v>371.61</v>
      </c>
      <c r="AO149" s="149">
        <f t="shared" si="113"/>
        <v>1</v>
      </c>
      <c r="AP149" s="153">
        <f t="shared" si="125"/>
        <v>371.601</v>
      </c>
      <c r="AQ149" s="143"/>
      <c r="AR149" s="122">
        <f t="shared" si="115"/>
        <v>2268.135</v>
      </c>
      <c r="AS149" s="122">
        <f t="shared" si="116"/>
        <v>2477.37</v>
      </c>
      <c r="AT149" s="122">
        <f t="shared" si="117"/>
        <v>3532.34</v>
      </c>
      <c r="AU149" s="122">
        <f t="shared" si="118"/>
        <v>0.15</v>
      </c>
      <c r="AV149" s="108">
        <v>743.21</v>
      </c>
      <c r="AW149" s="143">
        <f t="shared" si="119"/>
        <v>0.00100000000009004</v>
      </c>
      <c r="AX149" s="143"/>
      <c r="AY149" s="155">
        <v>1</v>
      </c>
      <c r="AZ149" s="155">
        <v>1</v>
      </c>
      <c r="BA149" s="143"/>
      <c r="BB149" s="143"/>
      <c r="BC149" s="143"/>
      <c r="BD149" s="143"/>
      <c r="BE149" s="143"/>
    </row>
    <row r="150" ht="16.5" spans="1:57">
      <c r="A150" s="102">
        <v>45444</v>
      </c>
      <c r="B150" s="242" t="s">
        <v>30</v>
      </c>
      <c r="C150" s="247" t="s">
        <v>237</v>
      </c>
      <c r="D150" s="247">
        <v>2232</v>
      </c>
      <c r="E150" s="105">
        <f t="shared" si="96"/>
        <v>22.32</v>
      </c>
      <c r="F150" s="219">
        <v>0</v>
      </c>
      <c r="G150" s="219">
        <v>0.72</v>
      </c>
      <c r="H150" s="108"/>
      <c r="I150" s="170">
        <v>10368.89</v>
      </c>
      <c r="J150" s="119">
        <v>0.15</v>
      </c>
      <c r="K150" s="120">
        <v>2882.7852</v>
      </c>
      <c r="L150" s="121">
        <v>7486.1048</v>
      </c>
      <c r="M150" s="122"/>
      <c r="N150" s="227" t="str">
        <f t="shared" si="97"/>
        <v>瓜子手游_iOS</v>
      </c>
      <c r="O150" s="123">
        <f t="shared" si="98"/>
        <v>0.72</v>
      </c>
      <c r="P150" s="124">
        <f t="shared" si="99"/>
        <v>22.32</v>
      </c>
      <c r="Q150" s="124">
        <v>0</v>
      </c>
      <c r="R150" s="128">
        <f t="shared" si="100"/>
        <v>0</v>
      </c>
      <c r="S150" s="131">
        <f t="shared" si="101"/>
        <v>0</v>
      </c>
      <c r="T150" s="132"/>
      <c r="U150" s="133">
        <f t="shared" si="102"/>
        <v>22.32</v>
      </c>
      <c r="V150" s="132">
        <f t="shared" si="103"/>
        <v>0.28</v>
      </c>
      <c r="W150" s="133">
        <f t="shared" si="104"/>
        <v>6.2496</v>
      </c>
      <c r="X150" s="138"/>
      <c r="Y150" s="135">
        <f t="shared" si="105"/>
        <v>0</v>
      </c>
      <c r="Z150" s="135">
        <f t="shared" si="123"/>
        <v>0</v>
      </c>
      <c r="AA150" s="135">
        <f t="shared" si="107"/>
        <v>22.32</v>
      </c>
      <c r="AB150" s="142">
        <v>0</v>
      </c>
      <c r="AC150" s="142">
        <v>0.15</v>
      </c>
      <c r="AD150" s="135">
        <f t="shared" si="108"/>
        <v>3.35</v>
      </c>
      <c r="AE150" s="143"/>
      <c r="AF150" s="144">
        <f t="shared" si="109"/>
        <v>6.2496</v>
      </c>
      <c r="AG150" s="144">
        <f t="shared" si="110"/>
        <v>3.35</v>
      </c>
      <c r="AH150" s="144">
        <v>0</v>
      </c>
      <c r="AI150" s="144">
        <v>0</v>
      </c>
      <c r="AJ150" s="144">
        <v>0</v>
      </c>
      <c r="AK150" s="144">
        <v>0</v>
      </c>
      <c r="AL150" s="143"/>
      <c r="AM150" s="144">
        <f t="shared" si="124"/>
        <v>0</v>
      </c>
      <c r="AN150" s="144">
        <f t="shared" si="112"/>
        <v>3.35</v>
      </c>
      <c r="AO150" s="149">
        <f t="shared" si="113"/>
        <v>1</v>
      </c>
      <c r="AP150" s="153">
        <f t="shared" si="125"/>
        <v>2.8996</v>
      </c>
      <c r="AQ150" s="143"/>
      <c r="AR150" s="122">
        <f t="shared" si="115"/>
        <v>7486.1048</v>
      </c>
      <c r="AS150" s="122">
        <f t="shared" si="116"/>
        <v>22.32</v>
      </c>
      <c r="AT150" s="122">
        <f t="shared" si="117"/>
        <v>10368.89</v>
      </c>
      <c r="AU150" s="122">
        <f t="shared" si="118"/>
        <v>0.15</v>
      </c>
      <c r="AV150" s="108">
        <v>6.25</v>
      </c>
      <c r="AW150" s="143">
        <f t="shared" si="119"/>
        <v>-0.000399999999999068</v>
      </c>
      <c r="AX150" s="143"/>
      <c r="AY150" s="155">
        <v>1</v>
      </c>
      <c r="AZ150" s="155">
        <v>1</v>
      </c>
      <c r="BA150" s="143"/>
      <c r="BB150" s="143"/>
      <c r="BC150" s="143"/>
      <c r="BD150" s="143"/>
      <c r="BE150" s="143"/>
    </row>
    <row r="151" ht="16.5" spans="1:57">
      <c r="A151" s="102">
        <v>45444</v>
      </c>
      <c r="B151" s="242" t="s">
        <v>30</v>
      </c>
      <c r="C151" s="247" t="s">
        <v>238</v>
      </c>
      <c r="D151" s="247">
        <v>258280</v>
      </c>
      <c r="E151" s="105">
        <f t="shared" si="96"/>
        <v>2582.8</v>
      </c>
      <c r="F151" s="219">
        <v>0</v>
      </c>
      <c r="G151" s="219">
        <v>0.72</v>
      </c>
      <c r="H151" s="108"/>
      <c r="I151" s="167">
        <v>567.15</v>
      </c>
      <c r="J151" s="119">
        <v>0.15</v>
      </c>
      <c r="K151" s="120">
        <v>202.98</v>
      </c>
      <c r="L151" s="121">
        <v>364.17</v>
      </c>
      <c r="M151" s="122"/>
      <c r="N151" s="227" t="str">
        <f t="shared" si="97"/>
        <v>瓜子手游</v>
      </c>
      <c r="O151" s="123">
        <f t="shared" si="98"/>
        <v>0.72</v>
      </c>
      <c r="P151" s="124">
        <f t="shared" si="99"/>
        <v>2582.8</v>
      </c>
      <c r="Q151" s="124">
        <v>0</v>
      </c>
      <c r="R151" s="128">
        <f t="shared" si="100"/>
        <v>0</v>
      </c>
      <c r="S151" s="131">
        <f t="shared" si="101"/>
        <v>0</v>
      </c>
      <c r="T151" s="132"/>
      <c r="U151" s="133">
        <f t="shared" si="102"/>
        <v>2582.8</v>
      </c>
      <c r="V151" s="132">
        <f t="shared" si="103"/>
        <v>0.28</v>
      </c>
      <c r="W151" s="133">
        <f t="shared" si="104"/>
        <v>723.184</v>
      </c>
      <c r="X151" s="138"/>
      <c r="Y151" s="135">
        <f t="shared" si="105"/>
        <v>0</v>
      </c>
      <c r="Z151" s="135">
        <f t="shared" si="123"/>
        <v>0</v>
      </c>
      <c r="AA151" s="135">
        <f t="shared" si="107"/>
        <v>2582.8</v>
      </c>
      <c r="AB151" s="142">
        <v>0</v>
      </c>
      <c r="AC151" s="142">
        <v>0.15</v>
      </c>
      <c r="AD151" s="135">
        <f t="shared" si="108"/>
        <v>387.42</v>
      </c>
      <c r="AE151" s="143"/>
      <c r="AF151" s="144">
        <f t="shared" si="109"/>
        <v>723.184</v>
      </c>
      <c r="AG151" s="144">
        <f t="shared" si="110"/>
        <v>387.42</v>
      </c>
      <c r="AH151" s="144">
        <v>0</v>
      </c>
      <c r="AI151" s="144">
        <v>0</v>
      </c>
      <c r="AJ151" s="144">
        <v>0</v>
      </c>
      <c r="AK151" s="144">
        <v>0</v>
      </c>
      <c r="AL151" s="143"/>
      <c r="AM151" s="144">
        <f t="shared" si="124"/>
        <v>0</v>
      </c>
      <c r="AN151" s="144">
        <f t="shared" si="112"/>
        <v>387.42</v>
      </c>
      <c r="AO151" s="149">
        <f t="shared" si="113"/>
        <v>1</v>
      </c>
      <c r="AP151" s="153">
        <f t="shared" si="125"/>
        <v>335.764</v>
      </c>
      <c r="AQ151" s="143"/>
      <c r="AR151" s="122">
        <f t="shared" si="115"/>
        <v>364.17</v>
      </c>
      <c r="AS151" s="122">
        <f t="shared" si="116"/>
        <v>2582.8</v>
      </c>
      <c r="AT151" s="122">
        <f t="shared" si="117"/>
        <v>567.15</v>
      </c>
      <c r="AU151" s="122">
        <f t="shared" si="118"/>
        <v>0.15</v>
      </c>
      <c r="AV151" s="108">
        <v>723.18</v>
      </c>
      <c r="AW151" s="143">
        <f t="shared" si="119"/>
        <v>0.00400000000013279</v>
      </c>
      <c r="AX151" s="143"/>
      <c r="AY151" s="155">
        <v>1</v>
      </c>
      <c r="AZ151" s="155">
        <v>1</v>
      </c>
      <c r="BA151" s="143"/>
      <c r="BB151" s="143"/>
      <c r="BC151" s="143"/>
      <c r="BD151" s="143"/>
      <c r="BE151" s="143"/>
    </row>
    <row r="152" ht="16.5" spans="1:57">
      <c r="A152" s="102">
        <v>45444</v>
      </c>
      <c r="B152" s="242" t="s">
        <v>30</v>
      </c>
      <c r="C152" s="247" t="s">
        <v>260</v>
      </c>
      <c r="D152" s="247">
        <v>24</v>
      </c>
      <c r="E152" s="105">
        <f t="shared" si="96"/>
        <v>0.24</v>
      </c>
      <c r="F152" s="219">
        <v>0.05</v>
      </c>
      <c r="G152" s="219">
        <v>0.7</v>
      </c>
      <c r="H152" s="108">
        <v>0.24</v>
      </c>
      <c r="I152" s="170">
        <v>4392.4437</v>
      </c>
      <c r="J152" s="119">
        <v>0.15</v>
      </c>
      <c r="K152" s="120">
        <v>932.229</v>
      </c>
      <c r="L152" s="121">
        <v>3460.2147</v>
      </c>
      <c r="M152" s="122"/>
      <c r="N152" s="227" t="str">
        <f t="shared" si="97"/>
        <v>游戏Fan_iOS</v>
      </c>
      <c r="O152" s="123">
        <f t="shared" si="98"/>
        <v>0.7</v>
      </c>
      <c r="P152" s="124">
        <f t="shared" si="99"/>
        <v>0.24</v>
      </c>
      <c r="Q152" s="124">
        <v>0</v>
      </c>
      <c r="R152" s="128">
        <f t="shared" si="100"/>
        <v>0.24</v>
      </c>
      <c r="S152" s="131">
        <f t="shared" si="101"/>
        <v>0.05</v>
      </c>
      <c r="T152" s="132"/>
      <c r="U152" s="133">
        <f t="shared" si="102"/>
        <v>0</v>
      </c>
      <c r="V152" s="132">
        <f t="shared" si="103"/>
        <v>0.3</v>
      </c>
      <c r="W152" s="133">
        <f t="shared" si="104"/>
        <v>0</v>
      </c>
      <c r="X152" s="138"/>
      <c r="Y152" s="135">
        <f t="shared" si="105"/>
        <v>0.24</v>
      </c>
      <c r="Z152" s="135">
        <f t="shared" si="123"/>
        <v>0</v>
      </c>
      <c r="AA152" s="135">
        <f t="shared" si="107"/>
        <v>0</v>
      </c>
      <c r="AB152" s="142">
        <v>0</v>
      </c>
      <c r="AC152" s="142">
        <v>0.15</v>
      </c>
      <c r="AD152" s="135">
        <f t="shared" si="108"/>
        <v>0</v>
      </c>
      <c r="AE152" s="143"/>
      <c r="AF152" s="144">
        <f t="shared" si="109"/>
        <v>0</v>
      </c>
      <c r="AG152" s="144">
        <f t="shared" si="110"/>
        <v>0</v>
      </c>
      <c r="AH152" s="144">
        <v>0</v>
      </c>
      <c r="AI152" s="144">
        <v>0</v>
      </c>
      <c r="AJ152" s="144">
        <v>0</v>
      </c>
      <c r="AK152" s="144">
        <v>0</v>
      </c>
      <c r="AL152" s="143"/>
      <c r="AM152" s="144">
        <f t="shared" si="124"/>
        <v>0</v>
      </c>
      <c r="AN152" s="144">
        <f t="shared" si="112"/>
        <v>0</v>
      </c>
      <c r="AO152" s="149" t="str">
        <f t="shared" si="113"/>
        <v/>
      </c>
      <c r="AP152" s="153">
        <f t="shared" si="125"/>
        <v>0</v>
      </c>
      <c r="AQ152" s="143"/>
      <c r="AR152" s="122">
        <f t="shared" si="115"/>
        <v>3460.2147</v>
      </c>
      <c r="AS152" s="122">
        <f t="shared" si="116"/>
        <v>0.24</v>
      </c>
      <c r="AT152" s="122">
        <f t="shared" si="117"/>
        <v>4392.3937</v>
      </c>
      <c r="AU152" s="122">
        <f t="shared" si="118"/>
        <v>0.15</v>
      </c>
      <c r="AV152" s="108"/>
      <c r="AW152" s="143">
        <f t="shared" si="119"/>
        <v>0</v>
      </c>
      <c r="AX152" s="143"/>
      <c r="AY152" s="155">
        <v>1</v>
      </c>
      <c r="AZ152" s="155">
        <v>1</v>
      </c>
      <c r="BA152" s="143"/>
      <c r="BB152" s="143"/>
      <c r="BC152" s="143"/>
      <c r="BD152" s="143"/>
      <c r="BE152" s="143"/>
    </row>
    <row r="153" ht="16.5" spans="1:57">
      <c r="A153" s="102">
        <v>45444</v>
      </c>
      <c r="B153" s="242" t="s">
        <v>32</v>
      </c>
      <c r="C153" s="247" t="s">
        <v>101</v>
      </c>
      <c r="D153" s="247">
        <v>98</v>
      </c>
      <c r="E153" s="105">
        <f t="shared" si="96"/>
        <v>0.98</v>
      </c>
      <c r="F153" s="219">
        <v>0</v>
      </c>
      <c r="G153" s="219">
        <v>0.7</v>
      </c>
      <c r="H153" s="108"/>
      <c r="I153" s="170">
        <v>2.94</v>
      </c>
      <c r="J153" s="119">
        <v>0.15</v>
      </c>
      <c r="K153" s="120">
        <v>0</v>
      </c>
      <c r="L153" s="121">
        <v>2.94</v>
      </c>
      <c r="M153" s="122"/>
      <c r="N153" s="227" t="str">
        <f t="shared" si="97"/>
        <v>当乐</v>
      </c>
      <c r="O153" s="123">
        <f t="shared" si="98"/>
        <v>0.7</v>
      </c>
      <c r="P153" s="124">
        <f t="shared" si="99"/>
        <v>0.98</v>
      </c>
      <c r="Q153" s="124">
        <v>0</v>
      </c>
      <c r="R153" s="128">
        <f t="shared" si="100"/>
        <v>0</v>
      </c>
      <c r="S153" s="131">
        <f t="shared" si="101"/>
        <v>0</v>
      </c>
      <c r="T153" s="132"/>
      <c r="U153" s="133">
        <f t="shared" si="102"/>
        <v>0.98</v>
      </c>
      <c r="V153" s="132">
        <f t="shared" si="103"/>
        <v>0.3</v>
      </c>
      <c r="W153" s="133">
        <f t="shared" si="104"/>
        <v>0.294</v>
      </c>
      <c r="X153" s="138"/>
      <c r="Y153" s="135">
        <f t="shared" si="105"/>
        <v>0</v>
      </c>
      <c r="Z153" s="135">
        <f t="shared" si="123"/>
        <v>0</v>
      </c>
      <c r="AA153" s="135">
        <f t="shared" si="107"/>
        <v>0.98</v>
      </c>
      <c r="AB153" s="142">
        <v>0</v>
      </c>
      <c r="AC153" s="142">
        <v>0.15</v>
      </c>
      <c r="AD153" s="135">
        <f t="shared" si="108"/>
        <v>0.15</v>
      </c>
      <c r="AE153" s="143"/>
      <c r="AF153" s="144">
        <f t="shared" si="109"/>
        <v>0.294</v>
      </c>
      <c r="AG153" s="144">
        <f t="shared" si="110"/>
        <v>0.15</v>
      </c>
      <c r="AH153" s="144">
        <v>0</v>
      </c>
      <c r="AI153" s="144">
        <v>0</v>
      </c>
      <c r="AJ153" s="144">
        <v>0</v>
      </c>
      <c r="AK153" s="144">
        <v>0</v>
      </c>
      <c r="AL153" s="143"/>
      <c r="AM153" s="144">
        <f t="shared" si="124"/>
        <v>0</v>
      </c>
      <c r="AN153" s="144">
        <f t="shared" si="112"/>
        <v>0.15</v>
      </c>
      <c r="AO153" s="149">
        <f t="shared" si="113"/>
        <v>1</v>
      </c>
      <c r="AP153" s="153">
        <f t="shared" si="125"/>
        <v>0.144</v>
      </c>
      <c r="AQ153" s="143"/>
      <c r="AR153" s="122">
        <f t="shared" si="115"/>
        <v>2.94</v>
      </c>
      <c r="AS153" s="122">
        <f t="shared" si="116"/>
        <v>0.98</v>
      </c>
      <c r="AT153" s="122">
        <f t="shared" si="117"/>
        <v>2.94</v>
      </c>
      <c r="AU153" s="122">
        <f t="shared" si="118"/>
        <v>0.15</v>
      </c>
      <c r="AV153" s="108">
        <v>0.29</v>
      </c>
      <c r="AW153" s="143">
        <f t="shared" si="119"/>
        <v>0.00400000000000006</v>
      </c>
      <c r="AX153" s="143"/>
      <c r="AY153" s="155">
        <v>1</v>
      </c>
      <c r="AZ153" s="155">
        <v>1</v>
      </c>
      <c r="BA153" s="143"/>
      <c r="BB153" s="143"/>
      <c r="BC153" s="143"/>
      <c r="BD153" s="143"/>
      <c r="BE153" s="143"/>
    </row>
    <row r="154" ht="16.5" spans="1:57">
      <c r="A154" s="102">
        <v>45444</v>
      </c>
      <c r="B154" s="242" t="s">
        <v>32</v>
      </c>
      <c r="C154" s="247" t="s">
        <v>103</v>
      </c>
      <c r="D154" s="247">
        <v>13874</v>
      </c>
      <c r="E154" s="105">
        <f t="shared" si="96"/>
        <v>138.74</v>
      </c>
      <c r="F154" s="219">
        <v>0</v>
      </c>
      <c r="G154" s="219">
        <v>0.7</v>
      </c>
      <c r="H154" s="108"/>
      <c r="I154" s="170">
        <v>734.4</v>
      </c>
      <c r="J154" s="119">
        <v>0.15</v>
      </c>
      <c r="K154" s="120">
        <v>156.06</v>
      </c>
      <c r="L154" s="121">
        <v>578.34</v>
      </c>
      <c r="M154" s="122"/>
      <c r="N154" s="227" t="str">
        <f t="shared" si="97"/>
        <v>TT语音</v>
      </c>
      <c r="O154" s="123">
        <f t="shared" si="98"/>
        <v>0.7</v>
      </c>
      <c r="P154" s="124">
        <f t="shared" si="99"/>
        <v>138.74</v>
      </c>
      <c r="Q154" s="124">
        <v>0</v>
      </c>
      <c r="R154" s="128">
        <f t="shared" si="100"/>
        <v>0</v>
      </c>
      <c r="S154" s="131">
        <f t="shared" si="101"/>
        <v>0</v>
      </c>
      <c r="T154" s="132"/>
      <c r="U154" s="133">
        <f t="shared" si="102"/>
        <v>138.74</v>
      </c>
      <c r="V154" s="132">
        <f t="shared" si="103"/>
        <v>0.3</v>
      </c>
      <c r="W154" s="133">
        <f t="shared" si="104"/>
        <v>41.622</v>
      </c>
      <c r="X154" s="138"/>
      <c r="Y154" s="135">
        <f t="shared" si="105"/>
        <v>0</v>
      </c>
      <c r="Z154" s="135">
        <f t="shared" si="123"/>
        <v>0</v>
      </c>
      <c r="AA154" s="135">
        <f t="shared" si="107"/>
        <v>138.74</v>
      </c>
      <c r="AB154" s="142">
        <v>0</v>
      </c>
      <c r="AC154" s="142">
        <v>0.15</v>
      </c>
      <c r="AD154" s="135">
        <f t="shared" si="108"/>
        <v>20.81</v>
      </c>
      <c r="AE154" s="143"/>
      <c r="AF154" s="144">
        <f t="shared" si="109"/>
        <v>41.622</v>
      </c>
      <c r="AG154" s="144">
        <f t="shared" si="110"/>
        <v>20.81</v>
      </c>
      <c r="AH154" s="144">
        <v>0</v>
      </c>
      <c r="AI154" s="144">
        <v>0</v>
      </c>
      <c r="AJ154" s="144">
        <v>0</v>
      </c>
      <c r="AK154" s="144">
        <v>0</v>
      </c>
      <c r="AL154" s="143"/>
      <c r="AM154" s="144">
        <f t="shared" si="124"/>
        <v>0</v>
      </c>
      <c r="AN154" s="144">
        <f t="shared" si="112"/>
        <v>20.81</v>
      </c>
      <c r="AO154" s="149">
        <f t="shared" si="113"/>
        <v>1</v>
      </c>
      <c r="AP154" s="153">
        <f t="shared" si="125"/>
        <v>20.812</v>
      </c>
      <c r="AQ154" s="143"/>
      <c r="AR154" s="122">
        <f t="shared" si="115"/>
        <v>578.34</v>
      </c>
      <c r="AS154" s="122">
        <f t="shared" si="116"/>
        <v>138.74</v>
      </c>
      <c r="AT154" s="122">
        <f t="shared" si="117"/>
        <v>734.4</v>
      </c>
      <c r="AU154" s="122">
        <f t="shared" si="118"/>
        <v>0.15</v>
      </c>
      <c r="AV154" s="108">
        <v>41.62</v>
      </c>
      <c r="AW154" s="143">
        <f t="shared" si="119"/>
        <v>0.00200000000000955</v>
      </c>
      <c r="AX154" s="143"/>
      <c r="AY154" s="155">
        <v>1</v>
      </c>
      <c r="AZ154" s="155">
        <v>1</v>
      </c>
      <c r="BA154" s="143"/>
      <c r="BB154" s="143"/>
      <c r="BC154" s="143"/>
      <c r="BD154" s="143"/>
      <c r="BE154" s="143"/>
    </row>
    <row r="155" ht="16.5" spans="1:57">
      <c r="A155" s="102">
        <v>45444</v>
      </c>
      <c r="B155" s="242" t="s">
        <v>32</v>
      </c>
      <c r="C155" s="247" t="s">
        <v>235</v>
      </c>
      <c r="D155" s="247">
        <v>596592</v>
      </c>
      <c r="E155" s="105">
        <f t="shared" si="96"/>
        <v>5965.92</v>
      </c>
      <c r="F155" s="219">
        <v>0</v>
      </c>
      <c r="G155" s="219">
        <v>0.72</v>
      </c>
      <c r="H155" s="108"/>
      <c r="I155" s="170">
        <v>2027.68</v>
      </c>
      <c r="J155" s="119">
        <v>0.15</v>
      </c>
      <c r="K155" s="120">
        <v>907.12</v>
      </c>
      <c r="L155" s="121">
        <v>1120.56</v>
      </c>
      <c r="M155" s="122"/>
      <c r="N155" s="227" t="str">
        <f t="shared" si="97"/>
        <v>梨子手游</v>
      </c>
      <c r="O155" s="123">
        <f t="shared" si="98"/>
        <v>0.72</v>
      </c>
      <c r="P155" s="124">
        <f t="shared" si="99"/>
        <v>5965.92</v>
      </c>
      <c r="Q155" s="124">
        <v>0</v>
      </c>
      <c r="R155" s="128">
        <f t="shared" si="100"/>
        <v>0</v>
      </c>
      <c r="S155" s="131">
        <f t="shared" si="101"/>
        <v>0</v>
      </c>
      <c r="T155" s="132"/>
      <c r="U155" s="133">
        <f t="shared" si="102"/>
        <v>5965.92</v>
      </c>
      <c r="V155" s="132">
        <f t="shared" si="103"/>
        <v>0.28</v>
      </c>
      <c r="W155" s="133">
        <f t="shared" si="104"/>
        <v>1670.4576</v>
      </c>
      <c r="X155" s="138"/>
      <c r="Y155" s="135">
        <f t="shared" si="105"/>
        <v>0</v>
      </c>
      <c r="Z155" s="135">
        <f t="shared" si="123"/>
        <v>0</v>
      </c>
      <c r="AA155" s="135">
        <f t="shared" si="107"/>
        <v>5965.92</v>
      </c>
      <c r="AB155" s="142">
        <v>0</v>
      </c>
      <c r="AC155" s="142">
        <v>0.15</v>
      </c>
      <c r="AD155" s="135">
        <f t="shared" si="108"/>
        <v>894.89</v>
      </c>
      <c r="AE155" s="143"/>
      <c r="AF155" s="144">
        <f t="shared" si="109"/>
        <v>1670.4576</v>
      </c>
      <c r="AG155" s="144">
        <f t="shared" si="110"/>
        <v>894.89</v>
      </c>
      <c r="AH155" s="144">
        <v>0</v>
      </c>
      <c r="AI155" s="144">
        <v>0</v>
      </c>
      <c r="AJ155" s="144">
        <v>0</v>
      </c>
      <c r="AK155" s="144">
        <v>0</v>
      </c>
      <c r="AL155" s="143"/>
      <c r="AM155" s="144">
        <f t="shared" si="124"/>
        <v>0</v>
      </c>
      <c r="AN155" s="144">
        <f t="shared" si="112"/>
        <v>894.89</v>
      </c>
      <c r="AO155" s="149">
        <f t="shared" si="113"/>
        <v>1</v>
      </c>
      <c r="AP155" s="153">
        <f t="shared" si="125"/>
        <v>775.5676</v>
      </c>
      <c r="AQ155" s="143"/>
      <c r="AR155" s="122">
        <f t="shared" si="115"/>
        <v>1120.56</v>
      </c>
      <c r="AS155" s="122">
        <f t="shared" si="116"/>
        <v>5965.92</v>
      </c>
      <c r="AT155" s="122">
        <f t="shared" si="117"/>
        <v>2027.68</v>
      </c>
      <c r="AU155" s="122">
        <f t="shared" si="118"/>
        <v>0.15</v>
      </c>
      <c r="AV155" s="252">
        <v>1670.46</v>
      </c>
      <c r="AW155" s="143">
        <f t="shared" si="119"/>
        <v>-0.0023999999998523</v>
      </c>
      <c r="AX155" s="143"/>
      <c r="AY155" s="155">
        <v>1</v>
      </c>
      <c r="AZ155" s="155">
        <v>1</v>
      </c>
      <c r="BA155" s="143"/>
      <c r="BB155" s="143"/>
      <c r="BC155" s="143"/>
      <c r="BD155" s="143"/>
      <c r="BE155" s="143"/>
    </row>
    <row r="156" ht="16.5" spans="1:57">
      <c r="A156" s="102">
        <v>45444</v>
      </c>
      <c r="B156" s="242" t="s">
        <v>32</v>
      </c>
      <c r="C156" s="247" t="s">
        <v>234</v>
      </c>
      <c r="D156" s="247">
        <v>74606</v>
      </c>
      <c r="E156" s="105">
        <f t="shared" si="96"/>
        <v>746.06</v>
      </c>
      <c r="F156" s="219">
        <v>0</v>
      </c>
      <c r="G156" s="219">
        <v>0.72</v>
      </c>
      <c r="H156" s="108"/>
      <c r="I156" s="170">
        <v>5584.43</v>
      </c>
      <c r="J156" s="119">
        <v>0.15</v>
      </c>
      <c r="K156" s="120">
        <v>1998.639</v>
      </c>
      <c r="L156" s="121">
        <v>3585.791</v>
      </c>
      <c r="M156" s="171"/>
      <c r="N156" s="227" t="str">
        <f t="shared" si="97"/>
        <v>梨子手游_iOS</v>
      </c>
      <c r="O156" s="123">
        <f t="shared" si="98"/>
        <v>0.72</v>
      </c>
      <c r="P156" s="124">
        <f t="shared" si="99"/>
        <v>746.06</v>
      </c>
      <c r="Q156" s="124">
        <v>0</v>
      </c>
      <c r="R156" s="128">
        <f t="shared" si="100"/>
        <v>0</v>
      </c>
      <c r="S156" s="131">
        <f t="shared" si="101"/>
        <v>0</v>
      </c>
      <c r="T156" s="171"/>
      <c r="U156" s="133">
        <f t="shared" si="102"/>
        <v>746.06</v>
      </c>
      <c r="V156" s="132">
        <f t="shared" si="103"/>
        <v>0.28</v>
      </c>
      <c r="W156" s="133">
        <f t="shared" si="104"/>
        <v>208.8968</v>
      </c>
      <c r="X156" s="171"/>
      <c r="Y156" s="135">
        <f t="shared" si="105"/>
        <v>0</v>
      </c>
      <c r="Z156" s="171"/>
      <c r="AA156" s="135">
        <f t="shared" si="107"/>
        <v>746.06</v>
      </c>
      <c r="AB156" s="142">
        <v>0</v>
      </c>
      <c r="AC156" s="142">
        <v>0.15</v>
      </c>
      <c r="AD156" s="135">
        <f t="shared" si="108"/>
        <v>111.91</v>
      </c>
      <c r="AE156" s="171"/>
      <c r="AF156" s="144">
        <f t="shared" si="109"/>
        <v>208.8968</v>
      </c>
      <c r="AG156" s="144">
        <f t="shared" si="110"/>
        <v>111.91</v>
      </c>
      <c r="AH156" s="171"/>
      <c r="AI156" s="144">
        <v>0</v>
      </c>
      <c r="AJ156" s="171"/>
      <c r="AK156" s="171"/>
      <c r="AL156" s="171"/>
      <c r="AM156" s="171"/>
      <c r="AN156" s="144">
        <f t="shared" si="112"/>
        <v>111.91</v>
      </c>
      <c r="AO156" s="149">
        <f t="shared" si="113"/>
        <v>1</v>
      </c>
      <c r="AP156" s="171"/>
      <c r="AQ156" s="122"/>
      <c r="AR156" s="122">
        <f t="shared" si="115"/>
        <v>3585.791</v>
      </c>
      <c r="AS156" s="122">
        <f t="shared" si="116"/>
        <v>746.06</v>
      </c>
      <c r="AT156" s="122">
        <f t="shared" si="117"/>
        <v>5584.43</v>
      </c>
      <c r="AU156" s="122">
        <f t="shared" si="118"/>
        <v>0.15</v>
      </c>
      <c r="AV156" s="252">
        <v>208.9</v>
      </c>
      <c r="AW156" s="143">
        <f t="shared" si="119"/>
        <v>-0.00319999999996412</v>
      </c>
      <c r="AX156" s="122"/>
      <c r="AY156" s="155">
        <v>1</v>
      </c>
      <c r="AZ156" s="155">
        <v>1</v>
      </c>
      <c r="BA156" s="122"/>
      <c r="BB156" s="122"/>
      <c r="BC156" s="122"/>
      <c r="BD156" s="122"/>
      <c r="BE156" s="122"/>
    </row>
    <row r="157" ht="16.5" spans="1:57">
      <c r="A157" s="102">
        <v>45444</v>
      </c>
      <c r="B157" s="242" t="s">
        <v>32</v>
      </c>
      <c r="C157" s="247" t="s">
        <v>122</v>
      </c>
      <c r="D157" s="247">
        <v>170380</v>
      </c>
      <c r="E157" s="105">
        <f t="shared" si="96"/>
        <v>1703.8</v>
      </c>
      <c r="F157" s="219">
        <v>0</v>
      </c>
      <c r="G157" s="219">
        <v>0.7</v>
      </c>
      <c r="H157" s="108"/>
      <c r="I157" s="167">
        <v>2784.91</v>
      </c>
      <c r="J157" s="119">
        <v>0.15</v>
      </c>
      <c r="K157" s="120">
        <v>996.71</v>
      </c>
      <c r="L157" s="121">
        <v>1788.2</v>
      </c>
      <c r="M157" s="122"/>
      <c r="N157" s="227" t="str">
        <f t="shared" si="97"/>
        <v>紫霞游戏</v>
      </c>
      <c r="O157" s="123">
        <f t="shared" si="98"/>
        <v>0.7</v>
      </c>
      <c r="P157" s="124">
        <f t="shared" si="99"/>
        <v>1703.8</v>
      </c>
      <c r="Q157" s="124">
        <v>0</v>
      </c>
      <c r="R157" s="128">
        <f t="shared" si="100"/>
        <v>0</v>
      </c>
      <c r="S157" s="131">
        <f t="shared" si="101"/>
        <v>0</v>
      </c>
      <c r="T157" s="132"/>
      <c r="U157" s="133">
        <f t="shared" si="102"/>
        <v>1703.8</v>
      </c>
      <c r="V157" s="132">
        <f t="shared" si="103"/>
        <v>0.3</v>
      </c>
      <c r="W157" s="133">
        <f t="shared" si="104"/>
        <v>511.14</v>
      </c>
      <c r="X157" s="134"/>
      <c r="Y157" s="135">
        <f t="shared" si="105"/>
        <v>0</v>
      </c>
      <c r="Z157" s="135">
        <f t="shared" ref="Z157:Z167" si="126">Q157</f>
        <v>0</v>
      </c>
      <c r="AA157" s="135">
        <f t="shared" si="107"/>
        <v>1703.8</v>
      </c>
      <c r="AB157" s="142">
        <v>0</v>
      </c>
      <c r="AC157" s="142">
        <v>0.15</v>
      </c>
      <c r="AD157" s="135">
        <f t="shared" si="108"/>
        <v>255.57</v>
      </c>
      <c r="AE157" s="143"/>
      <c r="AF157" s="144">
        <f t="shared" si="109"/>
        <v>511.14</v>
      </c>
      <c r="AG157" s="144">
        <f t="shared" si="110"/>
        <v>255.57</v>
      </c>
      <c r="AH157" s="144">
        <v>0</v>
      </c>
      <c r="AI157" s="144">
        <v>0</v>
      </c>
      <c r="AJ157" s="144">
        <v>0</v>
      </c>
      <c r="AK157" s="144">
        <v>0</v>
      </c>
      <c r="AL157" s="143"/>
      <c r="AM157" s="144">
        <f t="shared" ref="AM157:AM167" si="127">SUM(AH157:AL157)</f>
        <v>0</v>
      </c>
      <c r="AN157" s="144">
        <f t="shared" si="112"/>
        <v>255.57</v>
      </c>
      <c r="AO157" s="149">
        <f t="shared" si="113"/>
        <v>1</v>
      </c>
      <c r="AP157" s="153">
        <f t="shared" ref="AP157:AP167" si="128">W157-AD157-T157</f>
        <v>255.57</v>
      </c>
      <c r="AQ157" s="143"/>
      <c r="AR157" s="122">
        <f t="shared" si="115"/>
        <v>1788.2</v>
      </c>
      <c r="AS157" s="122">
        <f t="shared" si="116"/>
        <v>1703.8</v>
      </c>
      <c r="AT157" s="122">
        <f t="shared" si="117"/>
        <v>2784.91</v>
      </c>
      <c r="AU157" s="122">
        <f t="shared" si="118"/>
        <v>0.15</v>
      </c>
      <c r="AV157" s="108">
        <v>511.14</v>
      </c>
      <c r="AW157" s="143">
        <f t="shared" si="119"/>
        <v>0</v>
      </c>
      <c r="AX157" s="143"/>
      <c r="AY157" s="155">
        <v>1</v>
      </c>
      <c r="AZ157" s="155">
        <v>1</v>
      </c>
      <c r="BA157" s="143"/>
      <c r="BB157" s="143"/>
      <c r="BC157" s="143"/>
      <c r="BD157" s="143"/>
      <c r="BE157" s="143"/>
    </row>
    <row r="158" ht="16.5" spans="1:57">
      <c r="A158" s="102">
        <v>45444</v>
      </c>
      <c r="B158" s="242" t="s">
        <v>32</v>
      </c>
      <c r="C158" s="247" t="s">
        <v>261</v>
      </c>
      <c r="D158" s="247">
        <v>1000</v>
      </c>
      <c r="E158" s="105">
        <f t="shared" si="96"/>
        <v>10</v>
      </c>
      <c r="F158" s="219">
        <v>0</v>
      </c>
      <c r="G158" s="219">
        <v>0.7</v>
      </c>
      <c r="H158" s="108"/>
      <c r="I158" s="170">
        <v>952.47</v>
      </c>
      <c r="J158" s="119">
        <v>0.15</v>
      </c>
      <c r="K158" s="120">
        <v>340.884</v>
      </c>
      <c r="L158" s="121">
        <v>611.586</v>
      </c>
      <c r="M158" s="122"/>
      <c r="N158" s="227" t="str">
        <f t="shared" si="97"/>
        <v>紫霞游戏_iOS</v>
      </c>
      <c r="O158" s="123">
        <f t="shared" si="98"/>
        <v>0.7</v>
      </c>
      <c r="P158" s="124">
        <f t="shared" si="99"/>
        <v>10</v>
      </c>
      <c r="Q158" s="124">
        <v>0</v>
      </c>
      <c r="R158" s="128">
        <f t="shared" si="100"/>
        <v>0</v>
      </c>
      <c r="S158" s="131">
        <f t="shared" si="101"/>
        <v>0</v>
      </c>
      <c r="T158" s="132"/>
      <c r="U158" s="133">
        <f t="shared" si="102"/>
        <v>10</v>
      </c>
      <c r="V158" s="132">
        <f t="shared" si="103"/>
        <v>0.3</v>
      </c>
      <c r="W158" s="133">
        <f t="shared" si="104"/>
        <v>3</v>
      </c>
      <c r="X158" s="134"/>
      <c r="Y158" s="135">
        <f t="shared" si="105"/>
        <v>0</v>
      </c>
      <c r="Z158" s="135">
        <f t="shared" si="126"/>
        <v>0</v>
      </c>
      <c r="AA158" s="135">
        <f t="shared" si="107"/>
        <v>10</v>
      </c>
      <c r="AB158" s="142">
        <v>0</v>
      </c>
      <c r="AC158" s="142">
        <v>0.15</v>
      </c>
      <c r="AD158" s="135">
        <f t="shared" si="108"/>
        <v>1.5</v>
      </c>
      <c r="AE158" s="143"/>
      <c r="AF158" s="144">
        <f t="shared" si="109"/>
        <v>3</v>
      </c>
      <c r="AG158" s="144">
        <f t="shared" si="110"/>
        <v>1.5</v>
      </c>
      <c r="AH158" s="144">
        <v>0</v>
      </c>
      <c r="AI158" s="144">
        <v>0</v>
      </c>
      <c r="AJ158" s="144">
        <v>0</v>
      </c>
      <c r="AK158" s="144">
        <v>0</v>
      </c>
      <c r="AL158" s="143"/>
      <c r="AM158" s="144">
        <f t="shared" si="127"/>
        <v>0</v>
      </c>
      <c r="AN158" s="144">
        <f t="shared" si="112"/>
        <v>1.5</v>
      </c>
      <c r="AO158" s="149">
        <f t="shared" si="113"/>
        <v>1</v>
      </c>
      <c r="AP158" s="153">
        <f t="shared" si="128"/>
        <v>1.5</v>
      </c>
      <c r="AQ158" s="143"/>
      <c r="AR158" s="122">
        <f t="shared" si="115"/>
        <v>611.586</v>
      </c>
      <c r="AS158" s="122">
        <f t="shared" si="116"/>
        <v>10</v>
      </c>
      <c r="AT158" s="122">
        <f t="shared" si="117"/>
        <v>952.47</v>
      </c>
      <c r="AU158" s="122">
        <f t="shared" si="118"/>
        <v>0.15</v>
      </c>
      <c r="AV158" s="108">
        <v>3</v>
      </c>
      <c r="AW158" s="143">
        <f t="shared" si="119"/>
        <v>0</v>
      </c>
      <c r="AX158" s="143"/>
      <c r="AY158" s="155">
        <v>1</v>
      </c>
      <c r="AZ158" s="155">
        <v>1</v>
      </c>
      <c r="BA158" s="143"/>
      <c r="BB158" s="143"/>
      <c r="BC158" s="143"/>
      <c r="BD158" s="143"/>
      <c r="BE158" s="143"/>
    </row>
    <row r="159" ht="16.5" spans="1:57">
      <c r="A159" s="102">
        <v>45444</v>
      </c>
      <c r="B159" s="242" t="s">
        <v>32</v>
      </c>
      <c r="C159" s="247">
        <v>3011</v>
      </c>
      <c r="D159" s="247">
        <v>455008</v>
      </c>
      <c r="E159" s="105">
        <f t="shared" si="96"/>
        <v>4550.08</v>
      </c>
      <c r="F159" s="219">
        <v>0</v>
      </c>
      <c r="G159" s="219">
        <v>0.7</v>
      </c>
      <c r="H159" s="108"/>
      <c r="I159" s="170">
        <v>3532.34</v>
      </c>
      <c r="J159" s="119">
        <v>0.15</v>
      </c>
      <c r="K159" s="120">
        <v>1264.205</v>
      </c>
      <c r="L159" s="121">
        <v>2268.135</v>
      </c>
      <c r="M159" s="122"/>
      <c r="N159" s="227">
        <f t="shared" si="97"/>
        <v>3011</v>
      </c>
      <c r="O159" s="123">
        <f t="shared" si="98"/>
        <v>0.7</v>
      </c>
      <c r="P159" s="124">
        <f t="shared" si="99"/>
        <v>4550.08</v>
      </c>
      <c r="Q159" s="124">
        <v>0</v>
      </c>
      <c r="R159" s="128">
        <f t="shared" si="100"/>
        <v>0</v>
      </c>
      <c r="S159" s="131">
        <f t="shared" si="101"/>
        <v>0</v>
      </c>
      <c r="T159" s="132"/>
      <c r="U159" s="133">
        <f t="shared" si="102"/>
        <v>4550.08</v>
      </c>
      <c r="V159" s="132">
        <f t="shared" si="103"/>
        <v>0.3</v>
      </c>
      <c r="W159" s="133">
        <f t="shared" si="104"/>
        <v>1365.024</v>
      </c>
      <c r="X159" s="138"/>
      <c r="Y159" s="135">
        <f t="shared" si="105"/>
        <v>0</v>
      </c>
      <c r="Z159" s="135">
        <f t="shared" si="126"/>
        <v>0</v>
      </c>
      <c r="AA159" s="135">
        <f t="shared" si="107"/>
        <v>4550.08</v>
      </c>
      <c r="AB159" s="142">
        <v>0</v>
      </c>
      <c r="AC159" s="142">
        <v>0.15</v>
      </c>
      <c r="AD159" s="135">
        <f t="shared" si="108"/>
        <v>682.51</v>
      </c>
      <c r="AE159" s="143"/>
      <c r="AF159" s="144">
        <f t="shared" si="109"/>
        <v>1365.024</v>
      </c>
      <c r="AG159" s="144">
        <f t="shared" si="110"/>
        <v>682.51</v>
      </c>
      <c r="AH159" s="144">
        <v>0</v>
      </c>
      <c r="AI159" s="144">
        <v>0</v>
      </c>
      <c r="AJ159" s="144">
        <v>0</v>
      </c>
      <c r="AK159" s="144">
        <v>0</v>
      </c>
      <c r="AL159" s="143"/>
      <c r="AM159" s="144">
        <f t="shared" si="127"/>
        <v>0</v>
      </c>
      <c r="AN159" s="144">
        <f t="shared" si="112"/>
        <v>682.51</v>
      </c>
      <c r="AO159" s="149">
        <f t="shared" si="113"/>
        <v>1</v>
      </c>
      <c r="AP159" s="153">
        <f t="shared" si="128"/>
        <v>682.514</v>
      </c>
      <c r="AQ159" s="143"/>
      <c r="AR159" s="122">
        <f t="shared" si="115"/>
        <v>2268.135</v>
      </c>
      <c r="AS159" s="122">
        <f t="shared" si="116"/>
        <v>4550.08</v>
      </c>
      <c r="AT159" s="122">
        <f t="shared" si="117"/>
        <v>3532.34</v>
      </c>
      <c r="AU159" s="122">
        <f t="shared" si="118"/>
        <v>0.15</v>
      </c>
      <c r="AV159" s="108">
        <v>1365.02</v>
      </c>
      <c r="AW159" s="143">
        <f t="shared" si="119"/>
        <v>0.00400000000013279</v>
      </c>
      <c r="AX159" s="143"/>
      <c r="AY159" s="155">
        <v>1</v>
      </c>
      <c r="AZ159" s="155">
        <v>1</v>
      </c>
      <c r="BA159" s="143"/>
      <c r="BB159" s="143"/>
      <c r="BC159" s="143"/>
      <c r="BD159" s="143"/>
      <c r="BE159" s="143"/>
    </row>
    <row r="160" ht="16.5" spans="1:57">
      <c r="A160" s="102">
        <v>45444</v>
      </c>
      <c r="B160" s="242" t="s">
        <v>32</v>
      </c>
      <c r="C160" s="247" t="s">
        <v>250</v>
      </c>
      <c r="D160" s="247">
        <v>25378</v>
      </c>
      <c r="E160" s="105">
        <f t="shared" si="96"/>
        <v>253.78</v>
      </c>
      <c r="F160" s="219">
        <v>0</v>
      </c>
      <c r="G160" s="219">
        <v>0.72</v>
      </c>
      <c r="H160" s="108"/>
      <c r="I160" s="170">
        <v>10368.89</v>
      </c>
      <c r="J160" s="119">
        <v>0.15</v>
      </c>
      <c r="K160" s="120">
        <v>2882.7852</v>
      </c>
      <c r="L160" s="121">
        <v>7486.1048</v>
      </c>
      <c r="M160" s="122"/>
      <c r="N160" s="227" t="str">
        <f t="shared" si="97"/>
        <v>335wan_iOS</v>
      </c>
      <c r="O160" s="123">
        <f t="shared" si="98"/>
        <v>0.72</v>
      </c>
      <c r="P160" s="124">
        <f t="shared" si="99"/>
        <v>253.78</v>
      </c>
      <c r="Q160" s="124">
        <v>0</v>
      </c>
      <c r="R160" s="128">
        <f t="shared" si="100"/>
        <v>0</v>
      </c>
      <c r="S160" s="131">
        <f t="shared" si="101"/>
        <v>0</v>
      </c>
      <c r="T160" s="132"/>
      <c r="U160" s="133">
        <f t="shared" si="102"/>
        <v>253.78</v>
      </c>
      <c r="V160" s="132">
        <f t="shared" si="103"/>
        <v>0.28</v>
      </c>
      <c r="W160" s="133">
        <f t="shared" si="104"/>
        <v>71.0584</v>
      </c>
      <c r="X160" s="138"/>
      <c r="Y160" s="135">
        <f t="shared" si="105"/>
        <v>0</v>
      </c>
      <c r="Z160" s="135">
        <f t="shared" si="126"/>
        <v>0</v>
      </c>
      <c r="AA160" s="135">
        <f t="shared" si="107"/>
        <v>253.78</v>
      </c>
      <c r="AB160" s="142">
        <v>0</v>
      </c>
      <c r="AC160" s="142">
        <v>0.15</v>
      </c>
      <c r="AD160" s="135">
        <f t="shared" si="108"/>
        <v>38.07</v>
      </c>
      <c r="AE160" s="143"/>
      <c r="AF160" s="144">
        <f t="shared" si="109"/>
        <v>71.0584</v>
      </c>
      <c r="AG160" s="144">
        <f t="shared" si="110"/>
        <v>38.07</v>
      </c>
      <c r="AH160" s="144">
        <v>0</v>
      </c>
      <c r="AI160" s="144">
        <v>0</v>
      </c>
      <c r="AJ160" s="144">
        <v>0</v>
      </c>
      <c r="AK160" s="144">
        <v>0</v>
      </c>
      <c r="AL160" s="143"/>
      <c r="AM160" s="144">
        <f t="shared" si="127"/>
        <v>0</v>
      </c>
      <c r="AN160" s="144">
        <f t="shared" si="112"/>
        <v>38.07</v>
      </c>
      <c r="AO160" s="149">
        <f t="shared" si="113"/>
        <v>1</v>
      </c>
      <c r="AP160" s="153">
        <f t="shared" si="128"/>
        <v>32.9884</v>
      </c>
      <c r="AQ160" s="143"/>
      <c r="AR160" s="122">
        <f t="shared" si="115"/>
        <v>7486.1048</v>
      </c>
      <c r="AS160" s="122">
        <f t="shared" si="116"/>
        <v>253.78</v>
      </c>
      <c r="AT160" s="122">
        <f t="shared" si="117"/>
        <v>10368.89</v>
      </c>
      <c r="AU160" s="122">
        <f t="shared" si="118"/>
        <v>0.15</v>
      </c>
      <c r="AV160" s="108">
        <v>71.06</v>
      </c>
      <c r="AW160" s="143">
        <f t="shared" si="119"/>
        <v>-0.00159999999999627</v>
      </c>
      <c r="AX160" s="143"/>
      <c r="AY160" s="155">
        <v>1</v>
      </c>
      <c r="AZ160" s="155">
        <v>1</v>
      </c>
      <c r="BA160" s="143"/>
      <c r="BB160" s="143"/>
      <c r="BC160" s="143"/>
      <c r="BD160" s="143"/>
      <c r="BE160" s="143"/>
    </row>
    <row r="161" ht="16.5" spans="1:57">
      <c r="A161" s="102">
        <v>45444</v>
      </c>
      <c r="B161" s="242" t="s">
        <v>32</v>
      </c>
      <c r="C161" s="247" t="s">
        <v>251</v>
      </c>
      <c r="D161" s="247">
        <v>224727</v>
      </c>
      <c r="E161" s="105">
        <f t="shared" si="96"/>
        <v>2247.27</v>
      </c>
      <c r="F161" s="219">
        <v>0</v>
      </c>
      <c r="G161" s="219">
        <v>0.72</v>
      </c>
      <c r="H161" s="108"/>
      <c r="I161" s="167">
        <v>567.15</v>
      </c>
      <c r="J161" s="119">
        <v>0.15</v>
      </c>
      <c r="K161" s="120">
        <v>202.98</v>
      </c>
      <c r="L161" s="121">
        <v>364.17</v>
      </c>
      <c r="M161" s="122"/>
      <c r="N161" s="227" t="str">
        <f t="shared" si="97"/>
        <v>335wan</v>
      </c>
      <c r="O161" s="123">
        <f t="shared" si="98"/>
        <v>0.72</v>
      </c>
      <c r="P161" s="124">
        <f t="shared" si="99"/>
        <v>2247.27</v>
      </c>
      <c r="Q161" s="124">
        <v>0</v>
      </c>
      <c r="R161" s="128">
        <f t="shared" si="100"/>
        <v>0</v>
      </c>
      <c r="S161" s="131">
        <f t="shared" si="101"/>
        <v>0</v>
      </c>
      <c r="T161" s="132"/>
      <c r="U161" s="133">
        <f t="shared" si="102"/>
        <v>2247.27</v>
      </c>
      <c r="V161" s="132">
        <f t="shared" si="103"/>
        <v>0.28</v>
      </c>
      <c r="W161" s="133">
        <f t="shared" si="104"/>
        <v>629.2356</v>
      </c>
      <c r="X161" s="138"/>
      <c r="Y161" s="135">
        <f t="shared" si="105"/>
        <v>0</v>
      </c>
      <c r="Z161" s="135">
        <f t="shared" si="126"/>
        <v>0</v>
      </c>
      <c r="AA161" s="135">
        <f t="shared" si="107"/>
        <v>2247.27</v>
      </c>
      <c r="AB161" s="142">
        <v>0</v>
      </c>
      <c r="AC161" s="142">
        <v>0.15</v>
      </c>
      <c r="AD161" s="135">
        <f t="shared" si="108"/>
        <v>337.09</v>
      </c>
      <c r="AE161" s="143"/>
      <c r="AF161" s="144">
        <f t="shared" si="109"/>
        <v>629.2356</v>
      </c>
      <c r="AG161" s="144">
        <f t="shared" si="110"/>
        <v>337.09</v>
      </c>
      <c r="AH161" s="144">
        <v>0</v>
      </c>
      <c r="AI161" s="144">
        <v>0</v>
      </c>
      <c r="AJ161" s="144">
        <v>0</v>
      </c>
      <c r="AK161" s="144">
        <v>0</v>
      </c>
      <c r="AL161" s="143"/>
      <c r="AM161" s="144">
        <f t="shared" si="127"/>
        <v>0</v>
      </c>
      <c r="AN161" s="144">
        <f t="shared" si="112"/>
        <v>337.09</v>
      </c>
      <c r="AO161" s="149">
        <f t="shared" si="113"/>
        <v>1</v>
      </c>
      <c r="AP161" s="153">
        <f t="shared" si="128"/>
        <v>292.1456</v>
      </c>
      <c r="AQ161" s="143"/>
      <c r="AR161" s="122">
        <f t="shared" si="115"/>
        <v>364.17</v>
      </c>
      <c r="AS161" s="122">
        <f t="shared" si="116"/>
        <v>2247.27</v>
      </c>
      <c r="AT161" s="122">
        <f t="shared" si="117"/>
        <v>567.15</v>
      </c>
      <c r="AU161" s="122">
        <f t="shared" si="118"/>
        <v>0.15</v>
      </c>
      <c r="AV161" s="108">
        <v>629.24</v>
      </c>
      <c r="AW161" s="143">
        <f t="shared" si="119"/>
        <v>-0.00439999999991869</v>
      </c>
      <c r="AX161" s="143"/>
      <c r="AY161" s="155">
        <v>1</v>
      </c>
      <c r="AZ161" s="155">
        <v>1</v>
      </c>
      <c r="BA161" s="143"/>
      <c r="BB161" s="143"/>
      <c r="BC161" s="143"/>
      <c r="BD161" s="143"/>
      <c r="BE161" s="143"/>
    </row>
    <row r="162" ht="16.5" spans="1:57">
      <c r="A162" s="102">
        <v>45444</v>
      </c>
      <c r="B162" s="242" t="s">
        <v>32</v>
      </c>
      <c r="C162" s="247" t="s">
        <v>230</v>
      </c>
      <c r="D162" s="247">
        <v>14072</v>
      </c>
      <c r="E162" s="105">
        <f t="shared" si="96"/>
        <v>140.72</v>
      </c>
      <c r="F162" s="219">
        <v>0</v>
      </c>
      <c r="G162" s="219">
        <v>0.73</v>
      </c>
      <c r="H162" s="108"/>
      <c r="I162" s="170">
        <v>3532.34</v>
      </c>
      <c r="J162" s="119">
        <v>0.15</v>
      </c>
      <c r="K162" s="120">
        <v>1264.205</v>
      </c>
      <c r="L162" s="121">
        <v>2268.135</v>
      </c>
      <c r="M162" s="122"/>
      <c r="N162" s="227" t="str">
        <f t="shared" si="97"/>
        <v>朋克</v>
      </c>
      <c r="O162" s="123">
        <f t="shared" si="98"/>
        <v>0.73</v>
      </c>
      <c r="P162" s="124">
        <f t="shared" si="99"/>
        <v>140.72</v>
      </c>
      <c r="Q162" s="124">
        <v>0</v>
      </c>
      <c r="R162" s="128">
        <f t="shared" si="100"/>
        <v>0</v>
      </c>
      <c r="S162" s="131">
        <f t="shared" si="101"/>
        <v>0</v>
      </c>
      <c r="T162" s="132"/>
      <c r="U162" s="133">
        <f t="shared" si="102"/>
        <v>140.72</v>
      </c>
      <c r="V162" s="132">
        <f t="shared" si="103"/>
        <v>0.27</v>
      </c>
      <c r="W162" s="133">
        <f t="shared" si="104"/>
        <v>37.9944</v>
      </c>
      <c r="X162" s="138"/>
      <c r="Y162" s="135">
        <f t="shared" si="105"/>
        <v>0</v>
      </c>
      <c r="Z162" s="135">
        <f t="shared" si="126"/>
        <v>0</v>
      </c>
      <c r="AA162" s="135">
        <f t="shared" si="107"/>
        <v>140.72</v>
      </c>
      <c r="AB162" s="142">
        <v>0</v>
      </c>
      <c r="AC162" s="142">
        <v>0.15</v>
      </c>
      <c r="AD162" s="135">
        <f t="shared" si="108"/>
        <v>21.11</v>
      </c>
      <c r="AE162" s="143"/>
      <c r="AF162" s="144">
        <f t="shared" si="109"/>
        <v>37.9944</v>
      </c>
      <c r="AG162" s="144">
        <f t="shared" si="110"/>
        <v>21.11</v>
      </c>
      <c r="AH162" s="144">
        <v>0</v>
      </c>
      <c r="AI162" s="144">
        <v>0</v>
      </c>
      <c r="AJ162" s="144">
        <v>0</v>
      </c>
      <c r="AK162" s="144">
        <v>0</v>
      </c>
      <c r="AL162" s="143"/>
      <c r="AM162" s="144">
        <f t="shared" si="127"/>
        <v>0</v>
      </c>
      <c r="AN162" s="144">
        <f t="shared" si="112"/>
        <v>21.11</v>
      </c>
      <c r="AO162" s="149">
        <f t="shared" si="113"/>
        <v>1</v>
      </c>
      <c r="AP162" s="153">
        <f t="shared" si="128"/>
        <v>16.8844</v>
      </c>
      <c r="AQ162" s="143"/>
      <c r="AR162" s="122">
        <f t="shared" si="115"/>
        <v>2268.135</v>
      </c>
      <c r="AS162" s="122">
        <f t="shared" si="116"/>
        <v>140.72</v>
      </c>
      <c r="AT162" s="122">
        <f t="shared" si="117"/>
        <v>3532.34</v>
      </c>
      <c r="AU162" s="122">
        <f t="shared" si="118"/>
        <v>0.15</v>
      </c>
      <c r="AV162" s="108">
        <v>37.99</v>
      </c>
      <c r="AW162" s="143">
        <f t="shared" si="119"/>
        <v>0.00439999999999685</v>
      </c>
      <c r="AX162" s="143"/>
      <c r="AY162" s="155">
        <v>1</v>
      </c>
      <c r="AZ162" s="155">
        <v>1</v>
      </c>
      <c r="BA162" s="143"/>
      <c r="BB162" s="143"/>
      <c r="BC162" s="143"/>
      <c r="BD162" s="143"/>
      <c r="BE162" s="143"/>
    </row>
    <row r="163" ht="16.5" spans="1:57">
      <c r="A163" s="102">
        <v>45444</v>
      </c>
      <c r="B163" s="242" t="s">
        <v>32</v>
      </c>
      <c r="C163" s="247" t="s">
        <v>227</v>
      </c>
      <c r="D163" s="247">
        <v>235498</v>
      </c>
      <c r="E163" s="105">
        <f t="shared" si="96"/>
        <v>2354.98</v>
      </c>
      <c r="F163" s="219">
        <v>0</v>
      </c>
      <c r="G163" s="219">
        <v>0.72</v>
      </c>
      <c r="H163" s="108"/>
      <c r="I163" s="170">
        <v>10368.89</v>
      </c>
      <c r="J163" s="119">
        <v>0.15</v>
      </c>
      <c r="K163" s="120">
        <v>2882.7852</v>
      </c>
      <c r="L163" s="121">
        <v>7486.1048</v>
      </c>
      <c r="M163" s="122"/>
      <c r="N163" s="227" t="str">
        <f t="shared" si="97"/>
        <v>游戏友</v>
      </c>
      <c r="O163" s="123">
        <f t="shared" si="98"/>
        <v>0.72</v>
      </c>
      <c r="P163" s="124">
        <f t="shared" si="99"/>
        <v>2354.98</v>
      </c>
      <c r="Q163" s="124">
        <v>0</v>
      </c>
      <c r="R163" s="128">
        <f t="shared" si="100"/>
        <v>0</v>
      </c>
      <c r="S163" s="131">
        <f t="shared" si="101"/>
        <v>0</v>
      </c>
      <c r="T163" s="132"/>
      <c r="U163" s="133">
        <f t="shared" si="102"/>
        <v>2354.98</v>
      </c>
      <c r="V163" s="132">
        <f t="shared" si="103"/>
        <v>0.28</v>
      </c>
      <c r="W163" s="133">
        <f t="shared" si="104"/>
        <v>659.3944</v>
      </c>
      <c r="X163" s="138"/>
      <c r="Y163" s="135">
        <f t="shared" si="105"/>
        <v>0</v>
      </c>
      <c r="Z163" s="135">
        <f t="shared" si="126"/>
        <v>0</v>
      </c>
      <c r="AA163" s="135">
        <f t="shared" si="107"/>
        <v>2354.98</v>
      </c>
      <c r="AB163" s="142">
        <v>0</v>
      </c>
      <c r="AC163" s="142">
        <v>0.15</v>
      </c>
      <c r="AD163" s="135">
        <f t="shared" si="108"/>
        <v>353.25</v>
      </c>
      <c r="AE163" s="143"/>
      <c r="AF163" s="144">
        <f t="shared" si="109"/>
        <v>659.3944</v>
      </c>
      <c r="AG163" s="144">
        <f t="shared" si="110"/>
        <v>353.25</v>
      </c>
      <c r="AH163" s="144">
        <v>0</v>
      </c>
      <c r="AI163" s="144">
        <v>0</v>
      </c>
      <c r="AJ163" s="144">
        <v>0</v>
      </c>
      <c r="AK163" s="144">
        <v>0</v>
      </c>
      <c r="AL163" s="143"/>
      <c r="AM163" s="144">
        <f t="shared" si="127"/>
        <v>0</v>
      </c>
      <c r="AN163" s="144">
        <f t="shared" si="112"/>
        <v>353.25</v>
      </c>
      <c r="AO163" s="149">
        <f t="shared" si="113"/>
        <v>1</v>
      </c>
      <c r="AP163" s="153">
        <f t="shared" si="128"/>
        <v>306.1444</v>
      </c>
      <c r="AQ163" s="143"/>
      <c r="AR163" s="122">
        <f t="shared" si="115"/>
        <v>7486.1048</v>
      </c>
      <c r="AS163" s="122">
        <f t="shared" si="116"/>
        <v>2354.98</v>
      </c>
      <c r="AT163" s="122">
        <f t="shared" si="117"/>
        <v>10368.89</v>
      </c>
      <c r="AU163" s="122">
        <f t="shared" si="118"/>
        <v>0.15</v>
      </c>
      <c r="AV163" s="108">
        <v>659.39</v>
      </c>
      <c r="AW163" s="143">
        <f t="shared" si="119"/>
        <v>0.00440000000003238</v>
      </c>
      <c r="AX163" s="143"/>
      <c r="AY163" s="155">
        <v>1</v>
      </c>
      <c r="AZ163" s="155">
        <v>1</v>
      </c>
      <c r="BA163" s="143"/>
      <c r="BB163" s="143"/>
      <c r="BC163" s="143"/>
      <c r="BD163" s="143"/>
      <c r="BE163" s="143"/>
    </row>
    <row r="164" ht="16.5" spans="1:57">
      <c r="A164" s="102">
        <v>45444</v>
      </c>
      <c r="B164" s="242" t="s">
        <v>32</v>
      </c>
      <c r="C164" s="247" t="s">
        <v>192</v>
      </c>
      <c r="D164" s="247">
        <v>571679</v>
      </c>
      <c r="E164" s="105">
        <f t="shared" si="96"/>
        <v>5716.79</v>
      </c>
      <c r="F164" s="219">
        <v>0</v>
      </c>
      <c r="G164" s="219">
        <v>0.78</v>
      </c>
      <c r="H164" s="108">
        <v>205.18</v>
      </c>
      <c r="I164" s="167">
        <v>567.15</v>
      </c>
      <c r="J164" s="119">
        <v>0.15</v>
      </c>
      <c r="K164" s="120">
        <v>202.98</v>
      </c>
      <c r="L164" s="121">
        <v>364.17</v>
      </c>
      <c r="M164" s="122"/>
      <c r="N164" s="227" t="str">
        <f t="shared" si="97"/>
        <v>大熊游戏</v>
      </c>
      <c r="O164" s="123">
        <f t="shared" si="98"/>
        <v>0.78</v>
      </c>
      <c r="P164" s="124">
        <f t="shared" si="99"/>
        <v>5716.79</v>
      </c>
      <c r="Q164" s="124">
        <v>0</v>
      </c>
      <c r="R164" s="128">
        <f t="shared" si="100"/>
        <v>205.18</v>
      </c>
      <c r="S164" s="131">
        <f t="shared" si="101"/>
        <v>0</v>
      </c>
      <c r="T164" s="132"/>
      <c r="U164" s="133">
        <f t="shared" si="102"/>
        <v>5511.61</v>
      </c>
      <c r="V164" s="132">
        <f t="shared" si="103"/>
        <v>0.22</v>
      </c>
      <c r="W164" s="133">
        <f t="shared" si="104"/>
        <v>1212.5542</v>
      </c>
      <c r="X164" s="138"/>
      <c r="Y164" s="135">
        <f t="shared" si="105"/>
        <v>205.18</v>
      </c>
      <c r="Z164" s="135">
        <f t="shared" si="126"/>
        <v>0</v>
      </c>
      <c r="AA164" s="135">
        <f t="shared" si="107"/>
        <v>5511.61</v>
      </c>
      <c r="AB164" s="142">
        <v>0</v>
      </c>
      <c r="AC164" s="142">
        <v>0.15</v>
      </c>
      <c r="AD164" s="135">
        <f t="shared" si="108"/>
        <v>826.74</v>
      </c>
      <c r="AE164" s="143"/>
      <c r="AF164" s="144">
        <f t="shared" si="109"/>
        <v>1212.5542</v>
      </c>
      <c r="AG164" s="144">
        <f t="shared" si="110"/>
        <v>826.74</v>
      </c>
      <c r="AH164" s="144">
        <v>0</v>
      </c>
      <c r="AI164" s="144">
        <v>0</v>
      </c>
      <c r="AJ164" s="144">
        <v>0</v>
      </c>
      <c r="AK164" s="144">
        <v>0</v>
      </c>
      <c r="AL164" s="143"/>
      <c r="AM164" s="144">
        <f t="shared" si="127"/>
        <v>0</v>
      </c>
      <c r="AN164" s="144">
        <f t="shared" si="112"/>
        <v>826.74</v>
      </c>
      <c r="AO164" s="149">
        <f t="shared" si="113"/>
        <v>1</v>
      </c>
      <c r="AP164" s="153">
        <f t="shared" si="128"/>
        <v>385.8142</v>
      </c>
      <c r="AQ164" s="143"/>
      <c r="AR164" s="122">
        <f t="shared" si="115"/>
        <v>364.17</v>
      </c>
      <c r="AS164" s="122">
        <f t="shared" si="116"/>
        <v>5716.79</v>
      </c>
      <c r="AT164" s="122">
        <f t="shared" si="117"/>
        <v>567.15</v>
      </c>
      <c r="AU164" s="122">
        <f t="shared" si="118"/>
        <v>0.15</v>
      </c>
      <c r="AV164" s="108"/>
      <c r="AW164" s="143">
        <f t="shared" si="119"/>
        <v>1212.5542</v>
      </c>
      <c r="AX164" s="143"/>
      <c r="AY164" s="155">
        <v>1</v>
      </c>
      <c r="AZ164" s="155">
        <v>1</v>
      </c>
      <c r="BA164" s="143"/>
      <c r="BB164" s="143"/>
      <c r="BC164" s="143"/>
      <c r="BD164" s="143"/>
      <c r="BE164" s="143"/>
    </row>
    <row r="165" ht="16.5" spans="1:57">
      <c r="A165" s="102">
        <v>45444</v>
      </c>
      <c r="B165" s="245" t="s">
        <v>32</v>
      </c>
      <c r="C165" s="247" t="s">
        <v>255</v>
      </c>
      <c r="D165" s="247">
        <v>6605</v>
      </c>
      <c r="E165" s="105">
        <f t="shared" si="96"/>
        <v>66.05</v>
      </c>
      <c r="F165" s="219">
        <v>0</v>
      </c>
      <c r="G165" s="219">
        <v>0.7</v>
      </c>
      <c r="H165" s="108"/>
      <c r="I165" s="170">
        <v>3532.34</v>
      </c>
      <c r="J165" s="119">
        <v>0.15</v>
      </c>
      <c r="K165" s="120">
        <v>1264.205</v>
      </c>
      <c r="L165" s="121">
        <v>2268.135</v>
      </c>
      <c r="M165" s="122"/>
      <c r="N165" s="227" t="str">
        <f t="shared" si="97"/>
        <v>007手游</v>
      </c>
      <c r="O165" s="123">
        <f t="shared" si="98"/>
        <v>0.7</v>
      </c>
      <c r="P165" s="124">
        <f t="shared" si="99"/>
        <v>66.05</v>
      </c>
      <c r="Q165" s="124">
        <v>0</v>
      </c>
      <c r="R165" s="128">
        <f t="shared" si="100"/>
        <v>0</v>
      </c>
      <c r="S165" s="131">
        <f t="shared" si="101"/>
        <v>0</v>
      </c>
      <c r="T165" s="132"/>
      <c r="U165" s="133">
        <f t="shared" si="102"/>
        <v>66.05</v>
      </c>
      <c r="V165" s="132">
        <f t="shared" si="103"/>
        <v>0.3</v>
      </c>
      <c r="W165" s="133">
        <f t="shared" si="104"/>
        <v>19.815</v>
      </c>
      <c r="X165" s="138"/>
      <c r="Y165" s="135">
        <f t="shared" si="105"/>
        <v>0</v>
      </c>
      <c r="Z165" s="135">
        <f t="shared" si="126"/>
        <v>0</v>
      </c>
      <c r="AA165" s="135">
        <f t="shared" si="107"/>
        <v>66.05</v>
      </c>
      <c r="AB165" s="142">
        <v>0</v>
      </c>
      <c r="AC165" s="142">
        <v>0.15</v>
      </c>
      <c r="AD165" s="135">
        <f t="shared" si="108"/>
        <v>9.91</v>
      </c>
      <c r="AE165" s="143"/>
      <c r="AF165" s="144">
        <f t="shared" si="109"/>
        <v>19.815</v>
      </c>
      <c r="AG165" s="144">
        <f t="shared" si="110"/>
        <v>9.91</v>
      </c>
      <c r="AH165" s="144">
        <v>0</v>
      </c>
      <c r="AI165" s="144">
        <v>0</v>
      </c>
      <c r="AJ165" s="144">
        <v>0</v>
      </c>
      <c r="AK165" s="144">
        <v>0</v>
      </c>
      <c r="AL165" s="143"/>
      <c r="AM165" s="144">
        <f t="shared" si="127"/>
        <v>0</v>
      </c>
      <c r="AN165" s="144">
        <f t="shared" si="112"/>
        <v>9.91</v>
      </c>
      <c r="AO165" s="149">
        <f t="shared" si="113"/>
        <v>1</v>
      </c>
      <c r="AP165" s="153">
        <f t="shared" si="128"/>
        <v>9.905</v>
      </c>
      <c r="AQ165" s="143"/>
      <c r="AR165" s="122">
        <f t="shared" si="115"/>
        <v>2268.135</v>
      </c>
      <c r="AS165" s="122">
        <f t="shared" si="116"/>
        <v>66.05</v>
      </c>
      <c r="AT165" s="122">
        <f t="shared" si="117"/>
        <v>3532.34</v>
      </c>
      <c r="AU165" s="122">
        <f t="shared" si="118"/>
        <v>0.15</v>
      </c>
      <c r="AV165" s="108">
        <v>19.82</v>
      </c>
      <c r="AW165" s="143">
        <f t="shared" si="119"/>
        <v>-0.00499999999999901</v>
      </c>
      <c r="AX165" s="143"/>
      <c r="AY165" s="155">
        <v>1</v>
      </c>
      <c r="AZ165" s="155">
        <v>1</v>
      </c>
      <c r="BA165" s="143"/>
      <c r="BB165" s="143"/>
      <c r="BC165" s="143"/>
      <c r="BD165" s="143"/>
      <c r="BE165" s="143"/>
    </row>
    <row r="166" ht="16.5" spans="1:57">
      <c r="A166" s="102">
        <v>45444</v>
      </c>
      <c r="B166" s="242" t="s">
        <v>239</v>
      </c>
      <c r="C166" s="247" t="s">
        <v>240</v>
      </c>
      <c r="D166" s="247">
        <v>42922</v>
      </c>
      <c r="E166" s="105">
        <f t="shared" si="96"/>
        <v>429.22</v>
      </c>
      <c r="F166" s="219">
        <v>0</v>
      </c>
      <c r="G166" s="219">
        <v>0.78</v>
      </c>
      <c r="H166" s="108"/>
      <c r="I166" s="170">
        <v>10368.89</v>
      </c>
      <c r="J166" s="119">
        <v>0.15</v>
      </c>
      <c r="K166" s="120">
        <v>2882.7852</v>
      </c>
      <c r="L166" s="121">
        <v>7486.1048</v>
      </c>
      <c r="M166" s="122"/>
      <c r="N166" s="227" t="str">
        <f t="shared" si="97"/>
        <v>触点_iOS</v>
      </c>
      <c r="O166" s="123">
        <f t="shared" si="98"/>
        <v>0.78</v>
      </c>
      <c r="P166" s="124">
        <f t="shared" si="99"/>
        <v>429.22</v>
      </c>
      <c r="Q166" s="124">
        <v>0</v>
      </c>
      <c r="R166" s="128">
        <f t="shared" si="100"/>
        <v>0</v>
      </c>
      <c r="S166" s="131">
        <f t="shared" si="101"/>
        <v>0</v>
      </c>
      <c r="T166" s="132"/>
      <c r="U166" s="133">
        <f t="shared" si="102"/>
        <v>429.22</v>
      </c>
      <c r="V166" s="132">
        <f t="shared" si="103"/>
        <v>0.22</v>
      </c>
      <c r="W166" s="133">
        <f t="shared" si="104"/>
        <v>94.4284</v>
      </c>
      <c r="X166" s="138"/>
      <c r="Y166" s="135">
        <f t="shared" si="105"/>
        <v>0</v>
      </c>
      <c r="Z166" s="135">
        <f t="shared" si="126"/>
        <v>0</v>
      </c>
      <c r="AA166" s="135">
        <f t="shared" si="107"/>
        <v>429.22</v>
      </c>
      <c r="AB166" s="142">
        <v>0</v>
      </c>
      <c r="AC166" s="142">
        <v>0.15</v>
      </c>
      <c r="AD166" s="135">
        <f t="shared" si="108"/>
        <v>64.38</v>
      </c>
      <c r="AE166" s="143"/>
      <c r="AF166" s="144">
        <f t="shared" si="109"/>
        <v>94.4284</v>
      </c>
      <c r="AG166" s="144">
        <f t="shared" si="110"/>
        <v>64.38</v>
      </c>
      <c r="AH166" s="144">
        <v>0</v>
      </c>
      <c r="AI166" s="144">
        <v>0</v>
      </c>
      <c r="AJ166" s="144">
        <v>0</v>
      </c>
      <c r="AK166" s="144">
        <v>0</v>
      </c>
      <c r="AL166" s="143"/>
      <c r="AM166" s="144">
        <f t="shared" si="127"/>
        <v>0</v>
      </c>
      <c r="AN166" s="144">
        <f t="shared" si="112"/>
        <v>64.38</v>
      </c>
      <c r="AO166" s="149">
        <f t="shared" si="113"/>
        <v>1</v>
      </c>
      <c r="AP166" s="153">
        <f t="shared" si="128"/>
        <v>30.0484</v>
      </c>
      <c r="AQ166" s="143"/>
      <c r="AR166" s="122">
        <f t="shared" si="115"/>
        <v>7486.1048</v>
      </c>
      <c r="AS166" s="122">
        <f t="shared" si="116"/>
        <v>429.22</v>
      </c>
      <c r="AT166" s="122">
        <f t="shared" si="117"/>
        <v>10368.89</v>
      </c>
      <c r="AU166" s="122">
        <f t="shared" si="118"/>
        <v>0.15</v>
      </c>
      <c r="AV166" s="108">
        <v>94.42</v>
      </c>
      <c r="AW166" s="143">
        <f t="shared" si="119"/>
        <v>0.00839999999999463</v>
      </c>
      <c r="AX166" s="143"/>
      <c r="AY166" s="155">
        <v>1</v>
      </c>
      <c r="AZ166" s="155">
        <v>1</v>
      </c>
      <c r="BA166" s="143"/>
      <c r="BB166" s="143"/>
      <c r="BC166" s="143"/>
      <c r="BD166" s="143"/>
      <c r="BE166" s="143"/>
    </row>
    <row r="167" ht="16.5" spans="1:57">
      <c r="A167" s="102">
        <v>45444</v>
      </c>
      <c r="B167" s="242" t="s">
        <v>239</v>
      </c>
      <c r="C167" s="247" t="s">
        <v>241</v>
      </c>
      <c r="D167" s="247">
        <v>2498</v>
      </c>
      <c r="E167" s="105">
        <f t="shared" si="96"/>
        <v>24.98</v>
      </c>
      <c r="F167" s="219">
        <v>0</v>
      </c>
      <c r="G167" s="219">
        <v>0.78</v>
      </c>
      <c r="H167" s="108"/>
      <c r="I167" s="167">
        <v>567.15</v>
      </c>
      <c r="J167" s="119">
        <v>0.15</v>
      </c>
      <c r="K167" s="120">
        <v>202.98</v>
      </c>
      <c r="L167" s="121">
        <v>364.17</v>
      </c>
      <c r="M167" s="122"/>
      <c r="N167" s="227" t="str">
        <f t="shared" si="97"/>
        <v>触点</v>
      </c>
      <c r="O167" s="123">
        <f t="shared" si="98"/>
        <v>0.78</v>
      </c>
      <c r="P167" s="124">
        <f t="shared" si="99"/>
        <v>24.98</v>
      </c>
      <c r="Q167" s="124">
        <v>0</v>
      </c>
      <c r="R167" s="128">
        <f t="shared" si="100"/>
        <v>0</v>
      </c>
      <c r="S167" s="131">
        <f t="shared" si="101"/>
        <v>0</v>
      </c>
      <c r="T167" s="132"/>
      <c r="U167" s="133">
        <f t="shared" si="102"/>
        <v>24.98</v>
      </c>
      <c r="V167" s="132">
        <f t="shared" si="103"/>
        <v>0.22</v>
      </c>
      <c r="W167" s="133">
        <f t="shared" si="104"/>
        <v>5.4956</v>
      </c>
      <c r="X167" s="138"/>
      <c r="Y167" s="135">
        <f t="shared" si="105"/>
        <v>0</v>
      </c>
      <c r="Z167" s="135">
        <f t="shared" si="126"/>
        <v>0</v>
      </c>
      <c r="AA167" s="135">
        <f t="shared" si="107"/>
        <v>24.98</v>
      </c>
      <c r="AB167" s="142">
        <v>0</v>
      </c>
      <c r="AC167" s="142">
        <v>0.15</v>
      </c>
      <c r="AD167" s="135">
        <f t="shared" si="108"/>
        <v>3.75</v>
      </c>
      <c r="AE167" s="143"/>
      <c r="AF167" s="144">
        <f t="shared" si="109"/>
        <v>5.4956</v>
      </c>
      <c r="AG167" s="144">
        <f t="shared" si="110"/>
        <v>3.75</v>
      </c>
      <c r="AH167" s="144">
        <v>0</v>
      </c>
      <c r="AI167" s="144">
        <v>0</v>
      </c>
      <c r="AJ167" s="144">
        <v>0</v>
      </c>
      <c r="AK167" s="144">
        <v>0</v>
      </c>
      <c r="AL167" s="143"/>
      <c r="AM167" s="144">
        <f t="shared" si="127"/>
        <v>0</v>
      </c>
      <c r="AN167" s="144">
        <f t="shared" si="112"/>
        <v>3.75</v>
      </c>
      <c r="AO167" s="149">
        <f t="shared" si="113"/>
        <v>1</v>
      </c>
      <c r="AP167" s="153">
        <f t="shared" si="128"/>
        <v>1.7456</v>
      </c>
      <c r="AQ167" s="143"/>
      <c r="AR167" s="122">
        <f t="shared" si="115"/>
        <v>364.17</v>
      </c>
      <c r="AS167" s="122">
        <f t="shared" si="116"/>
        <v>24.98</v>
      </c>
      <c r="AT167" s="122">
        <f t="shared" si="117"/>
        <v>567.15</v>
      </c>
      <c r="AU167" s="122">
        <f t="shared" si="118"/>
        <v>0.15</v>
      </c>
      <c r="AV167" s="108">
        <v>5.5</v>
      </c>
      <c r="AW167" s="143">
        <f t="shared" si="119"/>
        <v>-0.0044000000000004</v>
      </c>
      <c r="AX167" s="143"/>
      <c r="AY167" s="155">
        <v>1</v>
      </c>
      <c r="AZ167" s="155">
        <v>1</v>
      </c>
      <c r="BA167" s="143"/>
      <c r="BB167" s="143"/>
      <c r="BC167" s="143"/>
      <c r="BD167" s="143"/>
      <c r="BE167" s="143"/>
    </row>
    <row r="168" s="54" customFormat="1" ht="39.4" customHeight="1"/>
    <row r="169" ht="15" spans="1:57">
      <c r="A169" s="102">
        <v>45474</v>
      </c>
      <c r="B169" s="248" t="s">
        <v>30</v>
      </c>
      <c r="C169" s="249">
        <v>3733</v>
      </c>
      <c r="D169" s="249">
        <v>2735560</v>
      </c>
      <c r="E169" s="249">
        <f t="shared" ref="E169:E201" si="129">D169*0.01</f>
        <v>27355.6</v>
      </c>
      <c r="F169" s="250">
        <v>0.05</v>
      </c>
      <c r="G169" s="250">
        <v>0.72</v>
      </c>
      <c r="H169" s="108"/>
      <c r="I169" s="167">
        <v>2784.91</v>
      </c>
      <c r="J169" s="119">
        <v>0.15</v>
      </c>
      <c r="K169" s="120">
        <v>996.71</v>
      </c>
      <c r="L169" s="121">
        <v>1788.2</v>
      </c>
      <c r="M169" s="122"/>
      <c r="N169" s="227">
        <f t="shared" ref="N169:N201" si="130">C169</f>
        <v>3733</v>
      </c>
      <c r="O169" s="250">
        <f t="shared" ref="O169:O201" si="131">G169</f>
        <v>0.72</v>
      </c>
      <c r="P169" s="124">
        <f t="shared" ref="P169:P201" si="132">E169</f>
        <v>27355.6</v>
      </c>
      <c r="Q169" s="124">
        <v>0</v>
      </c>
      <c r="R169" s="128">
        <f t="shared" ref="R169:R201" si="133">H169</f>
        <v>0</v>
      </c>
      <c r="S169" s="131">
        <f t="shared" ref="S169:S201" si="134">F169</f>
        <v>0.05</v>
      </c>
      <c r="T169" s="132"/>
      <c r="U169" s="133">
        <f t="shared" ref="U169:U201" si="135">(P169-Q169-R169)*(1-S169)*(1-T169)</f>
        <v>25987.82</v>
      </c>
      <c r="V169" s="132">
        <f t="shared" ref="V169:V201" si="136">AY169-O169</f>
        <v>0.28</v>
      </c>
      <c r="W169" s="133">
        <f t="shared" ref="W169:W201" si="137">(P169-Q169-R169)*(1-S169)*V169*(1-T169)</f>
        <v>7276.5896</v>
      </c>
      <c r="X169" s="134"/>
      <c r="Y169" s="135">
        <f t="shared" ref="Y169:Y201" si="138">R169</f>
        <v>0</v>
      </c>
      <c r="Z169" s="135">
        <f t="shared" ref="Z169:Z176" si="139">Q169</f>
        <v>0</v>
      </c>
      <c r="AA169" s="135">
        <f t="shared" ref="AA169:AA201" si="140">P169-Y169-Z169</f>
        <v>27355.6</v>
      </c>
      <c r="AB169" s="142">
        <v>0</v>
      </c>
      <c r="AC169" s="142">
        <v>0.15</v>
      </c>
      <c r="AD169" s="135">
        <f t="shared" ref="AD169:AD201" si="141">ROUND(AA169*(1-AB169)*AC169,2)</f>
        <v>4103.34</v>
      </c>
      <c r="AE169" s="143"/>
      <c r="AF169" s="251">
        <f t="shared" ref="AF169:AF201" si="142">W169</f>
        <v>7276.5896</v>
      </c>
      <c r="AG169" s="144">
        <f t="shared" ref="AG169:AG201" si="143">AD169</f>
        <v>4103.34</v>
      </c>
      <c r="AH169" s="144">
        <v>0</v>
      </c>
      <c r="AI169" s="144">
        <v>0</v>
      </c>
      <c r="AJ169" s="144">
        <v>0</v>
      </c>
      <c r="AK169" s="144">
        <v>0</v>
      </c>
      <c r="AL169" s="143"/>
      <c r="AM169" s="144">
        <f t="shared" ref="AM169:AM176" si="144">SUM(AH169:AL169)</f>
        <v>0</v>
      </c>
      <c r="AN169" s="144">
        <f t="shared" ref="AN169:AN201" si="145">AG169-AM169</f>
        <v>4103.34</v>
      </c>
      <c r="AO169" s="149">
        <f t="shared" ref="AO169:AO201" si="146">IFERROR(AN169/AG169,"")</f>
        <v>1</v>
      </c>
      <c r="AP169" s="153">
        <f t="shared" ref="AP169:AP176" si="147">W169-AD169-T169</f>
        <v>3173.2496</v>
      </c>
      <c r="AQ169" s="143"/>
      <c r="AR169" s="122">
        <f t="shared" ref="AR169:AR201" si="148">L169-AE169</f>
        <v>1788.2</v>
      </c>
      <c r="AS169" s="122">
        <f t="shared" ref="AS169:AS201" si="149">E169-Q169</f>
        <v>27355.6</v>
      </c>
      <c r="AT169" s="122">
        <f t="shared" ref="AT169:AT201" si="150">I169-S169</f>
        <v>2784.86</v>
      </c>
      <c r="AU169" s="122">
        <f t="shared" ref="AU169:AU201" si="151">J169-X169</f>
        <v>0.15</v>
      </c>
      <c r="AV169" s="108">
        <v>84.96</v>
      </c>
      <c r="AW169" s="143">
        <f t="shared" ref="AW169:AW201" si="152">AF169-AV169</f>
        <v>7191.6296</v>
      </c>
      <c r="AX169" s="143"/>
      <c r="AY169" s="155">
        <v>1</v>
      </c>
      <c r="AZ169" s="155">
        <v>1</v>
      </c>
      <c r="BA169" s="143"/>
      <c r="BB169" s="143"/>
      <c r="BC169" s="143"/>
      <c r="BD169" s="143"/>
      <c r="BE169" s="143"/>
    </row>
    <row r="170" ht="15" spans="1:57">
      <c r="A170" s="102">
        <v>45475</v>
      </c>
      <c r="B170" s="248" t="s">
        <v>30</v>
      </c>
      <c r="C170" s="249" t="s">
        <v>247</v>
      </c>
      <c r="D170" s="249">
        <v>1842419</v>
      </c>
      <c r="E170" s="249">
        <f t="shared" si="129"/>
        <v>18424.19</v>
      </c>
      <c r="F170" s="250">
        <v>0</v>
      </c>
      <c r="G170" s="250">
        <v>0.75</v>
      </c>
      <c r="H170" s="108"/>
      <c r="I170" s="170">
        <v>952.47</v>
      </c>
      <c r="J170" s="119">
        <v>0.15</v>
      </c>
      <c r="K170" s="120">
        <v>340.884</v>
      </c>
      <c r="L170" s="121">
        <v>611.586</v>
      </c>
      <c r="M170" s="122"/>
      <c r="N170" s="227" t="str">
        <f t="shared" si="130"/>
        <v>爱趣聚合</v>
      </c>
      <c r="O170" s="250">
        <f t="shared" si="131"/>
        <v>0.75</v>
      </c>
      <c r="P170" s="124">
        <f t="shared" si="132"/>
        <v>18424.19</v>
      </c>
      <c r="Q170" s="124">
        <v>0</v>
      </c>
      <c r="R170" s="128">
        <f t="shared" si="133"/>
        <v>0</v>
      </c>
      <c r="S170" s="131">
        <f t="shared" si="134"/>
        <v>0</v>
      </c>
      <c r="T170" s="132"/>
      <c r="U170" s="133">
        <f t="shared" si="135"/>
        <v>18424.19</v>
      </c>
      <c r="V170" s="132">
        <f t="shared" si="136"/>
        <v>0.25</v>
      </c>
      <c r="W170" s="133">
        <f t="shared" si="137"/>
        <v>4606.0475</v>
      </c>
      <c r="X170" s="134"/>
      <c r="Y170" s="135">
        <f t="shared" si="138"/>
        <v>0</v>
      </c>
      <c r="Z170" s="135">
        <f t="shared" si="139"/>
        <v>0</v>
      </c>
      <c r="AA170" s="135">
        <f t="shared" si="140"/>
        <v>18424.19</v>
      </c>
      <c r="AB170" s="142">
        <v>0</v>
      </c>
      <c r="AC170" s="142">
        <v>0.15</v>
      </c>
      <c r="AD170" s="135">
        <f t="shared" si="141"/>
        <v>2763.63</v>
      </c>
      <c r="AE170" s="143"/>
      <c r="AF170" s="251">
        <f t="shared" si="142"/>
        <v>4606.0475</v>
      </c>
      <c r="AG170" s="144">
        <f t="shared" si="143"/>
        <v>2763.63</v>
      </c>
      <c r="AH170" s="144">
        <v>0</v>
      </c>
      <c r="AI170" s="144">
        <v>0</v>
      </c>
      <c r="AJ170" s="144">
        <v>0</v>
      </c>
      <c r="AK170" s="144">
        <v>0</v>
      </c>
      <c r="AL170" s="143"/>
      <c r="AM170" s="144">
        <f t="shared" si="144"/>
        <v>0</v>
      </c>
      <c r="AN170" s="144">
        <f t="shared" si="145"/>
        <v>2763.63</v>
      </c>
      <c r="AO170" s="149">
        <f t="shared" si="146"/>
        <v>1</v>
      </c>
      <c r="AP170" s="153">
        <f t="shared" si="147"/>
        <v>1842.4175</v>
      </c>
      <c r="AQ170" s="143"/>
      <c r="AR170" s="122">
        <f t="shared" si="148"/>
        <v>611.586</v>
      </c>
      <c r="AS170" s="122">
        <f t="shared" si="149"/>
        <v>18424.19</v>
      </c>
      <c r="AT170" s="122">
        <f t="shared" si="150"/>
        <v>952.47</v>
      </c>
      <c r="AU170" s="122">
        <f t="shared" si="151"/>
        <v>0.15</v>
      </c>
      <c r="AV170" s="108">
        <v>8.4</v>
      </c>
      <c r="AW170" s="143">
        <f t="shared" si="152"/>
        <v>4597.6475</v>
      </c>
      <c r="AX170" s="143"/>
      <c r="AY170" s="155">
        <v>1</v>
      </c>
      <c r="AZ170" s="155">
        <v>1</v>
      </c>
      <c r="BA170" s="143"/>
      <c r="BB170" s="143"/>
      <c r="BC170" s="143"/>
      <c r="BD170" s="143"/>
      <c r="BE170" s="143"/>
    </row>
    <row r="171" ht="15" spans="1:57">
      <c r="A171" s="102">
        <v>45476</v>
      </c>
      <c r="B171" s="248" t="s">
        <v>30</v>
      </c>
      <c r="C171" s="249" t="s">
        <v>235</v>
      </c>
      <c r="D171" s="249">
        <v>1231566</v>
      </c>
      <c r="E171" s="249">
        <f t="shared" si="129"/>
        <v>12315.66</v>
      </c>
      <c r="F171" s="250">
        <v>0</v>
      </c>
      <c r="G171" s="250">
        <v>0.72</v>
      </c>
      <c r="H171" s="108"/>
      <c r="I171" s="170">
        <v>3532.34</v>
      </c>
      <c r="J171" s="119">
        <v>0.15</v>
      </c>
      <c r="K171" s="120">
        <v>1264.205</v>
      </c>
      <c r="L171" s="121">
        <v>2268.135</v>
      </c>
      <c r="M171" s="122"/>
      <c r="N171" s="227" t="str">
        <f t="shared" si="130"/>
        <v>梨子手游</v>
      </c>
      <c r="O171" s="250">
        <f t="shared" si="131"/>
        <v>0.72</v>
      </c>
      <c r="P171" s="124">
        <f t="shared" si="132"/>
        <v>12315.66</v>
      </c>
      <c r="Q171" s="124">
        <v>0</v>
      </c>
      <c r="R171" s="128">
        <f t="shared" si="133"/>
        <v>0</v>
      </c>
      <c r="S171" s="131">
        <f t="shared" si="134"/>
        <v>0</v>
      </c>
      <c r="T171" s="132"/>
      <c r="U171" s="133">
        <f t="shared" si="135"/>
        <v>12315.66</v>
      </c>
      <c r="V171" s="132">
        <f t="shared" si="136"/>
        <v>0.28</v>
      </c>
      <c r="W171" s="133">
        <f t="shared" si="137"/>
        <v>3448.3848</v>
      </c>
      <c r="X171" s="138"/>
      <c r="Y171" s="135">
        <f t="shared" si="138"/>
        <v>0</v>
      </c>
      <c r="Z171" s="135">
        <f t="shared" si="139"/>
        <v>0</v>
      </c>
      <c r="AA171" s="135">
        <f t="shared" si="140"/>
        <v>12315.66</v>
      </c>
      <c r="AB171" s="142">
        <v>0</v>
      </c>
      <c r="AC171" s="142">
        <v>0.15</v>
      </c>
      <c r="AD171" s="135">
        <f t="shared" si="141"/>
        <v>1847.35</v>
      </c>
      <c r="AE171" s="143"/>
      <c r="AF171" s="251">
        <f t="shared" si="142"/>
        <v>3448.3848</v>
      </c>
      <c r="AG171" s="144">
        <f t="shared" si="143"/>
        <v>1847.35</v>
      </c>
      <c r="AH171" s="144">
        <v>0</v>
      </c>
      <c r="AI171" s="144">
        <v>0</v>
      </c>
      <c r="AJ171" s="144">
        <v>0</v>
      </c>
      <c r="AK171" s="144">
        <v>0</v>
      </c>
      <c r="AL171" s="143"/>
      <c r="AM171" s="144">
        <f t="shared" si="144"/>
        <v>0</v>
      </c>
      <c r="AN171" s="144">
        <f t="shared" si="145"/>
        <v>1847.35</v>
      </c>
      <c r="AO171" s="149">
        <f t="shared" si="146"/>
        <v>1</v>
      </c>
      <c r="AP171" s="153">
        <f t="shared" si="147"/>
        <v>1601.0348</v>
      </c>
      <c r="AQ171" s="143"/>
      <c r="AR171" s="122">
        <f t="shared" si="148"/>
        <v>2268.135</v>
      </c>
      <c r="AS171" s="122">
        <f t="shared" si="149"/>
        <v>12315.66</v>
      </c>
      <c r="AT171" s="122">
        <f t="shared" si="150"/>
        <v>3532.34</v>
      </c>
      <c r="AU171" s="122">
        <f t="shared" si="151"/>
        <v>0.15</v>
      </c>
      <c r="AV171" s="108">
        <v>55.12</v>
      </c>
      <c r="AW171" s="143">
        <f t="shared" si="152"/>
        <v>3393.2648</v>
      </c>
      <c r="AX171" s="143"/>
      <c r="AY171" s="155">
        <v>1</v>
      </c>
      <c r="AZ171" s="155">
        <v>1</v>
      </c>
      <c r="BA171" s="143"/>
      <c r="BB171" s="143"/>
      <c r="BC171" s="143"/>
      <c r="BD171" s="143"/>
      <c r="BE171" s="143"/>
    </row>
    <row r="172" ht="15" spans="1:57">
      <c r="A172" s="102">
        <v>45477</v>
      </c>
      <c r="B172" s="248" t="s">
        <v>30</v>
      </c>
      <c r="C172" s="249" t="s">
        <v>229</v>
      </c>
      <c r="D172" s="249">
        <v>897504</v>
      </c>
      <c r="E172" s="249">
        <f t="shared" si="129"/>
        <v>8975.04</v>
      </c>
      <c r="F172" s="250">
        <v>0</v>
      </c>
      <c r="G172" s="250">
        <v>0.73</v>
      </c>
      <c r="H172" s="108"/>
      <c r="I172" s="170">
        <v>10368.89</v>
      </c>
      <c r="J172" s="119">
        <v>0.15</v>
      </c>
      <c r="K172" s="120">
        <v>2882.7852</v>
      </c>
      <c r="L172" s="121">
        <v>7486.1048</v>
      </c>
      <c r="M172" s="122"/>
      <c r="N172" s="227" t="str">
        <f t="shared" si="130"/>
        <v>闪趣</v>
      </c>
      <c r="O172" s="250">
        <f t="shared" si="131"/>
        <v>0.73</v>
      </c>
      <c r="P172" s="124">
        <f t="shared" si="132"/>
        <v>8975.04</v>
      </c>
      <c r="Q172" s="124">
        <v>0</v>
      </c>
      <c r="R172" s="128">
        <f t="shared" si="133"/>
        <v>0</v>
      </c>
      <c r="S172" s="131">
        <f t="shared" si="134"/>
        <v>0</v>
      </c>
      <c r="T172" s="132"/>
      <c r="U172" s="133">
        <f t="shared" si="135"/>
        <v>8975.04</v>
      </c>
      <c r="V172" s="132">
        <f t="shared" si="136"/>
        <v>0.27</v>
      </c>
      <c r="W172" s="133">
        <f t="shared" si="137"/>
        <v>2423.2608</v>
      </c>
      <c r="X172" s="138"/>
      <c r="Y172" s="135">
        <f t="shared" si="138"/>
        <v>0</v>
      </c>
      <c r="Z172" s="135">
        <f t="shared" si="139"/>
        <v>0</v>
      </c>
      <c r="AA172" s="135">
        <f t="shared" si="140"/>
        <v>8975.04</v>
      </c>
      <c r="AB172" s="142">
        <v>0</v>
      </c>
      <c r="AC172" s="142">
        <v>0.15</v>
      </c>
      <c r="AD172" s="135">
        <f t="shared" si="141"/>
        <v>1346.26</v>
      </c>
      <c r="AE172" s="143"/>
      <c r="AF172" s="251">
        <f t="shared" si="142"/>
        <v>2423.2608</v>
      </c>
      <c r="AG172" s="144">
        <f t="shared" si="143"/>
        <v>1346.26</v>
      </c>
      <c r="AH172" s="144">
        <v>0</v>
      </c>
      <c r="AI172" s="144">
        <v>0</v>
      </c>
      <c r="AJ172" s="144">
        <v>0</v>
      </c>
      <c r="AK172" s="144">
        <v>0</v>
      </c>
      <c r="AL172" s="143"/>
      <c r="AM172" s="144">
        <f t="shared" si="144"/>
        <v>0</v>
      </c>
      <c r="AN172" s="144">
        <f t="shared" si="145"/>
        <v>1346.26</v>
      </c>
      <c r="AO172" s="149">
        <f t="shared" si="146"/>
        <v>1</v>
      </c>
      <c r="AP172" s="153">
        <f t="shared" si="147"/>
        <v>1077.0008</v>
      </c>
      <c r="AQ172" s="143"/>
      <c r="AR172" s="122">
        <f t="shared" si="148"/>
        <v>7486.1048</v>
      </c>
      <c r="AS172" s="122">
        <f t="shared" si="149"/>
        <v>8975.04</v>
      </c>
      <c r="AT172" s="122">
        <f t="shared" si="150"/>
        <v>10368.89</v>
      </c>
      <c r="AU172" s="122">
        <f t="shared" si="151"/>
        <v>0.15</v>
      </c>
      <c r="AV172" s="108">
        <v>1974.8</v>
      </c>
      <c r="AW172" s="143">
        <f t="shared" si="152"/>
        <v>448.460800000001</v>
      </c>
      <c r="AX172" s="143"/>
      <c r="AY172" s="155">
        <v>1</v>
      </c>
      <c r="AZ172" s="155">
        <v>1</v>
      </c>
      <c r="BA172" s="143"/>
      <c r="BB172" s="143"/>
      <c r="BC172" s="143"/>
      <c r="BD172" s="143"/>
      <c r="BE172" s="143"/>
    </row>
    <row r="173" ht="15" spans="1:57">
      <c r="A173" s="102">
        <v>45478</v>
      </c>
      <c r="B173" s="248" t="s">
        <v>30</v>
      </c>
      <c r="C173" s="249" t="s">
        <v>246</v>
      </c>
      <c r="D173" s="249">
        <v>770437</v>
      </c>
      <c r="E173" s="249">
        <f t="shared" si="129"/>
        <v>7704.37</v>
      </c>
      <c r="F173" s="250">
        <v>0</v>
      </c>
      <c r="G173" s="250">
        <v>0.75</v>
      </c>
      <c r="H173" s="108"/>
      <c r="I173" s="167">
        <v>567.15</v>
      </c>
      <c r="J173" s="119">
        <v>0.15</v>
      </c>
      <c r="K173" s="120">
        <v>202.98</v>
      </c>
      <c r="L173" s="121">
        <v>364.17</v>
      </c>
      <c r="M173" s="122"/>
      <c r="N173" s="227" t="str">
        <f t="shared" si="130"/>
        <v>爱趣聚合_iOS</v>
      </c>
      <c r="O173" s="250">
        <f t="shared" si="131"/>
        <v>0.75</v>
      </c>
      <c r="P173" s="124">
        <f t="shared" si="132"/>
        <v>7704.37</v>
      </c>
      <c r="Q173" s="124">
        <v>0</v>
      </c>
      <c r="R173" s="128">
        <f t="shared" si="133"/>
        <v>0</v>
      </c>
      <c r="S173" s="131">
        <f t="shared" si="134"/>
        <v>0</v>
      </c>
      <c r="T173" s="132"/>
      <c r="U173" s="133">
        <f t="shared" si="135"/>
        <v>7704.37</v>
      </c>
      <c r="V173" s="132">
        <f t="shared" si="136"/>
        <v>0.25</v>
      </c>
      <c r="W173" s="133">
        <f t="shared" si="137"/>
        <v>1926.0925</v>
      </c>
      <c r="X173" s="138"/>
      <c r="Y173" s="135">
        <f t="shared" si="138"/>
        <v>0</v>
      </c>
      <c r="Z173" s="135">
        <f t="shared" si="139"/>
        <v>0</v>
      </c>
      <c r="AA173" s="135">
        <f t="shared" si="140"/>
        <v>7704.37</v>
      </c>
      <c r="AB173" s="142">
        <v>0</v>
      </c>
      <c r="AC173" s="142">
        <v>0.15</v>
      </c>
      <c r="AD173" s="135">
        <f t="shared" si="141"/>
        <v>1155.66</v>
      </c>
      <c r="AE173" s="143"/>
      <c r="AF173" s="251">
        <f t="shared" si="142"/>
        <v>1926.0925</v>
      </c>
      <c r="AG173" s="144">
        <f t="shared" si="143"/>
        <v>1155.66</v>
      </c>
      <c r="AH173" s="144">
        <v>0</v>
      </c>
      <c r="AI173" s="144">
        <v>0</v>
      </c>
      <c r="AJ173" s="144">
        <v>0</v>
      </c>
      <c r="AK173" s="144">
        <v>0</v>
      </c>
      <c r="AL173" s="143"/>
      <c r="AM173" s="144">
        <f t="shared" si="144"/>
        <v>0</v>
      </c>
      <c r="AN173" s="144">
        <f t="shared" si="145"/>
        <v>1155.66</v>
      </c>
      <c r="AO173" s="149">
        <f t="shared" si="146"/>
        <v>1</v>
      </c>
      <c r="AP173" s="153">
        <f t="shared" si="147"/>
        <v>770.4325</v>
      </c>
      <c r="AQ173" s="143"/>
      <c r="AR173" s="122">
        <f t="shared" si="148"/>
        <v>364.17</v>
      </c>
      <c r="AS173" s="122">
        <f t="shared" si="149"/>
        <v>7704.37</v>
      </c>
      <c r="AT173" s="122">
        <f t="shared" si="150"/>
        <v>567.15</v>
      </c>
      <c r="AU173" s="122">
        <f t="shared" si="151"/>
        <v>0.15</v>
      </c>
      <c r="AV173" s="108">
        <v>240.17</v>
      </c>
      <c r="AW173" s="143">
        <f t="shared" si="152"/>
        <v>1685.9225</v>
      </c>
      <c r="AX173" s="143"/>
      <c r="AY173" s="155">
        <v>1</v>
      </c>
      <c r="AZ173" s="155">
        <v>1</v>
      </c>
      <c r="BA173" s="143"/>
      <c r="BB173" s="143"/>
      <c r="BC173" s="143"/>
      <c r="BD173" s="143"/>
      <c r="BE173" s="143"/>
    </row>
    <row r="174" ht="15" spans="1:57">
      <c r="A174" s="102">
        <v>45479</v>
      </c>
      <c r="B174" s="248" t="s">
        <v>30</v>
      </c>
      <c r="C174" s="249" t="s">
        <v>233</v>
      </c>
      <c r="D174" s="249">
        <v>762923</v>
      </c>
      <c r="E174" s="249">
        <f t="shared" si="129"/>
        <v>7629.23</v>
      </c>
      <c r="F174" s="250">
        <v>0</v>
      </c>
      <c r="G174" s="250">
        <v>0.7</v>
      </c>
      <c r="H174" s="108"/>
      <c r="I174" s="170">
        <v>4392.4437</v>
      </c>
      <c r="J174" s="119">
        <v>0.15</v>
      </c>
      <c r="K174" s="120">
        <v>932.229</v>
      </c>
      <c r="L174" s="121">
        <v>3460.2147</v>
      </c>
      <c r="M174" s="122"/>
      <c r="N174" s="227" t="str">
        <f t="shared" si="130"/>
        <v>六方</v>
      </c>
      <c r="O174" s="250">
        <f t="shared" si="131"/>
        <v>0.7</v>
      </c>
      <c r="P174" s="124">
        <f t="shared" si="132"/>
        <v>7629.23</v>
      </c>
      <c r="Q174" s="124">
        <v>0</v>
      </c>
      <c r="R174" s="128">
        <f t="shared" si="133"/>
        <v>0</v>
      </c>
      <c r="S174" s="131">
        <f t="shared" si="134"/>
        <v>0</v>
      </c>
      <c r="T174" s="132"/>
      <c r="U174" s="133">
        <f t="shared" si="135"/>
        <v>7629.23</v>
      </c>
      <c r="V174" s="132">
        <f t="shared" si="136"/>
        <v>0.3</v>
      </c>
      <c r="W174" s="133">
        <f t="shared" si="137"/>
        <v>2288.769</v>
      </c>
      <c r="X174" s="138"/>
      <c r="Y174" s="135">
        <f t="shared" si="138"/>
        <v>0</v>
      </c>
      <c r="Z174" s="135">
        <f t="shared" si="139"/>
        <v>0</v>
      </c>
      <c r="AA174" s="135">
        <f t="shared" si="140"/>
        <v>7629.23</v>
      </c>
      <c r="AB174" s="142">
        <v>0</v>
      </c>
      <c r="AC174" s="142">
        <v>0.15</v>
      </c>
      <c r="AD174" s="135">
        <f t="shared" si="141"/>
        <v>1144.38</v>
      </c>
      <c r="AE174" s="143"/>
      <c r="AF174" s="251">
        <f t="shared" si="142"/>
        <v>2288.769</v>
      </c>
      <c r="AG174" s="144">
        <f t="shared" si="143"/>
        <v>1144.38</v>
      </c>
      <c r="AH174" s="144">
        <v>0</v>
      </c>
      <c r="AI174" s="144">
        <v>0</v>
      </c>
      <c r="AJ174" s="144">
        <v>0</v>
      </c>
      <c r="AK174" s="144">
        <v>0</v>
      </c>
      <c r="AL174" s="143"/>
      <c r="AM174" s="144">
        <f t="shared" si="144"/>
        <v>0</v>
      </c>
      <c r="AN174" s="144">
        <f t="shared" si="145"/>
        <v>1144.38</v>
      </c>
      <c r="AO174" s="149">
        <f t="shared" si="146"/>
        <v>1</v>
      </c>
      <c r="AP174" s="153">
        <f t="shared" si="147"/>
        <v>1144.389</v>
      </c>
      <c r="AQ174" s="143"/>
      <c r="AR174" s="122">
        <f t="shared" si="148"/>
        <v>3460.2147</v>
      </c>
      <c r="AS174" s="122">
        <f t="shared" si="149"/>
        <v>7629.23</v>
      </c>
      <c r="AT174" s="122">
        <f t="shared" si="150"/>
        <v>4392.4437</v>
      </c>
      <c r="AU174" s="122">
        <f t="shared" si="151"/>
        <v>0.15</v>
      </c>
      <c r="AV174" s="108">
        <v>304.55</v>
      </c>
      <c r="AW174" s="143">
        <f t="shared" si="152"/>
        <v>1984.219</v>
      </c>
      <c r="AX174" s="143"/>
      <c r="AY174" s="155">
        <v>1</v>
      </c>
      <c r="AZ174" s="155">
        <v>1</v>
      </c>
      <c r="BA174" s="143"/>
      <c r="BB174" s="143"/>
      <c r="BC174" s="143"/>
      <c r="BD174" s="143"/>
      <c r="BE174" s="143"/>
    </row>
    <row r="175" ht="15" spans="1:57">
      <c r="A175" s="102">
        <v>45480</v>
      </c>
      <c r="B175" s="248" t="s">
        <v>30</v>
      </c>
      <c r="C175" s="249" t="s">
        <v>259</v>
      </c>
      <c r="D175" s="249">
        <v>572382</v>
      </c>
      <c r="E175" s="249">
        <f t="shared" si="129"/>
        <v>5723.82</v>
      </c>
      <c r="F175" s="250">
        <v>0.05</v>
      </c>
      <c r="G175" s="250">
        <v>0.7</v>
      </c>
      <c r="H175" s="108"/>
      <c r="I175" s="170">
        <v>2.94</v>
      </c>
      <c r="J175" s="119">
        <v>0.15</v>
      </c>
      <c r="K175" s="120">
        <v>0</v>
      </c>
      <c r="L175" s="121">
        <v>2.94</v>
      </c>
      <c r="M175" s="122"/>
      <c r="N175" s="227" t="str">
        <f t="shared" si="130"/>
        <v>广东安久</v>
      </c>
      <c r="O175" s="250">
        <f t="shared" si="131"/>
        <v>0.7</v>
      </c>
      <c r="P175" s="124">
        <f t="shared" si="132"/>
        <v>5723.82</v>
      </c>
      <c r="Q175" s="124">
        <v>0</v>
      </c>
      <c r="R175" s="128">
        <f t="shared" si="133"/>
        <v>0</v>
      </c>
      <c r="S175" s="131">
        <f t="shared" si="134"/>
        <v>0.05</v>
      </c>
      <c r="T175" s="132"/>
      <c r="U175" s="133">
        <f t="shared" si="135"/>
        <v>5437.629</v>
      </c>
      <c r="V175" s="132">
        <f t="shared" si="136"/>
        <v>0.3</v>
      </c>
      <c r="W175" s="133">
        <f t="shared" si="137"/>
        <v>1631.2887</v>
      </c>
      <c r="X175" s="138"/>
      <c r="Y175" s="135">
        <f t="shared" si="138"/>
        <v>0</v>
      </c>
      <c r="Z175" s="135">
        <f t="shared" si="139"/>
        <v>0</v>
      </c>
      <c r="AA175" s="135">
        <f t="shared" si="140"/>
        <v>5723.82</v>
      </c>
      <c r="AB175" s="142">
        <v>0</v>
      </c>
      <c r="AC175" s="142">
        <v>0.15</v>
      </c>
      <c r="AD175" s="135">
        <f t="shared" si="141"/>
        <v>858.57</v>
      </c>
      <c r="AE175" s="143"/>
      <c r="AF175" s="251">
        <f t="shared" si="142"/>
        <v>1631.2887</v>
      </c>
      <c r="AG175" s="144">
        <f t="shared" si="143"/>
        <v>858.57</v>
      </c>
      <c r="AH175" s="144">
        <v>0</v>
      </c>
      <c r="AI175" s="144">
        <v>0</v>
      </c>
      <c r="AJ175" s="144">
        <v>0</v>
      </c>
      <c r="AK175" s="144">
        <v>0</v>
      </c>
      <c r="AL175" s="143"/>
      <c r="AM175" s="144">
        <f t="shared" si="144"/>
        <v>0</v>
      </c>
      <c r="AN175" s="144">
        <f t="shared" si="145"/>
        <v>858.57</v>
      </c>
      <c r="AO175" s="149">
        <f t="shared" si="146"/>
        <v>1</v>
      </c>
      <c r="AP175" s="153">
        <f t="shared" si="147"/>
        <v>772.7187</v>
      </c>
      <c r="AQ175" s="143"/>
      <c r="AR175" s="122">
        <f t="shared" si="148"/>
        <v>2.94</v>
      </c>
      <c r="AS175" s="122">
        <f t="shared" si="149"/>
        <v>5723.82</v>
      </c>
      <c r="AT175" s="122">
        <f t="shared" si="150"/>
        <v>2.89</v>
      </c>
      <c r="AU175" s="122">
        <f t="shared" si="151"/>
        <v>0.15</v>
      </c>
      <c r="AV175" s="108">
        <v>5009.48</v>
      </c>
      <c r="AW175" s="143">
        <f t="shared" si="152"/>
        <v>-3378.1913</v>
      </c>
      <c r="AX175" s="143"/>
      <c r="AY175" s="155">
        <v>1</v>
      </c>
      <c r="AZ175" s="155">
        <v>1</v>
      </c>
      <c r="BA175" s="143"/>
      <c r="BB175" s="143"/>
      <c r="BC175" s="143"/>
      <c r="BD175" s="143"/>
      <c r="BE175" s="143"/>
    </row>
    <row r="176" ht="15" spans="1:57">
      <c r="A176" s="102">
        <v>45481</v>
      </c>
      <c r="B176" s="248" t="s">
        <v>30</v>
      </c>
      <c r="C176" s="249" t="s">
        <v>234</v>
      </c>
      <c r="D176" s="249">
        <v>496631</v>
      </c>
      <c r="E176" s="249">
        <f t="shared" si="129"/>
        <v>4966.31</v>
      </c>
      <c r="F176" s="250">
        <v>0</v>
      </c>
      <c r="G176" s="250">
        <v>0.72</v>
      </c>
      <c r="H176" s="108">
        <v>0.24</v>
      </c>
      <c r="I176" s="170">
        <v>734.4</v>
      </c>
      <c r="J176" s="119">
        <v>0.15</v>
      </c>
      <c r="K176" s="120">
        <v>156.06</v>
      </c>
      <c r="L176" s="121">
        <v>578.34</v>
      </c>
      <c r="M176" s="122"/>
      <c r="N176" s="227" t="str">
        <f t="shared" si="130"/>
        <v>梨子手游_iOS</v>
      </c>
      <c r="O176" s="250">
        <f t="shared" si="131"/>
        <v>0.72</v>
      </c>
      <c r="P176" s="124">
        <f t="shared" si="132"/>
        <v>4966.31</v>
      </c>
      <c r="Q176" s="124">
        <v>0</v>
      </c>
      <c r="R176" s="128">
        <f t="shared" si="133"/>
        <v>0.24</v>
      </c>
      <c r="S176" s="131">
        <f t="shared" si="134"/>
        <v>0</v>
      </c>
      <c r="T176" s="132"/>
      <c r="U176" s="133">
        <f t="shared" si="135"/>
        <v>4966.07</v>
      </c>
      <c r="V176" s="132">
        <f t="shared" si="136"/>
        <v>0.28</v>
      </c>
      <c r="W176" s="133">
        <f t="shared" si="137"/>
        <v>1390.4996</v>
      </c>
      <c r="X176" s="138"/>
      <c r="Y176" s="135">
        <f t="shared" si="138"/>
        <v>0.24</v>
      </c>
      <c r="Z176" s="135">
        <f t="shared" si="139"/>
        <v>0</v>
      </c>
      <c r="AA176" s="135">
        <f t="shared" si="140"/>
        <v>4966.07</v>
      </c>
      <c r="AB176" s="142">
        <v>0</v>
      </c>
      <c r="AC176" s="142">
        <v>0.15</v>
      </c>
      <c r="AD176" s="135">
        <f t="shared" si="141"/>
        <v>744.91</v>
      </c>
      <c r="AE176" s="143"/>
      <c r="AF176" s="251">
        <f t="shared" si="142"/>
        <v>1390.4996</v>
      </c>
      <c r="AG176" s="144">
        <f t="shared" si="143"/>
        <v>744.91</v>
      </c>
      <c r="AH176" s="144">
        <v>0</v>
      </c>
      <c r="AI176" s="144">
        <v>0</v>
      </c>
      <c r="AJ176" s="144">
        <v>0</v>
      </c>
      <c r="AK176" s="144">
        <v>0</v>
      </c>
      <c r="AL176" s="143"/>
      <c r="AM176" s="144">
        <f t="shared" si="144"/>
        <v>0</v>
      </c>
      <c r="AN176" s="144">
        <f t="shared" si="145"/>
        <v>744.91</v>
      </c>
      <c r="AO176" s="149">
        <f t="shared" si="146"/>
        <v>1</v>
      </c>
      <c r="AP176" s="153">
        <f t="shared" si="147"/>
        <v>645.5896</v>
      </c>
      <c r="AQ176" s="143"/>
      <c r="AR176" s="122">
        <f t="shared" si="148"/>
        <v>578.34</v>
      </c>
      <c r="AS176" s="122">
        <f t="shared" si="149"/>
        <v>4966.31</v>
      </c>
      <c r="AT176" s="122">
        <f t="shared" si="150"/>
        <v>734.4</v>
      </c>
      <c r="AU176" s="122">
        <f t="shared" si="151"/>
        <v>0.15</v>
      </c>
      <c r="AV176" s="108">
        <v>251.39</v>
      </c>
      <c r="AW176" s="143">
        <f t="shared" si="152"/>
        <v>1139.1096</v>
      </c>
      <c r="AX176" s="143"/>
      <c r="AY176" s="155">
        <v>1</v>
      </c>
      <c r="AZ176" s="155">
        <v>1</v>
      </c>
      <c r="BA176" s="143"/>
      <c r="BB176" s="143"/>
      <c r="BC176" s="143"/>
      <c r="BD176" s="143"/>
      <c r="BE176" s="143"/>
    </row>
    <row r="177" ht="15" spans="1:57">
      <c r="A177" s="102">
        <v>45482</v>
      </c>
      <c r="B177" s="248" t="s">
        <v>30</v>
      </c>
      <c r="C177" s="249" t="s">
        <v>226</v>
      </c>
      <c r="D177" s="249">
        <v>494711</v>
      </c>
      <c r="E177" s="249">
        <f t="shared" si="129"/>
        <v>4947.11</v>
      </c>
      <c r="F177" s="250">
        <v>0</v>
      </c>
      <c r="G177" s="250">
        <v>0.75</v>
      </c>
      <c r="H177" s="108"/>
      <c r="I177" s="170">
        <v>5584.43</v>
      </c>
      <c r="J177" s="119">
        <v>0.15</v>
      </c>
      <c r="K177" s="120">
        <v>1998.639</v>
      </c>
      <c r="L177" s="121">
        <v>3585.791</v>
      </c>
      <c r="M177" s="171"/>
      <c r="N177" s="227" t="str">
        <f t="shared" si="130"/>
        <v>重庆星游</v>
      </c>
      <c r="O177" s="250">
        <f t="shared" si="131"/>
        <v>0.75</v>
      </c>
      <c r="P177" s="124">
        <f t="shared" si="132"/>
        <v>4947.11</v>
      </c>
      <c r="Q177" s="124">
        <v>0</v>
      </c>
      <c r="R177" s="128">
        <f t="shared" si="133"/>
        <v>0</v>
      </c>
      <c r="S177" s="131">
        <f t="shared" si="134"/>
        <v>0</v>
      </c>
      <c r="T177" s="171"/>
      <c r="U177" s="133">
        <f t="shared" si="135"/>
        <v>4947.11</v>
      </c>
      <c r="V177" s="132">
        <f t="shared" si="136"/>
        <v>0.25</v>
      </c>
      <c r="W177" s="133">
        <f t="shared" si="137"/>
        <v>1236.7775</v>
      </c>
      <c r="X177" s="171"/>
      <c r="Y177" s="135">
        <f t="shared" si="138"/>
        <v>0</v>
      </c>
      <c r="Z177" s="171"/>
      <c r="AA177" s="135">
        <f t="shared" si="140"/>
        <v>4947.11</v>
      </c>
      <c r="AB177" s="142">
        <v>0</v>
      </c>
      <c r="AC177" s="142">
        <v>0.15</v>
      </c>
      <c r="AD177" s="135">
        <f t="shared" si="141"/>
        <v>742.07</v>
      </c>
      <c r="AE177" s="171"/>
      <c r="AF177" s="251">
        <f t="shared" si="142"/>
        <v>1236.7775</v>
      </c>
      <c r="AG177" s="144">
        <f t="shared" si="143"/>
        <v>742.07</v>
      </c>
      <c r="AH177" s="171"/>
      <c r="AI177" s="144">
        <v>0</v>
      </c>
      <c r="AJ177" s="171"/>
      <c r="AK177" s="171"/>
      <c r="AL177" s="171"/>
      <c r="AM177" s="171"/>
      <c r="AN177" s="144">
        <f t="shared" si="145"/>
        <v>742.07</v>
      </c>
      <c r="AO177" s="149">
        <f t="shared" si="146"/>
        <v>1</v>
      </c>
      <c r="AP177" s="171"/>
      <c r="AQ177" s="122"/>
      <c r="AR177" s="122">
        <f t="shared" si="148"/>
        <v>3585.791</v>
      </c>
      <c r="AS177" s="122">
        <f t="shared" si="149"/>
        <v>4947.11</v>
      </c>
      <c r="AT177" s="122">
        <f t="shared" si="150"/>
        <v>5584.43</v>
      </c>
      <c r="AU177" s="122">
        <f t="shared" si="151"/>
        <v>0.15</v>
      </c>
      <c r="AV177" s="108">
        <v>3.52</v>
      </c>
      <c r="AW177" s="143">
        <f t="shared" si="152"/>
        <v>1233.2575</v>
      </c>
      <c r="AX177" s="122"/>
      <c r="AY177" s="155">
        <v>1</v>
      </c>
      <c r="AZ177" s="155">
        <v>1</v>
      </c>
      <c r="BA177" s="122"/>
      <c r="BB177" s="122"/>
      <c r="BC177" s="122"/>
      <c r="BD177" s="122"/>
      <c r="BE177" s="122"/>
    </row>
    <row r="178" ht="15" spans="1:57">
      <c r="A178" s="102">
        <v>45483</v>
      </c>
      <c r="B178" s="248" t="s">
        <v>30</v>
      </c>
      <c r="C178" s="249" t="s">
        <v>192</v>
      </c>
      <c r="D178" s="249">
        <v>469816</v>
      </c>
      <c r="E178" s="249">
        <f t="shared" si="129"/>
        <v>4698.16</v>
      </c>
      <c r="F178" s="250">
        <v>0</v>
      </c>
      <c r="G178" s="250">
        <v>0.78</v>
      </c>
      <c r="H178" s="108"/>
      <c r="I178" s="167">
        <v>2784.91</v>
      </c>
      <c r="J178" s="119">
        <v>0.15</v>
      </c>
      <c r="K178" s="120">
        <v>996.71</v>
      </c>
      <c r="L178" s="121">
        <v>1788.2</v>
      </c>
      <c r="M178" s="122"/>
      <c r="N178" s="227" t="str">
        <f t="shared" si="130"/>
        <v>大熊游戏</v>
      </c>
      <c r="O178" s="250">
        <f t="shared" si="131"/>
        <v>0.78</v>
      </c>
      <c r="P178" s="124">
        <f t="shared" si="132"/>
        <v>4698.16</v>
      </c>
      <c r="Q178" s="124">
        <v>0</v>
      </c>
      <c r="R178" s="128">
        <f t="shared" si="133"/>
        <v>0</v>
      </c>
      <c r="S178" s="131">
        <f t="shared" si="134"/>
        <v>0</v>
      </c>
      <c r="T178" s="132"/>
      <c r="U178" s="133">
        <f t="shared" si="135"/>
        <v>4698.16</v>
      </c>
      <c r="V178" s="132">
        <f t="shared" si="136"/>
        <v>0.22</v>
      </c>
      <c r="W178" s="133">
        <f t="shared" si="137"/>
        <v>1033.5952</v>
      </c>
      <c r="X178" s="134"/>
      <c r="Y178" s="135">
        <f t="shared" si="138"/>
        <v>0</v>
      </c>
      <c r="Z178" s="135">
        <f t="shared" ref="Z178:Z185" si="153">Q178</f>
        <v>0</v>
      </c>
      <c r="AA178" s="135">
        <f t="shared" si="140"/>
        <v>4698.16</v>
      </c>
      <c r="AB178" s="142">
        <v>0</v>
      </c>
      <c r="AC178" s="142">
        <v>0.15</v>
      </c>
      <c r="AD178" s="135">
        <f t="shared" si="141"/>
        <v>704.72</v>
      </c>
      <c r="AE178" s="143"/>
      <c r="AF178" s="251">
        <f t="shared" si="142"/>
        <v>1033.5952</v>
      </c>
      <c r="AG178" s="144">
        <f t="shared" si="143"/>
        <v>704.72</v>
      </c>
      <c r="AH178" s="144">
        <v>0</v>
      </c>
      <c r="AI178" s="144">
        <v>0</v>
      </c>
      <c r="AJ178" s="144">
        <v>0</v>
      </c>
      <c r="AK178" s="144">
        <v>0</v>
      </c>
      <c r="AL178" s="143"/>
      <c r="AM178" s="144">
        <f t="shared" ref="AM178:AM185" si="154">SUM(AH178:AL178)</f>
        <v>0</v>
      </c>
      <c r="AN178" s="144">
        <f t="shared" si="145"/>
        <v>704.72</v>
      </c>
      <c r="AO178" s="149">
        <f t="shared" si="146"/>
        <v>1</v>
      </c>
      <c r="AP178" s="153">
        <f t="shared" ref="AP178:AP185" si="155">W178-AD178-T178</f>
        <v>328.8752</v>
      </c>
      <c r="AQ178" s="143"/>
      <c r="AR178" s="122">
        <f t="shared" si="148"/>
        <v>1788.2</v>
      </c>
      <c r="AS178" s="122">
        <f t="shared" si="149"/>
        <v>4698.16</v>
      </c>
      <c r="AT178" s="122">
        <f t="shared" si="150"/>
        <v>2784.91</v>
      </c>
      <c r="AU178" s="122">
        <f t="shared" si="151"/>
        <v>0.15</v>
      </c>
      <c r="AV178" s="108">
        <v>37.87</v>
      </c>
      <c r="AW178" s="143">
        <f t="shared" si="152"/>
        <v>995.7252</v>
      </c>
      <c r="AX178" s="143"/>
      <c r="AY178" s="155">
        <v>1</v>
      </c>
      <c r="AZ178" s="155">
        <v>1</v>
      </c>
      <c r="BA178" s="143"/>
      <c r="BB178" s="143"/>
      <c r="BC178" s="143"/>
      <c r="BD178" s="143"/>
      <c r="BE178" s="143"/>
    </row>
    <row r="179" ht="15" spans="1:57">
      <c r="A179" s="102">
        <v>45484</v>
      </c>
      <c r="B179" s="248" t="s">
        <v>30</v>
      </c>
      <c r="C179" s="249" t="s">
        <v>232</v>
      </c>
      <c r="D179" s="249">
        <v>390135</v>
      </c>
      <c r="E179" s="249">
        <f t="shared" si="129"/>
        <v>3901.35</v>
      </c>
      <c r="F179" s="250">
        <v>0.05</v>
      </c>
      <c r="G179" s="250">
        <v>0.72</v>
      </c>
      <c r="H179" s="108"/>
      <c r="I179" s="170">
        <v>952.47</v>
      </c>
      <c r="J179" s="119">
        <v>0.15</v>
      </c>
      <c r="K179" s="120">
        <v>340.884</v>
      </c>
      <c r="L179" s="121">
        <v>611.586</v>
      </c>
      <c r="M179" s="122"/>
      <c r="N179" s="227" t="str">
        <f t="shared" si="130"/>
        <v>麦游</v>
      </c>
      <c r="O179" s="250">
        <f t="shared" si="131"/>
        <v>0.72</v>
      </c>
      <c r="P179" s="124">
        <f t="shared" si="132"/>
        <v>3901.35</v>
      </c>
      <c r="Q179" s="124">
        <v>0</v>
      </c>
      <c r="R179" s="128">
        <f t="shared" si="133"/>
        <v>0</v>
      </c>
      <c r="S179" s="131">
        <f t="shared" si="134"/>
        <v>0.05</v>
      </c>
      <c r="T179" s="132"/>
      <c r="U179" s="133">
        <f t="shared" si="135"/>
        <v>3706.2825</v>
      </c>
      <c r="V179" s="132">
        <f t="shared" si="136"/>
        <v>0.28</v>
      </c>
      <c r="W179" s="133">
        <f t="shared" si="137"/>
        <v>1037.7591</v>
      </c>
      <c r="X179" s="134"/>
      <c r="Y179" s="135">
        <f t="shared" si="138"/>
        <v>0</v>
      </c>
      <c r="Z179" s="135">
        <f t="shared" si="153"/>
        <v>0</v>
      </c>
      <c r="AA179" s="135">
        <f t="shared" si="140"/>
        <v>3901.35</v>
      </c>
      <c r="AB179" s="142">
        <v>0</v>
      </c>
      <c r="AC179" s="142">
        <v>0.15</v>
      </c>
      <c r="AD179" s="135">
        <f t="shared" si="141"/>
        <v>585.2</v>
      </c>
      <c r="AE179" s="143"/>
      <c r="AF179" s="251">
        <f t="shared" si="142"/>
        <v>1037.7591</v>
      </c>
      <c r="AG179" s="144">
        <f t="shared" si="143"/>
        <v>585.2</v>
      </c>
      <c r="AH179" s="144">
        <v>0</v>
      </c>
      <c r="AI179" s="144">
        <v>0</v>
      </c>
      <c r="AJ179" s="144">
        <v>0</v>
      </c>
      <c r="AK179" s="144">
        <v>0</v>
      </c>
      <c r="AL179" s="143"/>
      <c r="AM179" s="144">
        <f t="shared" si="154"/>
        <v>0</v>
      </c>
      <c r="AN179" s="144">
        <f t="shared" si="145"/>
        <v>585.2</v>
      </c>
      <c r="AO179" s="149">
        <f t="shared" si="146"/>
        <v>1</v>
      </c>
      <c r="AP179" s="153">
        <f t="shared" si="155"/>
        <v>452.5591</v>
      </c>
      <c r="AQ179" s="143"/>
      <c r="AR179" s="122">
        <f t="shared" si="148"/>
        <v>611.586</v>
      </c>
      <c r="AS179" s="122">
        <f t="shared" si="149"/>
        <v>3901.35</v>
      </c>
      <c r="AT179" s="122">
        <f t="shared" si="150"/>
        <v>952.42</v>
      </c>
      <c r="AU179" s="122">
        <f t="shared" si="151"/>
        <v>0.15</v>
      </c>
      <c r="AV179" s="108">
        <v>68.83</v>
      </c>
      <c r="AW179" s="143">
        <f t="shared" si="152"/>
        <v>968.9291</v>
      </c>
      <c r="AX179" s="143"/>
      <c r="AY179" s="155">
        <v>1</v>
      </c>
      <c r="AZ179" s="155">
        <v>1</v>
      </c>
      <c r="BA179" s="143"/>
      <c r="BB179" s="143"/>
      <c r="BC179" s="143"/>
      <c r="BD179" s="143"/>
      <c r="BE179" s="143"/>
    </row>
    <row r="180" ht="15" spans="1:57">
      <c r="A180" s="102">
        <v>45485</v>
      </c>
      <c r="B180" s="248" t="s">
        <v>30</v>
      </c>
      <c r="C180" s="249" t="s">
        <v>238</v>
      </c>
      <c r="D180" s="249">
        <v>378745</v>
      </c>
      <c r="E180" s="249">
        <f t="shared" si="129"/>
        <v>3787.45</v>
      </c>
      <c r="F180" s="250">
        <v>0</v>
      </c>
      <c r="G180" s="250">
        <v>0.72</v>
      </c>
      <c r="H180" s="108"/>
      <c r="I180" s="170">
        <v>3532.34</v>
      </c>
      <c r="J180" s="119">
        <v>0.15</v>
      </c>
      <c r="K180" s="120">
        <v>1264.205</v>
      </c>
      <c r="L180" s="121">
        <v>2268.135</v>
      </c>
      <c r="M180" s="122"/>
      <c r="N180" s="227" t="str">
        <f t="shared" si="130"/>
        <v>瓜子手游</v>
      </c>
      <c r="O180" s="250">
        <f t="shared" si="131"/>
        <v>0.72</v>
      </c>
      <c r="P180" s="124">
        <f t="shared" si="132"/>
        <v>3787.45</v>
      </c>
      <c r="Q180" s="124">
        <v>0</v>
      </c>
      <c r="R180" s="128">
        <f t="shared" si="133"/>
        <v>0</v>
      </c>
      <c r="S180" s="131">
        <f t="shared" si="134"/>
        <v>0</v>
      </c>
      <c r="T180" s="132"/>
      <c r="U180" s="133">
        <f t="shared" si="135"/>
        <v>3787.45</v>
      </c>
      <c r="V180" s="132">
        <f t="shared" si="136"/>
        <v>0.28</v>
      </c>
      <c r="W180" s="133">
        <f t="shared" si="137"/>
        <v>1060.486</v>
      </c>
      <c r="X180" s="138"/>
      <c r="Y180" s="135">
        <f t="shared" si="138"/>
        <v>0</v>
      </c>
      <c r="Z180" s="135">
        <f t="shared" si="153"/>
        <v>0</v>
      </c>
      <c r="AA180" s="135">
        <f t="shared" si="140"/>
        <v>3787.45</v>
      </c>
      <c r="AB180" s="142">
        <v>0</v>
      </c>
      <c r="AC180" s="142">
        <v>0.15</v>
      </c>
      <c r="AD180" s="135">
        <f t="shared" si="141"/>
        <v>568.12</v>
      </c>
      <c r="AE180" s="143"/>
      <c r="AF180" s="251">
        <f t="shared" si="142"/>
        <v>1060.486</v>
      </c>
      <c r="AG180" s="144">
        <f t="shared" si="143"/>
        <v>568.12</v>
      </c>
      <c r="AH180" s="144">
        <v>0</v>
      </c>
      <c r="AI180" s="144">
        <v>0</v>
      </c>
      <c r="AJ180" s="144">
        <v>0</v>
      </c>
      <c r="AK180" s="144">
        <v>0</v>
      </c>
      <c r="AL180" s="143"/>
      <c r="AM180" s="144">
        <f t="shared" si="154"/>
        <v>0</v>
      </c>
      <c r="AN180" s="144">
        <f t="shared" si="145"/>
        <v>568.12</v>
      </c>
      <c r="AO180" s="149">
        <f t="shared" si="146"/>
        <v>1</v>
      </c>
      <c r="AP180" s="153">
        <f t="shared" si="155"/>
        <v>492.366</v>
      </c>
      <c r="AQ180" s="143"/>
      <c r="AR180" s="122">
        <f t="shared" si="148"/>
        <v>2268.135</v>
      </c>
      <c r="AS180" s="122">
        <f t="shared" si="149"/>
        <v>3787.45</v>
      </c>
      <c r="AT180" s="122">
        <f t="shared" si="150"/>
        <v>3532.34</v>
      </c>
      <c r="AU180" s="122">
        <f t="shared" si="151"/>
        <v>0.15</v>
      </c>
      <c r="AV180" s="252">
        <v>343.81</v>
      </c>
      <c r="AW180" s="143">
        <f t="shared" si="152"/>
        <v>716.676</v>
      </c>
      <c r="AX180" s="143"/>
      <c r="AY180" s="155">
        <v>1</v>
      </c>
      <c r="AZ180" s="155">
        <v>1</v>
      </c>
      <c r="BA180" s="143"/>
      <c r="BB180" s="143"/>
      <c r="BC180" s="143"/>
      <c r="BD180" s="143"/>
      <c r="BE180" s="143"/>
    </row>
    <row r="181" ht="15" spans="1:57">
      <c r="A181" s="102">
        <v>45486</v>
      </c>
      <c r="B181" s="248" t="s">
        <v>30</v>
      </c>
      <c r="C181" s="249" t="s">
        <v>249</v>
      </c>
      <c r="D181" s="249">
        <v>315717</v>
      </c>
      <c r="E181" s="249">
        <f t="shared" si="129"/>
        <v>3157.17</v>
      </c>
      <c r="F181" s="250">
        <v>0</v>
      </c>
      <c r="G181" s="250">
        <v>0.7</v>
      </c>
      <c r="H181" s="108"/>
      <c r="I181" s="170">
        <v>10368.89</v>
      </c>
      <c r="J181" s="119">
        <v>0.15</v>
      </c>
      <c r="K181" s="120">
        <v>2882.7852</v>
      </c>
      <c r="L181" s="121">
        <v>7486.1048</v>
      </c>
      <c r="M181" s="122"/>
      <c r="N181" s="227" t="str">
        <f t="shared" si="130"/>
        <v>9917游戏</v>
      </c>
      <c r="O181" s="250">
        <f t="shared" si="131"/>
        <v>0.7</v>
      </c>
      <c r="P181" s="124">
        <f t="shared" si="132"/>
        <v>3157.17</v>
      </c>
      <c r="Q181" s="124">
        <v>0</v>
      </c>
      <c r="R181" s="128">
        <f t="shared" si="133"/>
        <v>0</v>
      </c>
      <c r="S181" s="131">
        <f t="shared" si="134"/>
        <v>0</v>
      </c>
      <c r="T181" s="132"/>
      <c r="U181" s="133">
        <f t="shared" si="135"/>
        <v>3157.17</v>
      </c>
      <c r="V181" s="132">
        <f t="shared" si="136"/>
        <v>0.3</v>
      </c>
      <c r="W181" s="133">
        <f t="shared" si="137"/>
        <v>947.151</v>
      </c>
      <c r="X181" s="138"/>
      <c r="Y181" s="135">
        <f t="shared" si="138"/>
        <v>0</v>
      </c>
      <c r="Z181" s="135">
        <f t="shared" si="153"/>
        <v>0</v>
      </c>
      <c r="AA181" s="135">
        <f t="shared" si="140"/>
        <v>3157.17</v>
      </c>
      <c r="AB181" s="142">
        <v>0</v>
      </c>
      <c r="AC181" s="142">
        <v>0.15</v>
      </c>
      <c r="AD181" s="135">
        <f t="shared" si="141"/>
        <v>473.58</v>
      </c>
      <c r="AE181" s="143"/>
      <c r="AF181" s="251">
        <f t="shared" si="142"/>
        <v>947.151</v>
      </c>
      <c r="AG181" s="144">
        <f t="shared" si="143"/>
        <v>473.58</v>
      </c>
      <c r="AH181" s="144">
        <v>0</v>
      </c>
      <c r="AI181" s="144">
        <v>0</v>
      </c>
      <c r="AJ181" s="144">
        <v>0</v>
      </c>
      <c r="AK181" s="144">
        <v>0</v>
      </c>
      <c r="AL181" s="143"/>
      <c r="AM181" s="144">
        <f t="shared" si="154"/>
        <v>0</v>
      </c>
      <c r="AN181" s="144">
        <f t="shared" si="145"/>
        <v>473.58</v>
      </c>
      <c r="AO181" s="149">
        <f t="shared" si="146"/>
        <v>1</v>
      </c>
      <c r="AP181" s="153">
        <f t="shared" si="155"/>
        <v>473.571</v>
      </c>
      <c r="AQ181" s="143"/>
      <c r="AR181" s="122">
        <f t="shared" si="148"/>
        <v>7486.1048</v>
      </c>
      <c r="AS181" s="122">
        <f t="shared" si="149"/>
        <v>3157.17</v>
      </c>
      <c r="AT181" s="122">
        <f t="shared" si="150"/>
        <v>10368.89</v>
      </c>
      <c r="AU181" s="122">
        <f t="shared" si="151"/>
        <v>0.15</v>
      </c>
      <c r="AV181" s="108">
        <v>1372.89</v>
      </c>
      <c r="AW181" s="143">
        <f t="shared" si="152"/>
        <v>-425.739</v>
      </c>
      <c r="AX181" s="143"/>
      <c r="AY181" s="155">
        <v>1</v>
      </c>
      <c r="AZ181" s="155">
        <v>1</v>
      </c>
      <c r="BA181" s="143"/>
      <c r="BB181" s="143"/>
      <c r="BC181" s="143"/>
      <c r="BD181" s="143"/>
      <c r="BE181" s="143"/>
    </row>
    <row r="182" ht="15" spans="1:57">
      <c r="A182" s="102">
        <v>45487</v>
      </c>
      <c r="B182" s="248" t="s">
        <v>30</v>
      </c>
      <c r="C182" s="249">
        <v>3011</v>
      </c>
      <c r="D182" s="249">
        <v>149644</v>
      </c>
      <c r="E182" s="249">
        <f t="shared" si="129"/>
        <v>1496.44</v>
      </c>
      <c r="F182" s="250">
        <v>0</v>
      </c>
      <c r="G182" s="250">
        <v>0.7</v>
      </c>
      <c r="H182" s="108"/>
      <c r="I182" s="167">
        <v>567.15</v>
      </c>
      <c r="J182" s="119">
        <v>0.15</v>
      </c>
      <c r="K182" s="120">
        <v>202.98</v>
      </c>
      <c r="L182" s="121">
        <v>364.17</v>
      </c>
      <c r="M182" s="122"/>
      <c r="N182" s="227">
        <f t="shared" si="130"/>
        <v>3011</v>
      </c>
      <c r="O182" s="250">
        <f t="shared" si="131"/>
        <v>0.7</v>
      </c>
      <c r="P182" s="124">
        <f t="shared" si="132"/>
        <v>1496.44</v>
      </c>
      <c r="Q182" s="124">
        <v>0</v>
      </c>
      <c r="R182" s="128">
        <f t="shared" si="133"/>
        <v>0</v>
      </c>
      <c r="S182" s="131">
        <f t="shared" si="134"/>
        <v>0</v>
      </c>
      <c r="T182" s="132"/>
      <c r="U182" s="133">
        <f t="shared" si="135"/>
        <v>1496.44</v>
      </c>
      <c r="V182" s="132">
        <f t="shared" si="136"/>
        <v>0.3</v>
      </c>
      <c r="W182" s="133">
        <f t="shared" si="137"/>
        <v>448.932</v>
      </c>
      <c r="X182" s="138"/>
      <c r="Y182" s="135">
        <f t="shared" si="138"/>
        <v>0</v>
      </c>
      <c r="Z182" s="135">
        <f t="shared" si="153"/>
        <v>0</v>
      </c>
      <c r="AA182" s="135">
        <f t="shared" si="140"/>
        <v>1496.44</v>
      </c>
      <c r="AB182" s="142">
        <v>0</v>
      </c>
      <c r="AC182" s="142">
        <v>0.15</v>
      </c>
      <c r="AD182" s="135">
        <f t="shared" si="141"/>
        <v>224.47</v>
      </c>
      <c r="AE182" s="143"/>
      <c r="AF182" s="251">
        <f t="shared" si="142"/>
        <v>448.932</v>
      </c>
      <c r="AG182" s="144">
        <f t="shared" si="143"/>
        <v>224.47</v>
      </c>
      <c r="AH182" s="144">
        <v>0</v>
      </c>
      <c r="AI182" s="144">
        <v>0</v>
      </c>
      <c r="AJ182" s="144">
        <v>0</v>
      </c>
      <c r="AK182" s="144">
        <v>0</v>
      </c>
      <c r="AL182" s="143"/>
      <c r="AM182" s="144">
        <f t="shared" si="154"/>
        <v>0</v>
      </c>
      <c r="AN182" s="144">
        <f t="shared" si="145"/>
        <v>224.47</v>
      </c>
      <c r="AO182" s="149">
        <f t="shared" si="146"/>
        <v>1</v>
      </c>
      <c r="AP182" s="153">
        <f t="shared" si="155"/>
        <v>224.462</v>
      </c>
      <c r="AQ182" s="143"/>
      <c r="AR182" s="122">
        <f t="shared" si="148"/>
        <v>364.17</v>
      </c>
      <c r="AS182" s="122">
        <f t="shared" si="149"/>
        <v>1496.44</v>
      </c>
      <c r="AT182" s="122">
        <f t="shared" si="150"/>
        <v>567.15</v>
      </c>
      <c r="AU182" s="122">
        <f t="shared" si="151"/>
        <v>0.15</v>
      </c>
      <c r="AV182" s="108">
        <v>395.18</v>
      </c>
      <c r="AW182" s="143">
        <f t="shared" si="152"/>
        <v>53.7520000000001</v>
      </c>
      <c r="AX182" s="143"/>
      <c r="AY182" s="155">
        <v>1</v>
      </c>
      <c r="AZ182" s="155">
        <v>1</v>
      </c>
      <c r="BA182" s="143"/>
      <c r="BB182" s="143"/>
      <c r="BC182" s="143"/>
      <c r="BD182" s="143"/>
      <c r="BE182" s="143"/>
    </row>
    <row r="183" ht="15" spans="1:57">
      <c r="A183" s="102">
        <v>45488</v>
      </c>
      <c r="B183" s="248" t="s">
        <v>30</v>
      </c>
      <c r="C183" s="249" t="s">
        <v>231</v>
      </c>
      <c r="D183" s="249">
        <v>124696</v>
      </c>
      <c r="E183" s="249">
        <f t="shared" si="129"/>
        <v>1246.96</v>
      </c>
      <c r="F183" s="250">
        <v>0.05</v>
      </c>
      <c r="G183" s="250">
        <v>0.72</v>
      </c>
      <c r="H183" s="108"/>
      <c r="I183" s="170">
        <v>4392.4437</v>
      </c>
      <c r="J183" s="119">
        <v>0.15</v>
      </c>
      <c r="K183" s="120">
        <v>932.229</v>
      </c>
      <c r="L183" s="121">
        <v>3460.2147</v>
      </c>
      <c r="M183" s="122"/>
      <c r="N183" s="227" t="str">
        <f t="shared" si="130"/>
        <v>麦游_iOS</v>
      </c>
      <c r="O183" s="250">
        <f t="shared" si="131"/>
        <v>0.72</v>
      </c>
      <c r="P183" s="124">
        <f t="shared" si="132"/>
        <v>1246.96</v>
      </c>
      <c r="Q183" s="124">
        <v>0</v>
      </c>
      <c r="R183" s="128">
        <f t="shared" si="133"/>
        <v>0</v>
      </c>
      <c r="S183" s="131">
        <f t="shared" si="134"/>
        <v>0.05</v>
      </c>
      <c r="T183" s="132"/>
      <c r="U183" s="133">
        <f t="shared" si="135"/>
        <v>1184.612</v>
      </c>
      <c r="V183" s="132">
        <f t="shared" si="136"/>
        <v>0.28</v>
      </c>
      <c r="W183" s="133">
        <f t="shared" si="137"/>
        <v>331.69136</v>
      </c>
      <c r="X183" s="138"/>
      <c r="Y183" s="135">
        <f t="shared" si="138"/>
        <v>0</v>
      </c>
      <c r="Z183" s="135">
        <f t="shared" si="153"/>
        <v>0</v>
      </c>
      <c r="AA183" s="135">
        <f t="shared" si="140"/>
        <v>1246.96</v>
      </c>
      <c r="AB183" s="142">
        <v>0</v>
      </c>
      <c r="AC183" s="142">
        <v>0.15</v>
      </c>
      <c r="AD183" s="135">
        <f t="shared" si="141"/>
        <v>187.04</v>
      </c>
      <c r="AE183" s="143"/>
      <c r="AF183" s="251">
        <f t="shared" si="142"/>
        <v>331.69136</v>
      </c>
      <c r="AG183" s="144">
        <f t="shared" si="143"/>
        <v>187.04</v>
      </c>
      <c r="AH183" s="144">
        <v>0</v>
      </c>
      <c r="AI183" s="144">
        <v>0</v>
      </c>
      <c r="AJ183" s="144">
        <v>0</v>
      </c>
      <c r="AK183" s="144">
        <v>0</v>
      </c>
      <c r="AL183" s="143"/>
      <c r="AM183" s="144">
        <f t="shared" si="154"/>
        <v>0</v>
      </c>
      <c r="AN183" s="144">
        <f t="shared" si="145"/>
        <v>187.04</v>
      </c>
      <c r="AO183" s="149">
        <f t="shared" si="146"/>
        <v>1</v>
      </c>
      <c r="AP183" s="153">
        <f t="shared" si="155"/>
        <v>144.65136</v>
      </c>
      <c r="AQ183" s="143"/>
      <c r="AR183" s="122">
        <f t="shared" si="148"/>
        <v>3460.2147</v>
      </c>
      <c r="AS183" s="122">
        <f t="shared" si="149"/>
        <v>1246.96</v>
      </c>
      <c r="AT183" s="122">
        <f t="shared" si="150"/>
        <v>4392.3937</v>
      </c>
      <c r="AU183" s="122">
        <f t="shared" si="151"/>
        <v>0.15</v>
      </c>
      <c r="AV183" s="108">
        <v>17.19</v>
      </c>
      <c r="AW183" s="143">
        <f t="shared" si="152"/>
        <v>314.50136</v>
      </c>
      <c r="AX183" s="143"/>
      <c r="AY183" s="155">
        <v>1</v>
      </c>
      <c r="AZ183" s="155">
        <v>1</v>
      </c>
      <c r="BA183" s="143"/>
      <c r="BB183" s="143"/>
      <c r="BC183" s="143"/>
      <c r="BD183" s="143"/>
      <c r="BE183" s="143"/>
    </row>
    <row r="184" ht="15" spans="1:57">
      <c r="A184" s="102">
        <v>45489</v>
      </c>
      <c r="B184" s="248" t="s">
        <v>30</v>
      </c>
      <c r="C184" s="249" t="s">
        <v>225</v>
      </c>
      <c r="D184" s="249">
        <v>123561</v>
      </c>
      <c r="E184" s="249">
        <f t="shared" si="129"/>
        <v>1235.61</v>
      </c>
      <c r="F184" s="250">
        <v>0</v>
      </c>
      <c r="G184" s="250">
        <v>0.75</v>
      </c>
      <c r="H184" s="108"/>
      <c r="I184" s="170">
        <v>2.94</v>
      </c>
      <c r="J184" s="119">
        <v>0.15</v>
      </c>
      <c r="K184" s="120">
        <v>0</v>
      </c>
      <c r="L184" s="121">
        <v>2.94</v>
      </c>
      <c r="M184" s="122"/>
      <c r="N184" s="227" t="str">
        <f t="shared" si="130"/>
        <v>重庆星游_iOS</v>
      </c>
      <c r="O184" s="250">
        <f t="shared" si="131"/>
        <v>0.75</v>
      </c>
      <c r="P184" s="124">
        <f t="shared" si="132"/>
        <v>1235.61</v>
      </c>
      <c r="Q184" s="124">
        <v>0</v>
      </c>
      <c r="R184" s="128">
        <f t="shared" si="133"/>
        <v>0</v>
      </c>
      <c r="S184" s="131">
        <f t="shared" si="134"/>
        <v>0</v>
      </c>
      <c r="T184" s="132"/>
      <c r="U184" s="133">
        <f t="shared" si="135"/>
        <v>1235.61</v>
      </c>
      <c r="V184" s="132">
        <f t="shared" si="136"/>
        <v>0.25</v>
      </c>
      <c r="W184" s="133">
        <f t="shared" si="137"/>
        <v>308.9025</v>
      </c>
      <c r="X184" s="138"/>
      <c r="Y184" s="135">
        <f t="shared" si="138"/>
        <v>0</v>
      </c>
      <c r="Z184" s="135">
        <f t="shared" si="153"/>
        <v>0</v>
      </c>
      <c r="AA184" s="135">
        <f t="shared" si="140"/>
        <v>1235.61</v>
      </c>
      <c r="AB184" s="142">
        <v>0</v>
      </c>
      <c r="AC184" s="142">
        <v>0.15</v>
      </c>
      <c r="AD184" s="135">
        <f t="shared" si="141"/>
        <v>185.34</v>
      </c>
      <c r="AE184" s="143"/>
      <c r="AF184" s="251">
        <f t="shared" si="142"/>
        <v>308.9025</v>
      </c>
      <c r="AG184" s="144">
        <f t="shared" si="143"/>
        <v>185.34</v>
      </c>
      <c r="AH184" s="144">
        <v>0</v>
      </c>
      <c r="AI184" s="144">
        <v>0</v>
      </c>
      <c r="AJ184" s="144">
        <v>0</v>
      </c>
      <c r="AK184" s="144">
        <v>0</v>
      </c>
      <c r="AL184" s="143"/>
      <c r="AM184" s="144">
        <f t="shared" si="154"/>
        <v>0</v>
      </c>
      <c r="AN184" s="144">
        <f t="shared" si="145"/>
        <v>185.34</v>
      </c>
      <c r="AO184" s="149">
        <f t="shared" si="146"/>
        <v>1</v>
      </c>
      <c r="AP184" s="153">
        <f t="shared" si="155"/>
        <v>123.5625</v>
      </c>
      <c r="AQ184" s="143"/>
      <c r="AR184" s="122">
        <f t="shared" si="148"/>
        <v>2.94</v>
      </c>
      <c r="AS184" s="122">
        <f t="shared" si="149"/>
        <v>1235.61</v>
      </c>
      <c r="AT184" s="122">
        <f t="shared" si="150"/>
        <v>2.94</v>
      </c>
      <c r="AU184" s="122">
        <f t="shared" si="151"/>
        <v>0.15</v>
      </c>
      <c r="AV184" s="108">
        <v>0.48</v>
      </c>
      <c r="AW184" s="143">
        <f t="shared" si="152"/>
        <v>308.4225</v>
      </c>
      <c r="AX184" s="143"/>
      <c r="AY184" s="155">
        <v>1</v>
      </c>
      <c r="AZ184" s="155">
        <v>1</v>
      </c>
      <c r="BA184" s="143"/>
      <c r="BB184" s="143"/>
      <c r="BC184" s="143"/>
      <c r="BD184" s="143"/>
      <c r="BE184" s="143"/>
    </row>
    <row r="185" ht="15" spans="1:57">
      <c r="A185" s="102">
        <v>45490</v>
      </c>
      <c r="B185" s="248" t="s">
        <v>30</v>
      </c>
      <c r="C185" s="249" t="s">
        <v>250</v>
      </c>
      <c r="D185" s="249">
        <v>103198</v>
      </c>
      <c r="E185" s="249">
        <f t="shared" si="129"/>
        <v>1031.98</v>
      </c>
      <c r="F185" s="250">
        <v>0</v>
      </c>
      <c r="G185" s="250">
        <v>0.72</v>
      </c>
      <c r="H185" s="108"/>
      <c r="I185" s="170">
        <v>734.4</v>
      </c>
      <c r="J185" s="119">
        <v>0.15</v>
      </c>
      <c r="K185" s="120">
        <v>156.06</v>
      </c>
      <c r="L185" s="121">
        <v>578.34</v>
      </c>
      <c r="M185" s="122"/>
      <c r="N185" s="227" t="str">
        <f t="shared" si="130"/>
        <v>335wan_iOS</v>
      </c>
      <c r="O185" s="250">
        <f t="shared" si="131"/>
        <v>0.72</v>
      </c>
      <c r="P185" s="124">
        <f t="shared" si="132"/>
        <v>1031.98</v>
      </c>
      <c r="Q185" s="124">
        <v>0</v>
      </c>
      <c r="R185" s="128">
        <f t="shared" si="133"/>
        <v>0</v>
      </c>
      <c r="S185" s="131">
        <f t="shared" si="134"/>
        <v>0</v>
      </c>
      <c r="T185" s="132"/>
      <c r="U185" s="133">
        <f t="shared" si="135"/>
        <v>1031.98</v>
      </c>
      <c r="V185" s="132">
        <f t="shared" si="136"/>
        <v>0.28</v>
      </c>
      <c r="W185" s="133">
        <f t="shared" si="137"/>
        <v>288.9544</v>
      </c>
      <c r="X185" s="138"/>
      <c r="Y185" s="135">
        <f t="shared" si="138"/>
        <v>0</v>
      </c>
      <c r="Z185" s="135">
        <f t="shared" si="153"/>
        <v>0</v>
      </c>
      <c r="AA185" s="135">
        <f t="shared" si="140"/>
        <v>1031.98</v>
      </c>
      <c r="AB185" s="142">
        <v>0</v>
      </c>
      <c r="AC185" s="142">
        <v>0.15</v>
      </c>
      <c r="AD185" s="135">
        <f t="shared" si="141"/>
        <v>154.8</v>
      </c>
      <c r="AE185" s="143"/>
      <c r="AF185" s="251">
        <f t="shared" si="142"/>
        <v>288.9544</v>
      </c>
      <c r="AG185" s="144">
        <f t="shared" si="143"/>
        <v>154.8</v>
      </c>
      <c r="AH185" s="144">
        <v>0</v>
      </c>
      <c r="AI185" s="144">
        <v>0</v>
      </c>
      <c r="AJ185" s="144">
        <v>0</v>
      </c>
      <c r="AK185" s="144">
        <v>0</v>
      </c>
      <c r="AL185" s="143"/>
      <c r="AM185" s="144">
        <f t="shared" si="154"/>
        <v>0</v>
      </c>
      <c r="AN185" s="144">
        <f t="shared" si="145"/>
        <v>154.8</v>
      </c>
      <c r="AO185" s="149">
        <f t="shared" si="146"/>
        <v>1</v>
      </c>
      <c r="AP185" s="153">
        <f t="shared" si="155"/>
        <v>134.1544</v>
      </c>
      <c r="AQ185" s="143"/>
      <c r="AR185" s="122">
        <f t="shared" si="148"/>
        <v>578.34</v>
      </c>
      <c r="AS185" s="122">
        <f t="shared" si="149"/>
        <v>1031.98</v>
      </c>
      <c r="AT185" s="122">
        <f t="shared" si="150"/>
        <v>734.4</v>
      </c>
      <c r="AU185" s="122">
        <f t="shared" si="151"/>
        <v>0.15</v>
      </c>
      <c r="AV185" s="252">
        <v>1226.83</v>
      </c>
      <c r="AW185" s="143">
        <f t="shared" si="152"/>
        <v>-937.8756</v>
      </c>
      <c r="AX185" s="143"/>
      <c r="AY185" s="155">
        <v>1</v>
      </c>
      <c r="AZ185" s="155">
        <v>1</v>
      </c>
      <c r="BA185" s="143"/>
      <c r="BB185" s="143"/>
      <c r="BC185" s="143"/>
      <c r="BD185" s="143"/>
      <c r="BE185" s="143"/>
    </row>
    <row r="186" ht="15" spans="1:57">
      <c r="A186" s="102">
        <v>45491</v>
      </c>
      <c r="B186" s="248" t="s">
        <v>30</v>
      </c>
      <c r="C186" s="249" t="s">
        <v>154</v>
      </c>
      <c r="D186" s="249">
        <v>100604</v>
      </c>
      <c r="E186" s="249">
        <f t="shared" si="129"/>
        <v>1006.04</v>
      </c>
      <c r="F186" s="250">
        <v>0.05</v>
      </c>
      <c r="G186" s="250">
        <v>0.7</v>
      </c>
      <c r="H186" s="108"/>
      <c r="I186" s="170">
        <v>5584.43</v>
      </c>
      <c r="J186" s="119">
        <v>0.15</v>
      </c>
      <c r="K186" s="120">
        <v>1998.639</v>
      </c>
      <c r="L186" s="121">
        <v>3585.791</v>
      </c>
      <c r="M186" s="171"/>
      <c r="N186" s="227" t="str">
        <f t="shared" si="130"/>
        <v>冰火手游(新)</v>
      </c>
      <c r="O186" s="250">
        <f t="shared" si="131"/>
        <v>0.7</v>
      </c>
      <c r="P186" s="124">
        <f t="shared" si="132"/>
        <v>1006.04</v>
      </c>
      <c r="Q186" s="124">
        <v>0</v>
      </c>
      <c r="R186" s="128">
        <f t="shared" si="133"/>
        <v>0</v>
      </c>
      <c r="S186" s="131">
        <f t="shared" si="134"/>
        <v>0.05</v>
      </c>
      <c r="T186" s="171"/>
      <c r="U186" s="133">
        <f t="shared" si="135"/>
        <v>955.738</v>
      </c>
      <c r="V186" s="132">
        <f t="shared" si="136"/>
        <v>0.3</v>
      </c>
      <c r="W186" s="133">
        <f t="shared" si="137"/>
        <v>286.7214</v>
      </c>
      <c r="X186" s="171"/>
      <c r="Y186" s="135">
        <f t="shared" si="138"/>
        <v>0</v>
      </c>
      <c r="Z186" s="171"/>
      <c r="AA186" s="135">
        <f t="shared" si="140"/>
        <v>1006.04</v>
      </c>
      <c r="AB186" s="142">
        <v>0</v>
      </c>
      <c r="AC186" s="142">
        <v>0.15</v>
      </c>
      <c r="AD186" s="135">
        <f t="shared" si="141"/>
        <v>150.91</v>
      </c>
      <c r="AE186" s="171"/>
      <c r="AF186" s="251">
        <f t="shared" si="142"/>
        <v>286.7214</v>
      </c>
      <c r="AG186" s="144">
        <f t="shared" si="143"/>
        <v>150.91</v>
      </c>
      <c r="AH186" s="171"/>
      <c r="AI186" s="144">
        <v>0</v>
      </c>
      <c r="AJ186" s="171"/>
      <c r="AK186" s="171"/>
      <c r="AL186" s="171"/>
      <c r="AM186" s="171"/>
      <c r="AN186" s="144">
        <f t="shared" si="145"/>
        <v>150.91</v>
      </c>
      <c r="AO186" s="149">
        <f t="shared" si="146"/>
        <v>1</v>
      </c>
      <c r="AP186" s="171"/>
      <c r="AQ186" s="122"/>
      <c r="AR186" s="122">
        <f t="shared" si="148"/>
        <v>3585.791</v>
      </c>
      <c r="AS186" s="122">
        <f t="shared" si="149"/>
        <v>1006.04</v>
      </c>
      <c r="AT186" s="122">
        <f t="shared" si="150"/>
        <v>5584.38</v>
      </c>
      <c r="AU186" s="122">
        <f t="shared" si="151"/>
        <v>0.15</v>
      </c>
      <c r="AV186" s="108">
        <v>0.98</v>
      </c>
      <c r="AW186" s="143">
        <f t="shared" si="152"/>
        <v>285.7414</v>
      </c>
      <c r="AX186" s="122"/>
      <c r="AY186" s="155">
        <v>1</v>
      </c>
      <c r="AZ186" s="155">
        <v>1</v>
      </c>
      <c r="BA186" s="122"/>
      <c r="BB186" s="122"/>
      <c r="BC186" s="122"/>
      <c r="BD186" s="122"/>
      <c r="BE186" s="122"/>
    </row>
    <row r="187" ht="15" spans="1:57">
      <c r="A187" s="102">
        <v>45492</v>
      </c>
      <c r="B187" s="248" t="s">
        <v>30</v>
      </c>
      <c r="C187" s="249" t="s">
        <v>227</v>
      </c>
      <c r="D187" s="249">
        <v>97553</v>
      </c>
      <c r="E187" s="249">
        <f t="shared" si="129"/>
        <v>975.53</v>
      </c>
      <c r="F187" s="250">
        <v>0</v>
      </c>
      <c r="G187" s="250">
        <v>0.72</v>
      </c>
      <c r="H187" s="108"/>
      <c r="I187" s="167">
        <v>2784.91</v>
      </c>
      <c r="J187" s="119">
        <v>0.15</v>
      </c>
      <c r="K187" s="120">
        <v>996.71</v>
      </c>
      <c r="L187" s="121">
        <v>1788.2</v>
      </c>
      <c r="M187" s="122"/>
      <c r="N187" s="227" t="str">
        <f t="shared" si="130"/>
        <v>游戏友</v>
      </c>
      <c r="O187" s="250">
        <f t="shared" si="131"/>
        <v>0.72</v>
      </c>
      <c r="P187" s="124">
        <f t="shared" si="132"/>
        <v>975.53</v>
      </c>
      <c r="Q187" s="124">
        <v>0</v>
      </c>
      <c r="R187" s="128">
        <f t="shared" si="133"/>
        <v>0</v>
      </c>
      <c r="S187" s="131">
        <f t="shared" si="134"/>
        <v>0</v>
      </c>
      <c r="T187" s="132"/>
      <c r="U187" s="133">
        <f t="shared" si="135"/>
        <v>975.53</v>
      </c>
      <c r="V187" s="132">
        <f t="shared" si="136"/>
        <v>0.28</v>
      </c>
      <c r="W187" s="133">
        <f t="shared" si="137"/>
        <v>273.1484</v>
      </c>
      <c r="X187" s="134"/>
      <c r="Y187" s="135">
        <f t="shared" si="138"/>
        <v>0</v>
      </c>
      <c r="Z187" s="135">
        <f t="shared" ref="Z187:Z195" si="156">Q187</f>
        <v>0</v>
      </c>
      <c r="AA187" s="135">
        <f t="shared" si="140"/>
        <v>975.53</v>
      </c>
      <c r="AB187" s="142">
        <v>0</v>
      </c>
      <c r="AC187" s="142">
        <v>0.15</v>
      </c>
      <c r="AD187" s="135">
        <f t="shared" si="141"/>
        <v>146.33</v>
      </c>
      <c r="AE187" s="143"/>
      <c r="AF187" s="251">
        <f t="shared" si="142"/>
        <v>273.1484</v>
      </c>
      <c r="AG187" s="144">
        <f t="shared" si="143"/>
        <v>146.33</v>
      </c>
      <c r="AH187" s="144">
        <v>0</v>
      </c>
      <c r="AI187" s="144">
        <v>0</v>
      </c>
      <c r="AJ187" s="144">
        <v>0</v>
      </c>
      <c r="AK187" s="144">
        <v>0</v>
      </c>
      <c r="AL187" s="143"/>
      <c r="AM187" s="144">
        <f t="shared" ref="AM187:AM195" si="157">SUM(AH187:AL187)</f>
        <v>0</v>
      </c>
      <c r="AN187" s="144">
        <f t="shared" si="145"/>
        <v>146.33</v>
      </c>
      <c r="AO187" s="149">
        <f t="shared" si="146"/>
        <v>1</v>
      </c>
      <c r="AP187" s="153">
        <f t="shared" ref="AP187:AP195" si="158">W187-AD187-T187</f>
        <v>126.8184</v>
      </c>
      <c r="AQ187" s="143"/>
      <c r="AR187" s="122">
        <f t="shared" si="148"/>
        <v>1788.2</v>
      </c>
      <c r="AS187" s="122">
        <f t="shared" si="149"/>
        <v>975.53</v>
      </c>
      <c r="AT187" s="122">
        <f t="shared" si="150"/>
        <v>2784.91</v>
      </c>
      <c r="AU187" s="122">
        <f t="shared" si="151"/>
        <v>0.15</v>
      </c>
      <c r="AV187" s="108">
        <v>5429.84</v>
      </c>
      <c r="AW187" s="143">
        <f t="shared" si="152"/>
        <v>-5156.6916</v>
      </c>
      <c r="AX187" s="143"/>
      <c r="AY187" s="155">
        <v>1</v>
      </c>
      <c r="AZ187" s="155">
        <v>1</v>
      </c>
      <c r="BA187" s="143"/>
      <c r="BB187" s="143"/>
      <c r="BC187" s="143"/>
      <c r="BD187" s="143"/>
      <c r="BE187" s="143"/>
    </row>
    <row r="188" ht="15" spans="1:57">
      <c r="A188" s="102">
        <v>45493</v>
      </c>
      <c r="B188" s="248" t="s">
        <v>30</v>
      </c>
      <c r="C188" s="249" t="s">
        <v>101</v>
      </c>
      <c r="D188" s="249">
        <v>67671</v>
      </c>
      <c r="E188" s="249">
        <f t="shared" si="129"/>
        <v>676.71</v>
      </c>
      <c r="F188" s="250">
        <v>0</v>
      </c>
      <c r="G188" s="250">
        <v>0.7</v>
      </c>
      <c r="H188" s="108"/>
      <c r="I188" s="170">
        <v>952.47</v>
      </c>
      <c r="J188" s="119">
        <v>0.15</v>
      </c>
      <c r="K188" s="120">
        <v>340.884</v>
      </c>
      <c r="L188" s="121">
        <v>611.586</v>
      </c>
      <c r="M188" s="122"/>
      <c r="N188" s="227" t="str">
        <f t="shared" si="130"/>
        <v>当乐</v>
      </c>
      <c r="O188" s="250">
        <f t="shared" si="131"/>
        <v>0.7</v>
      </c>
      <c r="P188" s="124">
        <f t="shared" si="132"/>
        <v>676.71</v>
      </c>
      <c r="Q188" s="124">
        <v>0</v>
      </c>
      <c r="R188" s="128">
        <f t="shared" si="133"/>
        <v>0</v>
      </c>
      <c r="S188" s="131">
        <f t="shared" si="134"/>
        <v>0</v>
      </c>
      <c r="T188" s="132"/>
      <c r="U188" s="133">
        <f t="shared" si="135"/>
        <v>676.71</v>
      </c>
      <c r="V188" s="132">
        <f t="shared" si="136"/>
        <v>0.3</v>
      </c>
      <c r="W188" s="133">
        <f t="shared" si="137"/>
        <v>203.013</v>
      </c>
      <c r="X188" s="134"/>
      <c r="Y188" s="135">
        <f t="shared" si="138"/>
        <v>0</v>
      </c>
      <c r="Z188" s="135">
        <f t="shared" si="156"/>
        <v>0</v>
      </c>
      <c r="AA188" s="135">
        <f t="shared" si="140"/>
        <v>676.71</v>
      </c>
      <c r="AB188" s="142">
        <v>0</v>
      </c>
      <c r="AC188" s="142">
        <v>0.15</v>
      </c>
      <c r="AD188" s="135">
        <f t="shared" si="141"/>
        <v>101.51</v>
      </c>
      <c r="AE188" s="143"/>
      <c r="AF188" s="251">
        <f t="shared" si="142"/>
        <v>203.013</v>
      </c>
      <c r="AG188" s="144">
        <f t="shared" si="143"/>
        <v>101.51</v>
      </c>
      <c r="AH188" s="144">
        <v>0</v>
      </c>
      <c r="AI188" s="144">
        <v>0</v>
      </c>
      <c r="AJ188" s="144">
        <v>0</v>
      </c>
      <c r="AK188" s="144">
        <v>0</v>
      </c>
      <c r="AL188" s="143"/>
      <c r="AM188" s="144">
        <f t="shared" si="157"/>
        <v>0</v>
      </c>
      <c r="AN188" s="144">
        <f t="shared" si="145"/>
        <v>101.51</v>
      </c>
      <c r="AO188" s="149">
        <f t="shared" si="146"/>
        <v>1</v>
      </c>
      <c r="AP188" s="153">
        <f t="shared" si="158"/>
        <v>101.503</v>
      </c>
      <c r="AQ188" s="143"/>
      <c r="AR188" s="122">
        <f t="shared" si="148"/>
        <v>611.586</v>
      </c>
      <c r="AS188" s="122">
        <f t="shared" si="149"/>
        <v>676.71</v>
      </c>
      <c r="AT188" s="122">
        <f t="shared" si="150"/>
        <v>952.47</v>
      </c>
      <c r="AU188" s="122">
        <f t="shared" si="151"/>
        <v>0.15</v>
      </c>
      <c r="AV188" s="108">
        <v>1940.93</v>
      </c>
      <c r="AW188" s="143">
        <f t="shared" si="152"/>
        <v>-1737.917</v>
      </c>
      <c r="AX188" s="143"/>
      <c r="AY188" s="155">
        <v>1</v>
      </c>
      <c r="AZ188" s="155">
        <v>1</v>
      </c>
      <c r="BA188" s="143"/>
      <c r="BB188" s="143"/>
      <c r="BC188" s="143"/>
      <c r="BD188" s="143"/>
      <c r="BE188" s="143"/>
    </row>
    <row r="189" ht="15" spans="1:57">
      <c r="A189" s="102">
        <v>45494</v>
      </c>
      <c r="B189" s="248" t="s">
        <v>32</v>
      </c>
      <c r="C189" s="249" t="s">
        <v>251</v>
      </c>
      <c r="D189" s="249">
        <v>64577</v>
      </c>
      <c r="E189" s="249">
        <f t="shared" si="129"/>
        <v>645.77</v>
      </c>
      <c r="F189" s="250">
        <v>0</v>
      </c>
      <c r="G189" s="250">
        <v>0.72</v>
      </c>
      <c r="H189" s="108"/>
      <c r="I189" s="170">
        <v>3532.34</v>
      </c>
      <c r="J189" s="119">
        <v>0.15</v>
      </c>
      <c r="K189" s="120">
        <v>1264.205</v>
      </c>
      <c r="L189" s="121">
        <v>2268.135</v>
      </c>
      <c r="M189" s="122"/>
      <c r="N189" s="227" t="str">
        <f t="shared" si="130"/>
        <v>335wan</v>
      </c>
      <c r="O189" s="250">
        <f t="shared" si="131"/>
        <v>0.72</v>
      </c>
      <c r="P189" s="124">
        <f t="shared" si="132"/>
        <v>645.77</v>
      </c>
      <c r="Q189" s="124">
        <v>0</v>
      </c>
      <c r="R189" s="128">
        <f t="shared" si="133"/>
        <v>0</v>
      </c>
      <c r="S189" s="131">
        <f t="shared" si="134"/>
        <v>0</v>
      </c>
      <c r="T189" s="132"/>
      <c r="U189" s="133">
        <f t="shared" si="135"/>
        <v>645.77</v>
      </c>
      <c r="V189" s="132">
        <f t="shared" si="136"/>
        <v>0.28</v>
      </c>
      <c r="W189" s="133">
        <f t="shared" si="137"/>
        <v>180.8156</v>
      </c>
      <c r="X189" s="138"/>
      <c r="Y189" s="135">
        <f t="shared" si="138"/>
        <v>0</v>
      </c>
      <c r="Z189" s="135">
        <f t="shared" si="156"/>
        <v>0</v>
      </c>
      <c r="AA189" s="135">
        <f t="shared" si="140"/>
        <v>645.77</v>
      </c>
      <c r="AB189" s="142">
        <v>0</v>
      </c>
      <c r="AC189" s="142">
        <v>0.15</v>
      </c>
      <c r="AD189" s="135">
        <f t="shared" si="141"/>
        <v>96.87</v>
      </c>
      <c r="AE189" s="143"/>
      <c r="AF189" s="251">
        <f t="shared" si="142"/>
        <v>180.8156</v>
      </c>
      <c r="AG189" s="144">
        <f t="shared" si="143"/>
        <v>96.87</v>
      </c>
      <c r="AH189" s="144">
        <v>0</v>
      </c>
      <c r="AI189" s="144">
        <v>0</v>
      </c>
      <c r="AJ189" s="144">
        <v>0</v>
      </c>
      <c r="AK189" s="144">
        <v>0</v>
      </c>
      <c r="AL189" s="143"/>
      <c r="AM189" s="144">
        <f t="shared" si="157"/>
        <v>0</v>
      </c>
      <c r="AN189" s="144">
        <f t="shared" si="145"/>
        <v>96.87</v>
      </c>
      <c r="AO189" s="149">
        <f t="shared" si="146"/>
        <v>1</v>
      </c>
      <c r="AP189" s="153">
        <f t="shared" si="158"/>
        <v>83.9456</v>
      </c>
      <c r="AQ189" s="143"/>
      <c r="AR189" s="122">
        <f t="shared" si="148"/>
        <v>2268.135</v>
      </c>
      <c r="AS189" s="122">
        <f t="shared" si="149"/>
        <v>645.77</v>
      </c>
      <c r="AT189" s="122">
        <f t="shared" si="150"/>
        <v>3532.34</v>
      </c>
      <c r="AU189" s="122">
        <f t="shared" si="151"/>
        <v>0.15</v>
      </c>
      <c r="AV189" s="108">
        <v>743.21</v>
      </c>
      <c r="AW189" s="143">
        <f t="shared" si="152"/>
        <v>-562.3944</v>
      </c>
      <c r="AX189" s="143"/>
      <c r="AY189" s="155">
        <v>1</v>
      </c>
      <c r="AZ189" s="155">
        <v>1</v>
      </c>
      <c r="BA189" s="143"/>
      <c r="BB189" s="143"/>
      <c r="BC189" s="143"/>
      <c r="BD189" s="143"/>
      <c r="BE189" s="143"/>
    </row>
    <row r="190" ht="15" spans="1:57">
      <c r="A190" s="102">
        <v>45495</v>
      </c>
      <c r="B190" s="248" t="s">
        <v>32</v>
      </c>
      <c r="C190" s="249" t="s">
        <v>248</v>
      </c>
      <c r="D190" s="249">
        <v>51186</v>
      </c>
      <c r="E190" s="249">
        <f t="shared" si="129"/>
        <v>511.86</v>
      </c>
      <c r="F190" s="250">
        <v>0</v>
      </c>
      <c r="G190" s="250">
        <v>0.7</v>
      </c>
      <c r="H190" s="108"/>
      <c r="I190" s="170">
        <v>10368.89</v>
      </c>
      <c r="J190" s="119">
        <v>0.15</v>
      </c>
      <c r="K190" s="120">
        <v>2882.7852</v>
      </c>
      <c r="L190" s="121">
        <v>7486.1048</v>
      </c>
      <c r="M190" s="122"/>
      <c r="N190" s="227" t="str">
        <f t="shared" si="130"/>
        <v>9917游戏_iOS</v>
      </c>
      <c r="O190" s="250">
        <f t="shared" si="131"/>
        <v>0.7</v>
      </c>
      <c r="P190" s="124">
        <f t="shared" si="132"/>
        <v>511.86</v>
      </c>
      <c r="Q190" s="124">
        <v>0</v>
      </c>
      <c r="R190" s="128">
        <f t="shared" si="133"/>
        <v>0</v>
      </c>
      <c r="S190" s="131">
        <f t="shared" si="134"/>
        <v>0</v>
      </c>
      <c r="T190" s="132"/>
      <c r="U190" s="133">
        <f t="shared" si="135"/>
        <v>511.86</v>
      </c>
      <c r="V190" s="132">
        <f t="shared" si="136"/>
        <v>0.3</v>
      </c>
      <c r="W190" s="133">
        <f t="shared" si="137"/>
        <v>153.558</v>
      </c>
      <c r="X190" s="138"/>
      <c r="Y190" s="135">
        <f t="shared" si="138"/>
        <v>0</v>
      </c>
      <c r="Z190" s="135">
        <f t="shared" si="156"/>
        <v>0</v>
      </c>
      <c r="AA190" s="135">
        <f t="shared" si="140"/>
        <v>511.86</v>
      </c>
      <c r="AB190" s="142">
        <v>0</v>
      </c>
      <c r="AC190" s="142">
        <v>0.15</v>
      </c>
      <c r="AD190" s="135">
        <f t="shared" si="141"/>
        <v>76.78</v>
      </c>
      <c r="AE190" s="143"/>
      <c r="AF190" s="251">
        <f t="shared" si="142"/>
        <v>153.558</v>
      </c>
      <c r="AG190" s="144">
        <f t="shared" si="143"/>
        <v>76.78</v>
      </c>
      <c r="AH190" s="144">
        <v>0</v>
      </c>
      <c r="AI190" s="144">
        <v>0</v>
      </c>
      <c r="AJ190" s="144">
        <v>0</v>
      </c>
      <c r="AK190" s="144">
        <v>0</v>
      </c>
      <c r="AL190" s="143"/>
      <c r="AM190" s="144">
        <f t="shared" si="157"/>
        <v>0</v>
      </c>
      <c r="AN190" s="144">
        <f t="shared" si="145"/>
        <v>76.78</v>
      </c>
      <c r="AO190" s="149">
        <f t="shared" si="146"/>
        <v>1</v>
      </c>
      <c r="AP190" s="153">
        <f t="shared" si="158"/>
        <v>76.778</v>
      </c>
      <c r="AQ190" s="143"/>
      <c r="AR190" s="122">
        <f t="shared" si="148"/>
        <v>7486.1048</v>
      </c>
      <c r="AS190" s="122">
        <f t="shared" si="149"/>
        <v>511.86</v>
      </c>
      <c r="AT190" s="122">
        <f t="shared" si="150"/>
        <v>10368.89</v>
      </c>
      <c r="AU190" s="122">
        <f t="shared" si="151"/>
        <v>0.15</v>
      </c>
      <c r="AV190" s="108">
        <v>6.25</v>
      </c>
      <c r="AW190" s="143">
        <f t="shared" si="152"/>
        <v>147.308</v>
      </c>
      <c r="AX190" s="143"/>
      <c r="AY190" s="155">
        <v>1</v>
      </c>
      <c r="AZ190" s="155">
        <v>1</v>
      </c>
      <c r="BA190" s="143"/>
      <c r="BB190" s="143"/>
      <c r="BC190" s="143"/>
      <c r="BD190" s="143"/>
      <c r="BE190" s="143"/>
    </row>
    <row r="191" ht="15" spans="1:57">
      <c r="A191" s="102">
        <v>45496</v>
      </c>
      <c r="B191" s="248" t="s">
        <v>32</v>
      </c>
      <c r="C191" s="249" t="s">
        <v>255</v>
      </c>
      <c r="D191" s="249">
        <v>44635</v>
      </c>
      <c r="E191" s="249">
        <f t="shared" si="129"/>
        <v>446.35</v>
      </c>
      <c r="F191" s="250">
        <v>0</v>
      </c>
      <c r="G191" s="250">
        <v>0.7</v>
      </c>
      <c r="H191" s="108"/>
      <c r="I191" s="167">
        <v>567.15</v>
      </c>
      <c r="J191" s="119">
        <v>0.15</v>
      </c>
      <c r="K191" s="120">
        <v>202.98</v>
      </c>
      <c r="L191" s="121">
        <v>364.17</v>
      </c>
      <c r="M191" s="122"/>
      <c r="N191" s="227" t="str">
        <f t="shared" si="130"/>
        <v>007手游</v>
      </c>
      <c r="O191" s="250">
        <f t="shared" si="131"/>
        <v>0.7</v>
      </c>
      <c r="P191" s="124">
        <f t="shared" si="132"/>
        <v>446.35</v>
      </c>
      <c r="Q191" s="124">
        <v>0</v>
      </c>
      <c r="R191" s="128">
        <f t="shared" si="133"/>
        <v>0</v>
      </c>
      <c r="S191" s="131">
        <f t="shared" si="134"/>
        <v>0</v>
      </c>
      <c r="T191" s="132"/>
      <c r="U191" s="133">
        <f t="shared" si="135"/>
        <v>446.35</v>
      </c>
      <c r="V191" s="132">
        <f t="shared" si="136"/>
        <v>0.3</v>
      </c>
      <c r="W191" s="133">
        <f t="shared" si="137"/>
        <v>133.905</v>
      </c>
      <c r="X191" s="138"/>
      <c r="Y191" s="135">
        <f t="shared" si="138"/>
        <v>0</v>
      </c>
      <c r="Z191" s="135">
        <f t="shared" si="156"/>
        <v>0</v>
      </c>
      <c r="AA191" s="135">
        <f t="shared" si="140"/>
        <v>446.35</v>
      </c>
      <c r="AB191" s="142">
        <v>0</v>
      </c>
      <c r="AC191" s="142">
        <v>0.15</v>
      </c>
      <c r="AD191" s="135">
        <f t="shared" si="141"/>
        <v>66.95</v>
      </c>
      <c r="AE191" s="143"/>
      <c r="AF191" s="251">
        <f t="shared" si="142"/>
        <v>133.905</v>
      </c>
      <c r="AG191" s="144">
        <f t="shared" si="143"/>
        <v>66.95</v>
      </c>
      <c r="AH191" s="144">
        <v>0</v>
      </c>
      <c r="AI191" s="144">
        <v>0</v>
      </c>
      <c r="AJ191" s="144">
        <v>0</v>
      </c>
      <c r="AK191" s="144">
        <v>0</v>
      </c>
      <c r="AL191" s="143"/>
      <c r="AM191" s="144">
        <f t="shared" si="157"/>
        <v>0</v>
      </c>
      <c r="AN191" s="144">
        <f t="shared" si="145"/>
        <v>66.95</v>
      </c>
      <c r="AO191" s="149">
        <f t="shared" si="146"/>
        <v>1</v>
      </c>
      <c r="AP191" s="153">
        <f t="shared" si="158"/>
        <v>66.955</v>
      </c>
      <c r="AQ191" s="143"/>
      <c r="AR191" s="122">
        <f t="shared" si="148"/>
        <v>364.17</v>
      </c>
      <c r="AS191" s="122">
        <f t="shared" si="149"/>
        <v>446.35</v>
      </c>
      <c r="AT191" s="122">
        <f t="shared" si="150"/>
        <v>567.15</v>
      </c>
      <c r="AU191" s="122">
        <f t="shared" si="151"/>
        <v>0.15</v>
      </c>
      <c r="AV191" s="108">
        <v>723.18</v>
      </c>
      <c r="AW191" s="143">
        <f t="shared" si="152"/>
        <v>-589.275</v>
      </c>
      <c r="AX191" s="143"/>
      <c r="AY191" s="155">
        <v>1</v>
      </c>
      <c r="AZ191" s="155">
        <v>1</v>
      </c>
      <c r="BA191" s="143"/>
      <c r="BB191" s="143"/>
      <c r="BC191" s="143"/>
      <c r="BD191" s="143"/>
      <c r="BE191" s="143"/>
    </row>
    <row r="192" ht="15" spans="1:57">
      <c r="A192" s="102">
        <v>45497</v>
      </c>
      <c r="B192" s="248" t="s">
        <v>32</v>
      </c>
      <c r="C192" s="249" t="s">
        <v>245</v>
      </c>
      <c r="D192" s="249">
        <v>41585</v>
      </c>
      <c r="E192" s="249">
        <f t="shared" si="129"/>
        <v>415.85</v>
      </c>
      <c r="F192" s="250">
        <v>0</v>
      </c>
      <c r="G192" s="250">
        <v>0.7</v>
      </c>
      <c r="H192" s="108">
        <v>0.24</v>
      </c>
      <c r="I192" s="170">
        <v>4392.4437</v>
      </c>
      <c r="J192" s="119">
        <v>0.15</v>
      </c>
      <c r="K192" s="120">
        <v>932.229</v>
      </c>
      <c r="L192" s="121">
        <v>3460.2147</v>
      </c>
      <c r="M192" s="122"/>
      <c r="N192" s="227" t="str">
        <f t="shared" si="130"/>
        <v>八门助手</v>
      </c>
      <c r="O192" s="250">
        <f t="shared" si="131"/>
        <v>0.7</v>
      </c>
      <c r="P192" s="124">
        <f t="shared" si="132"/>
        <v>415.85</v>
      </c>
      <c r="Q192" s="124">
        <v>0</v>
      </c>
      <c r="R192" s="128">
        <f t="shared" si="133"/>
        <v>0.24</v>
      </c>
      <c r="S192" s="131">
        <f t="shared" si="134"/>
        <v>0</v>
      </c>
      <c r="T192" s="132"/>
      <c r="U192" s="133">
        <f t="shared" si="135"/>
        <v>415.61</v>
      </c>
      <c r="V192" s="132">
        <f t="shared" si="136"/>
        <v>0.3</v>
      </c>
      <c r="W192" s="133">
        <f t="shared" si="137"/>
        <v>124.683</v>
      </c>
      <c r="X192" s="138"/>
      <c r="Y192" s="135">
        <f t="shared" si="138"/>
        <v>0.24</v>
      </c>
      <c r="Z192" s="135">
        <f t="shared" si="156"/>
        <v>0</v>
      </c>
      <c r="AA192" s="135">
        <f t="shared" si="140"/>
        <v>415.61</v>
      </c>
      <c r="AB192" s="142">
        <v>0</v>
      </c>
      <c r="AC192" s="142">
        <v>0.15</v>
      </c>
      <c r="AD192" s="135">
        <f t="shared" si="141"/>
        <v>62.34</v>
      </c>
      <c r="AE192" s="143"/>
      <c r="AF192" s="251">
        <f t="shared" si="142"/>
        <v>124.683</v>
      </c>
      <c r="AG192" s="144">
        <f t="shared" si="143"/>
        <v>62.34</v>
      </c>
      <c r="AH192" s="144">
        <v>0</v>
      </c>
      <c r="AI192" s="144">
        <v>0</v>
      </c>
      <c r="AJ192" s="144">
        <v>0</v>
      </c>
      <c r="AK192" s="144">
        <v>0</v>
      </c>
      <c r="AL192" s="143"/>
      <c r="AM192" s="144">
        <f t="shared" si="157"/>
        <v>0</v>
      </c>
      <c r="AN192" s="144">
        <f t="shared" si="145"/>
        <v>62.34</v>
      </c>
      <c r="AO192" s="149">
        <f t="shared" si="146"/>
        <v>1</v>
      </c>
      <c r="AP192" s="153">
        <f t="shared" si="158"/>
        <v>62.343</v>
      </c>
      <c r="AQ192" s="143"/>
      <c r="AR192" s="122">
        <f t="shared" si="148"/>
        <v>3460.2147</v>
      </c>
      <c r="AS192" s="122">
        <f t="shared" si="149"/>
        <v>415.85</v>
      </c>
      <c r="AT192" s="122">
        <f t="shared" si="150"/>
        <v>4392.4437</v>
      </c>
      <c r="AU192" s="122">
        <f t="shared" si="151"/>
        <v>0.15</v>
      </c>
      <c r="AV192" s="108"/>
      <c r="AW192" s="143">
        <f t="shared" si="152"/>
        <v>124.683</v>
      </c>
      <c r="AX192" s="143"/>
      <c r="AY192" s="155">
        <v>1</v>
      </c>
      <c r="AZ192" s="155">
        <v>1</v>
      </c>
      <c r="BA192" s="143"/>
      <c r="BB192" s="143"/>
      <c r="BC192" s="143"/>
      <c r="BD192" s="143"/>
      <c r="BE192" s="143"/>
    </row>
    <row r="193" ht="15" spans="1:57">
      <c r="A193" s="102">
        <v>45498</v>
      </c>
      <c r="B193" s="248" t="s">
        <v>32</v>
      </c>
      <c r="C193" s="249" t="s">
        <v>122</v>
      </c>
      <c r="D193" s="249">
        <v>27745</v>
      </c>
      <c r="E193" s="249">
        <f t="shared" si="129"/>
        <v>277.45</v>
      </c>
      <c r="F193" s="250">
        <v>0</v>
      </c>
      <c r="G193" s="250">
        <v>0.7</v>
      </c>
      <c r="H193" s="108"/>
      <c r="I193" s="170">
        <v>2.94</v>
      </c>
      <c r="J193" s="119">
        <v>0.15</v>
      </c>
      <c r="K193" s="120">
        <v>0</v>
      </c>
      <c r="L193" s="121">
        <v>2.94</v>
      </c>
      <c r="M193" s="122"/>
      <c r="N193" s="227" t="str">
        <f t="shared" si="130"/>
        <v>紫霞游戏</v>
      </c>
      <c r="O193" s="250">
        <f t="shared" si="131"/>
        <v>0.7</v>
      </c>
      <c r="P193" s="124">
        <f t="shared" si="132"/>
        <v>277.45</v>
      </c>
      <c r="Q193" s="124">
        <v>0</v>
      </c>
      <c r="R193" s="128">
        <f t="shared" si="133"/>
        <v>0</v>
      </c>
      <c r="S193" s="131">
        <f t="shared" si="134"/>
        <v>0</v>
      </c>
      <c r="T193" s="132"/>
      <c r="U193" s="133">
        <f t="shared" si="135"/>
        <v>277.45</v>
      </c>
      <c r="V193" s="132">
        <f t="shared" si="136"/>
        <v>0.3</v>
      </c>
      <c r="W193" s="133">
        <f t="shared" si="137"/>
        <v>83.235</v>
      </c>
      <c r="X193" s="138"/>
      <c r="Y193" s="135">
        <f t="shared" si="138"/>
        <v>0</v>
      </c>
      <c r="Z193" s="135">
        <f t="shared" si="156"/>
        <v>0</v>
      </c>
      <c r="AA193" s="135">
        <f t="shared" si="140"/>
        <v>277.45</v>
      </c>
      <c r="AB193" s="142">
        <v>0</v>
      </c>
      <c r="AC193" s="142">
        <v>0.15</v>
      </c>
      <c r="AD193" s="135">
        <f t="shared" si="141"/>
        <v>41.62</v>
      </c>
      <c r="AE193" s="143"/>
      <c r="AF193" s="251">
        <f t="shared" si="142"/>
        <v>83.235</v>
      </c>
      <c r="AG193" s="144">
        <f t="shared" si="143"/>
        <v>41.62</v>
      </c>
      <c r="AH193" s="144">
        <v>0</v>
      </c>
      <c r="AI193" s="144">
        <v>0</v>
      </c>
      <c r="AJ193" s="144">
        <v>0</v>
      </c>
      <c r="AK193" s="144">
        <v>0</v>
      </c>
      <c r="AL193" s="143"/>
      <c r="AM193" s="144">
        <f t="shared" si="157"/>
        <v>0</v>
      </c>
      <c r="AN193" s="144">
        <f t="shared" si="145"/>
        <v>41.62</v>
      </c>
      <c r="AO193" s="149">
        <f t="shared" si="146"/>
        <v>1</v>
      </c>
      <c r="AP193" s="153">
        <f t="shared" si="158"/>
        <v>41.615</v>
      </c>
      <c r="AQ193" s="143"/>
      <c r="AR193" s="122">
        <f t="shared" si="148"/>
        <v>2.94</v>
      </c>
      <c r="AS193" s="122">
        <f t="shared" si="149"/>
        <v>277.45</v>
      </c>
      <c r="AT193" s="122">
        <f t="shared" si="150"/>
        <v>2.94</v>
      </c>
      <c r="AU193" s="122">
        <f t="shared" si="151"/>
        <v>0.15</v>
      </c>
      <c r="AV193" s="108">
        <v>0.29</v>
      </c>
      <c r="AW193" s="143">
        <f t="shared" si="152"/>
        <v>82.945</v>
      </c>
      <c r="AX193" s="143"/>
      <c r="AY193" s="155">
        <v>1</v>
      </c>
      <c r="AZ193" s="155">
        <v>1</v>
      </c>
      <c r="BA193" s="143"/>
      <c r="BB193" s="143"/>
      <c r="BC193" s="143"/>
      <c r="BD193" s="143"/>
      <c r="BE193" s="143"/>
    </row>
    <row r="194" ht="15" spans="1:57">
      <c r="A194" s="102">
        <v>45499</v>
      </c>
      <c r="B194" s="248" t="s">
        <v>32</v>
      </c>
      <c r="C194" s="249" t="s">
        <v>230</v>
      </c>
      <c r="D194" s="249">
        <v>19954</v>
      </c>
      <c r="E194" s="249">
        <f t="shared" si="129"/>
        <v>199.54</v>
      </c>
      <c r="F194" s="250">
        <v>0</v>
      </c>
      <c r="G194" s="250">
        <v>0.73</v>
      </c>
      <c r="H194" s="108"/>
      <c r="I194" s="170">
        <v>734.4</v>
      </c>
      <c r="J194" s="119">
        <v>0.15</v>
      </c>
      <c r="K194" s="120">
        <v>156.06</v>
      </c>
      <c r="L194" s="121">
        <v>578.34</v>
      </c>
      <c r="M194" s="122"/>
      <c r="N194" s="227" t="str">
        <f t="shared" si="130"/>
        <v>朋克</v>
      </c>
      <c r="O194" s="250">
        <f t="shared" si="131"/>
        <v>0.73</v>
      </c>
      <c r="P194" s="124">
        <f t="shared" si="132"/>
        <v>199.54</v>
      </c>
      <c r="Q194" s="124">
        <v>0</v>
      </c>
      <c r="R194" s="128">
        <f t="shared" si="133"/>
        <v>0</v>
      </c>
      <c r="S194" s="131">
        <f t="shared" si="134"/>
        <v>0</v>
      </c>
      <c r="T194" s="132"/>
      <c r="U194" s="133">
        <f t="shared" si="135"/>
        <v>199.54</v>
      </c>
      <c r="V194" s="132">
        <f t="shared" si="136"/>
        <v>0.27</v>
      </c>
      <c r="W194" s="133">
        <f t="shared" si="137"/>
        <v>53.8758</v>
      </c>
      <c r="X194" s="138"/>
      <c r="Y194" s="135">
        <f t="shared" si="138"/>
        <v>0</v>
      </c>
      <c r="Z194" s="135">
        <f t="shared" si="156"/>
        <v>0</v>
      </c>
      <c r="AA194" s="135">
        <f t="shared" si="140"/>
        <v>199.54</v>
      </c>
      <c r="AB194" s="142">
        <v>0</v>
      </c>
      <c r="AC194" s="142">
        <v>0.15</v>
      </c>
      <c r="AD194" s="135">
        <f t="shared" si="141"/>
        <v>29.93</v>
      </c>
      <c r="AE194" s="143"/>
      <c r="AF194" s="251">
        <f t="shared" si="142"/>
        <v>53.8758</v>
      </c>
      <c r="AG194" s="144">
        <f t="shared" si="143"/>
        <v>29.93</v>
      </c>
      <c r="AH194" s="144">
        <v>0</v>
      </c>
      <c r="AI194" s="144">
        <v>0</v>
      </c>
      <c r="AJ194" s="144">
        <v>0</v>
      </c>
      <c r="AK194" s="144">
        <v>0</v>
      </c>
      <c r="AL194" s="143"/>
      <c r="AM194" s="144">
        <f t="shared" si="157"/>
        <v>0</v>
      </c>
      <c r="AN194" s="144">
        <f t="shared" si="145"/>
        <v>29.93</v>
      </c>
      <c r="AO194" s="149">
        <f t="shared" si="146"/>
        <v>1</v>
      </c>
      <c r="AP194" s="153">
        <f t="shared" si="158"/>
        <v>23.9458</v>
      </c>
      <c r="AQ194" s="143"/>
      <c r="AR194" s="122">
        <f t="shared" si="148"/>
        <v>578.34</v>
      </c>
      <c r="AS194" s="122">
        <f t="shared" si="149"/>
        <v>199.54</v>
      </c>
      <c r="AT194" s="122">
        <f t="shared" si="150"/>
        <v>734.4</v>
      </c>
      <c r="AU194" s="122">
        <f t="shared" si="151"/>
        <v>0.15</v>
      </c>
      <c r="AV194" s="108">
        <v>41.62</v>
      </c>
      <c r="AW194" s="143">
        <f t="shared" si="152"/>
        <v>12.2558</v>
      </c>
      <c r="AX194" s="143"/>
      <c r="AY194" s="155">
        <v>1</v>
      </c>
      <c r="AZ194" s="155">
        <v>1</v>
      </c>
      <c r="BA194" s="143"/>
      <c r="BB194" s="143"/>
      <c r="BC194" s="143"/>
      <c r="BD194" s="143"/>
      <c r="BE194" s="143"/>
    </row>
    <row r="195" ht="15" spans="1:57">
      <c r="A195" s="102">
        <v>45500</v>
      </c>
      <c r="B195" s="248" t="s">
        <v>32</v>
      </c>
      <c r="C195" s="249" t="s">
        <v>252</v>
      </c>
      <c r="D195" s="249">
        <v>18013</v>
      </c>
      <c r="E195" s="249">
        <f t="shared" si="129"/>
        <v>180.13</v>
      </c>
      <c r="F195" s="250">
        <v>0.05</v>
      </c>
      <c r="G195" s="250">
        <v>0.72</v>
      </c>
      <c r="H195" s="108"/>
      <c r="I195" s="170">
        <v>2027.68</v>
      </c>
      <c r="J195" s="119">
        <v>0.15</v>
      </c>
      <c r="K195" s="120">
        <v>907.12</v>
      </c>
      <c r="L195" s="121">
        <v>1120.56</v>
      </c>
      <c r="M195" s="122"/>
      <c r="N195" s="227" t="str">
        <f t="shared" si="130"/>
        <v>277游戏_iOS</v>
      </c>
      <c r="O195" s="250">
        <f t="shared" si="131"/>
        <v>0.72</v>
      </c>
      <c r="P195" s="124">
        <f t="shared" si="132"/>
        <v>180.13</v>
      </c>
      <c r="Q195" s="124">
        <v>0</v>
      </c>
      <c r="R195" s="128">
        <f t="shared" si="133"/>
        <v>0</v>
      </c>
      <c r="S195" s="131">
        <f t="shared" si="134"/>
        <v>0.05</v>
      </c>
      <c r="T195" s="132"/>
      <c r="U195" s="133">
        <f t="shared" si="135"/>
        <v>171.1235</v>
      </c>
      <c r="V195" s="132">
        <f t="shared" si="136"/>
        <v>0.28</v>
      </c>
      <c r="W195" s="133">
        <f t="shared" si="137"/>
        <v>47.91458</v>
      </c>
      <c r="X195" s="138"/>
      <c r="Y195" s="135">
        <f t="shared" si="138"/>
        <v>0</v>
      </c>
      <c r="Z195" s="135">
        <f t="shared" si="156"/>
        <v>0</v>
      </c>
      <c r="AA195" s="135">
        <f t="shared" si="140"/>
        <v>180.13</v>
      </c>
      <c r="AB195" s="142">
        <v>0</v>
      </c>
      <c r="AC195" s="142">
        <v>0.15</v>
      </c>
      <c r="AD195" s="135">
        <f t="shared" si="141"/>
        <v>27.02</v>
      </c>
      <c r="AE195" s="143"/>
      <c r="AF195" s="251">
        <f t="shared" si="142"/>
        <v>47.91458</v>
      </c>
      <c r="AG195" s="144">
        <f t="shared" si="143"/>
        <v>27.02</v>
      </c>
      <c r="AH195" s="144">
        <v>0</v>
      </c>
      <c r="AI195" s="144">
        <v>0</v>
      </c>
      <c r="AJ195" s="144">
        <v>0</v>
      </c>
      <c r="AK195" s="144">
        <v>0</v>
      </c>
      <c r="AL195" s="143"/>
      <c r="AM195" s="144">
        <f t="shared" si="157"/>
        <v>0</v>
      </c>
      <c r="AN195" s="144">
        <f t="shared" si="145"/>
        <v>27.02</v>
      </c>
      <c r="AO195" s="149">
        <f t="shared" si="146"/>
        <v>1</v>
      </c>
      <c r="AP195" s="153">
        <f t="shared" si="158"/>
        <v>20.89458</v>
      </c>
      <c r="AQ195" s="143"/>
      <c r="AR195" s="122">
        <f t="shared" si="148"/>
        <v>1120.56</v>
      </c>
      <c r="AS195" s="122">
        <f t="shared" si="149"/>
        <v>180.13</v>
      </c>
      <c r="AT195" s="122">
        <f t="shared" si="150"/>
        <v>2027.63</v>
      </c>
      <c r="AU195" s="122">
        <f t="shared" si="151"/>
        <v>0.15</v>
      </c>
      <c r="AV195" s="252">
        <v>1670.46</v>
      </c>
      <c r="AW195" s="143">
        <f t="shared" si="152"/>
        <v>-1622.54542</v>
      </c>
      <c r="AX195" s="143"/>
      <c r="AY195" s="155">
        <v>1</v>
      </c>
      <c r="AZ195" s="155">
        <v>1</v>
      </c>
      <c r="BA195" s="143"/>
      <c r="BB195" s="143"/>
      <c r="BC195" s="143"/>
      <c r="BD195" s="143"/>
      <c r="BE195" s="143"/>
    </row>
    <row r="196" ht="15" spans="1:57">
      <c r="A196" s="102">
        <v>45501</v>
      </c>
      <c r="B196" s="248" t="s">
        <v>32</v>
      </c>
      <c r="C196" s="249" t="s">
        <v>242</v>
      </c>
      <c r="D196" s="249">
        <v>10875</v>
      </c>
      <c r="E196" s="249">
        <f t="shared" si="129"/>
        <v>108.75</v>
      </c>
      <c r="F196" s="250">
        <v>0</v>
      </c>
      <c r="G196" s="250">
        <v>0.7</v>
      </c>
      <c r="H196" s="108"/>
      <c r="I196" s="170">
        <v>5584.43</v>
      </c>
      <c r="J196" s="119">
        <v>0.15</v>
      </c>
      <c r="K196" s="120">
        <v>1998.639</v>
      </c>
      <c r="L196" s="121">
        <v>3585.791</v>
      </c>
      <c r="M196" s="171"/>
      <c r="N196" s="227" t="str">
        <f t="shared" si="130"/>
        <v>虫虫</v>
      </c>
      <c r="O196" s="250">
        <f t="shared" si="131"/>
        <v>0.7</v>
      </c>
      <c r="P196" s="124">
        <f t="shared" si="132"/>
        <v>108.75</v>
      </c>
      <c r="Q196" s="124">
        <v>0</v>
      </c>
      <c r="R196" s="128">
        <f t="shared" si="133"/>
        <v>0</v>
      </c>
      <c r="S196" s="131">
        <f t="shared" si="134"/>
        <v>0</v>
      </c>
      <c r="T196" s="171"/>
      <c r="U196" s="133">
        <f t="shared" si="135"/>
        <v>108.75</v>
      </c>
      <c r="V196" s="132">
        <f t="shared" si="136"/>
        <v>0.3</v>
      </c>
      <c r="W196" s="133">
        <f t="shared" si="137"/>
        <v>32.625</v>
      </c>
      <c r="X196" s="171"/>
      <c r="Y196" s="135">
        <f t="shared" si="138"/>
        <v>0</v>
      </c>
      <c r="Z196" s="171"/>
      <c r="AA196" s="135">
        <f t="shared" si="140"/>
        <v>108.75</v>
      </c>
      <c r="AB196" s="142">
        <v>0</v>
      </c>
      <c r="AC196" s="142">
        <v>0.15</v>
      </c>
      <c r="AD196" s="135">
        <f t="shared" si="141"/>
        <v>16.31</v>
      </c>
      <c r="AE196" s="171"/>
      <c r="AF196" s="251">
        <f t="shared" si="142"/>
        <v>32.625</v>
      </c>
      <c r="AG196" s="144">
        <f t="shared" si="143"/>
        <v>16.31</v>
      </c>
      <c r="AH196" s="171"/>
      <c r="AI196" s="144">
        <v>0</v>
      </c>
      <c r="AJ196" s="171"/>
      <c r="AK196" s="171"/>
      <c r="AL196" s="171"/>
      <c r="AM196" s="171"/>
      <c r="AN196" s="144">
        <f t="shared" si="145"/>
        <v>16.31</v>
      </c>
      <c r="AO196" s="149">
        <f t="shared" si="146"/>
        <v>1</v>
      </c>
      <c r="AP196" s="171"/>
      <c r="AQ196" s="122"/>
      <c r="AR196" s="122">
        <f t="shared" si="148"/>
        <v>3585.791</v>
      </c>
      <c r="AS196" s="122">
        <f t="shared" si="149"/>
        <v>108.75</v>
      </c>
      <c r="AT196" s="122">
        <f t="shared" si="150"/>
        <v>5584.43</v>
      </c>
      <c r="AU196" s="122">
        <f t="shared" si="151"/>
        <v>0.15</v>
      </c>
      <c r="AV196" s="252">
        <v>208.9</v>
      </c>
      <c r="AW196" s="143">
        <f t="shared" si="152"/>
        <v>-176.275</v>
      </c>
      <c r="AX196" s="122"/>
      <c r="AY196" s="155">
        <v>1</v>
      </c>
      <c r="AZ196" s="155">
        <v>1</v>
      </c>
      <c r="BA196" s="122"/>
      <c r="BB196" s="122"/>
      <c r="BC196" s="122"/>
      <c r="BD196" s="122"/>
      <c r="BE196" s="122"/>
    </row>
    <row r="197" ht="15" spans="1:57">
      <c r="A197" s="102">
        <v>45502</v>
      </c>
      <c r="B197" s="248" t="s">
        <v>32</v>
      </c>
      <c r="C197" s="249" t="s">
        <v>237</v>
      </c>
      <c r="D197" s="249">
        <v>7085</v>
      </c>
      <c r="E197" s="249">
        <f t="shared" si="129"/>
        <v>70.85</v>
      </c>
      <c r="F197" s="250">
        <v>0</v>
      </c>
      <c r="G197" s="250">
        <v>0.72</v>
      </c>
      <c r="H197" s="108"/>
      <c r="I197" s="167">
        <v>2784.91</v>
      </c>
      <c r="J197" s="119">
        <v>0.15</v>
      </c>
      <c r="K197" s="120">
        <v>996.71</v>
      </c>
      <c r="L197" s="121">
        <v>1788.2</v>
      </c>
      <c r="M197" s="122"/>
      <c r="N197" s="227" t="str">
        <f t="shared" si="130"/>
        <v>瓜子手游_iOS</v>
      </c>
      <c r="O197" s="250">
        <f t="shared" si="131"/>
        <v>0.72</v>
      </c>
      <c r="P197" s="124">
        <f t="shared" si="132"/>
        <v>70.85</v>
      </c>
      <c r="Q197" s="124">
        <v>0</v>
      </c>
      <c r="R197" s="128">
        <f t="shared" si="133"/>
        <v>0</v>
      </c>
      <c r="S197" s="131">
        <f t="shared" si="134"/>
        <v>0</v>
      </c>
      <c r="T197" s="132"/>
      <c r="U197" s="133">
        <f t="shared" si="135"/>
        <v>70.85</v>
      </c>
      <c r="V197" s="132">
        <f t="shared" si="136"/>
        <v>0.28</v>
      </c>
      <c r="W197" s="133">
        <f t="shared" si="137"/>
        <v>19.838</v>
      </c>
      <c r="X197" s="134"/>
      <c r="Y197" s="135">
        <f t="shared" si="138"/>
        <v>0</v>
      </c>
      <c r="Z197" s="135">
        <f t="shared" ref="Z197:Z201" si="159">Q197</f>
        <v>0</v>
      </c>
      <c r="AA197" s="135">
        <f t="shared" si="140"/>
        <v>70.85</v>
      </c>
      <c r="AB197" s="142">
        <v>0</v>
      </c>
      <c r="AC197" s="142">
        <v>0.15</v>
      </c>
      <c r="AD197" s="135">
        <f t="shared" si="141"/>
        <v>10.63</v>
      </c>
      <c r="AE197" s="143"/>
      <c r="AF197" s="251">
        <f t="shared" si="142"/>
        <v>19.838</v>
      </c>
      <c r="AG197" s="144">
        <f t="shared" si="143"/>
        <v>10.63</v>
      </c>
      <c r="AH197" s="144">
        <v>0</v>
      </c>
      <c r="AI197" s="144">
        <v>0</v>
      </c>
      <c r="AJ197" s="144">
        <v>0</v>
      </c>
      <c r="AK197" s="144">
        <v>0</v>
      </c>
      <c r="AL197" s="143"/>
      <c r="AM197" s="144">
        <f t="shared" ref="AM197:AM201" si="160">SUM(AH197:AL197)</f>
        <v>0</v>
      </c>
      <c r="AN197" s="144">
        <f t="shared" si="145"/>
        <v>10.63</v>
      </c>
      <c r="AO197" s="149">
        <f t="shared" si="146"/>
        <v>1</v>
      </c>
      <c r="AP197" s="153">
        <f t="shared" ref="AP197:AP201" si="161">W197-AD197-T197</f>
        <v>9.208</v>
      </c>
      <c r="AQ197" s="143"/>
      <c r="AR197" s="122">
        <f t="shared" si="148"/>
        <v>1788.2</v>
      </c>
      <c r="AS197" s="122">
        <f t="shared" si="149"/>
        <v>70.85</v>
      </c>
      <c r="AT197" s="122">
        <f t="shared" si="150"/>
        <v>2784.91</v>
      </c>
      <c r="AU197" s="122">
        <f t="shared" si="151"/>
        <v>0.15</v>
      </c>
      <c r="AV197" s="108">
        <v>511.14</v>
      </c>
      <c r="AW197" s="143">
        <f t="shared" si="152"/>
        <v>-491.302</v>
      </c>
      <c r="AX197" s="143"/>
      <c r="AY197" s="155">
        <v>1</v>
      </c>
      <c r="AZ197" s="155">
        <v>1</v>
      </c>
      <c r="BA197" s="143"/>
      <c r="BB197" s="143"/>
      <c r="BC197" s="143"/>
      <c r="BD197" s="143"/>
      <c r="BE197" s="143"/>
    </row>
    <row r="198" ht="15" spans="1:57">
      <c r="A198" s="102">
        <v>45503</v>
      </c>
      <c r="B198" s="248" t="s">
        <v>32</v>
      </c>
      <c r="C198" s="249" t="s">
        <v>261</v>
      </c>
      <c r="D198" s="249">
        <v>2000</v>
      </c>
      <c r="E198" s="249">
        <f t="shared" si="129"/>
        <v>20</v>
      </c>
      <c r="F198" s="250">
        <v>0</v>
      </c>
      <c r="G198" s="250">
        <v>0.7</v>
      </c>
      <c r="H198" s="108"/>
      <c r="I198" s="170">
        <v>952.47</v>
      </c>
      <c r="J198" s="119">
        <v>0.15</v>
      </c>
      <c r="K198" s="120">
        <v>340.884</v>
      </c>
      <c r="L198" s="121">
        <v>611.586</v>
      </c>
      <c r="M198" s="122"/>
      <c r="N198" s="227" t="str">
        <f t="shared" si="130"/>
        <v>紫霞游戏_iOS</v>
      </c>
      <c r="O198" s="250">
        <f t="shared" si="131"/>
        <v>0.7</v>
      </c>
      <c r="P198" s="124">
        <f t="shared" si="132"/>
        <v>20</v>
      </c>
      <c r="Q198" s="124">
        <v>0</v>
      </c>
      <c r="R198" s="128">
        <f t="shared" si="133"/>
        <v>0</v>
      </c>
      <c r="S198" s="131">
        <f t="shared" si="134"/>
        <v>0</v>
      </c>
      <c r="T198" s="132"/>
      <c r="U198" s="133">
        <f t="shared" si="135"/>
        <v>20</v>
      </c>
      <c r="V198" s="132">
        <f t="shared" si="136"/>
        <v>0.3</v>
      </c>
      <c r="W198" s="133">
        <f t="shared" si="137"/>
        <v>6</v>
      </c>
      <c r="X198" s="134"/>
      <c r="Y198" s="135">
        <f t="shared" si="138"/>
        <v>0</v>
      </c>
      <c r="Z198" s="135">
        <f t="shared" si="159"/>
        <v>0</v>
      </c>
      <c r="AA198" s="135">
        <f t="shared" si="140"/>
        <v>20</v>
      </c>
      <c r="AB198" s="142">
        <v>0</v>
      </c>
      <c r="AC198" s="142">
        <v>0.15</v>
      </c>
      <c r="AD198" s="135">
        <f t="shared" si="141"/>
        <v>3</v>
      </c>
      <c r="AE198" s="143"/>
      <c r="AF198" s="251">
        <f t="shared" si="142"/>
        <v>6</v>
      </c>
      <c r="AG198" s="144">
        <f t="shared" si="143"/>
        <v>3</v>
      </c>
      <c r="AH198" s="144">
        <v>0</v>
      </c>
      <c r="AI198" s="144">
        <v>0</v>
      </c>
      <c r="AJ198" s="144">
        <v>0</v>
      </c>
      <c r="AK198" s="144">
        <v>0</v>
      </c>
      <c r="AL198" s="143"/>
      <c r="AM198" s="144">
        <f t="shared" si="160"/>
        <v>0</v>
      </c>
      <c r="AN198" s="144">
        <f t="shared" si="145"/>
        <v>3</v>
      </c>
      <c r="AO198" s="149">
        <f t="shared" si="146"/>
        <v>1</v>
      </c>
      <c r="AP198" s="153">
        <f t="shared" si="161"/>
        <v>3</v>
      </c>
      <c r="AQ198" s="143"/>
      <c r="AR198" s="122">
        <f t="shared" si="148"/>
        <v>611.586</v>
      </c>
      <c r="AS198" s="122">
        <f t="shared" si="149"/>
        <v>20</v>
      </c>
      <c r="AT198" s="122">
        <f t="shared" si="150"/>
        <v>952.47</v>
      </c>
      <c r="AU198" s="122">
        <f t="shared" si="151"/>
        <v>0.15</v>
      </c>
      <c r="AV198" s="108">
        <v>3</v>
      </c>
      <c r="AW198" s="143">
        <f t="shared" si="152"/>
        <v>3</v>
      </c>
      <c r="AX198" s="143"/>
      <c r="AY198" s="155">
        <v>1</v>
      </c>
      <c r="AZ198" s="155">
        <v>1</v>
      </c>
      <c r="BA198" s="143"/>
      <c r="BB198" s="143"/>
      <c r="BC198" s="143"/>
      <c r="BD198" s="143"/>
      <c r="BE198" s="143"/>
    </row>
    <row r="199" ht="15" spans="1:57">
      <c r="A199" s="102">
        <v>45504</v>
      </c>
      <c r="B199" s="248" t="s">
        <v>32</v>
      </c>
      <c r="C199" s="249" t="s">
        <v>243</v>
      </c>
      <c r="D199" s="249">
        <v>1420</v>
      </c>
      <c r="E199" s="249">
        <f t="shared" si="129"/>
        <v>14.2</v>
      </c>
      <c r="F199" s="250">
        <v>0</v>
      </c>
      <c r="G199" s="250">
        <v>0.7</v>
      </c>
      <c r="H199" s="108"/>
      <c r="I199" s="170">
        <v>3532.34</v>
      </c>
      <c r="J199" s="119">
        <v>0.15</v>
      </c>
      <c r="K199" s="120">
        <v>1264.205</v>
      </c>
      <c r="L199" s="121">
        <v>2268.135</v>
      </c>
      <c r="M199" s="122"/>
      <c r="N199" s="227" t="str">
        <f t="shared" si="130"/>
        <v>百分网</v>
      </c>
      <c r="O199" s="250">
        <f t="shared" si="131"/>
        <v>0.7</v>
      </c>
      <c r="P199" s="124">
        <f t="shared" si="132"/>
        <v>14.2</v>
      </c>
      <c r="Q199" s="124">
        <v>0</v>
      </c>
      <c r="R199" s="128">
        <f t="shared" si="133"/>
        <v>0</v>
      </c>
      <c r="S199" s="131">
        <f t="shared" si="134"/>
        <v>0</v>
      </c>
      <c r="T199" s="132"/>
      <c r="U199" s="133">
        <f t="shared" si="135"/>
        <v>14.2</v>
      </c>
      <c r="V199" s="132">
        <f t="shared" si="136"/>
        <v>0.3</v>
      </c>
      <c r="W199" s="133">
        <f t="shared" si="137"/>
        <v>4.26</v>
      </c>
      <c r="X199" s="138"/>
      <c r="Y199" s="135">
        <f t="shared" si="138"/>
        <v>0</v>
      </c>
      <c r="Z199" s="135">
        <f t="shared" si="159"/>
        <v>0</v>
      </c>
      <c r="AA199" s="135">
        <f t="shared" si="140"/>
        <v>14.2</v>
      </c>
      <c r="AB199" s="142">
        <v>0</v>
      </c>
      <c r="AC199" s="142">
        <v>0.15</v>
      </c>
      <c r="AD199" s="135">
        <f t="shared" si="141"/>
        <v>2.13</v>
      </c>
      <c r="AE199" s="143"/>
      <c r="AF199" s="251">
        <f t="shared" si="142"/>
        <v>4.26</v>
      </c>
      <c r="AG199" s="144">
        <f t="shared" si="143"/>
        <v>2.13</v>
      </c>
      <c r="AH199" s="144">
        <v>0</v>
      </c>
      <c r="AI199" s="144">
        <v>0</v>
      </c>
      <c r="AJ199" s="144">
        <v>0</v>
      </c>
      <c r="AK199" s="144">
        <v>0</v>
      </c>
      <c r="AL199" s="143"/>
      <c r="AM199" s="144">
        <f t="shared" si="160"/>
        <v>0</v>
      </c>
      <c r="AN199" s="144">
        <f t="shared" si="145"/>
        <v>2.13</v>
      </c>
      <c r="AO199" s="149">
        <f t="shared" si="146"/>
        <v>1</v>
      </c>
      <c r="AP199" s="153">
        <f t="shared" si="161"/>
        <v>2.13</v>
      </c>
      <c r="AQ199" s="143"/>
      <c r="AR199" s="122">
        <f t="shared" si="148"/>
        <v>2268.135</v>
      </c>
      <c r="AS199" s="122">
        <f t="shared" si="149"/>
        <v>14.2</v>
      </c>
      <c r="AT199" s="122">
        <f t="shared" si="150"/>
        <v>3532.34</v>
      </c>
      <c r="AU199" s="122">
        <f t="shared" si="151"/>
        <v>0.15</v>
      </c>
      <c r="AV199" s="108">
        <v>1365.02</v>
      </c>
      <c r="AW199" s="143">
        <f t="shared" si="152"/>
        <v>-1360.76</v>
      </c>
      <c r="AX199" s="143"/>
      <c r="AY199" s="155">
        <v>1</v>
      </c>
      <c r="AZ199" s="155">
        <v>1</v>
      </c>
      <c r="BA199" s="143"/>
      <c r="BB199" s="143"/>
      <c r="BC199" s="143"/>
      <c r="BD199" s="143"/>
      <c r="BE199" s="143"/>
    </row>
    <row r="200" ht="15" spans="1:57">
      <c r="A200" s="102">
        <v>45505</v>
      </c>
      <c r="B200" s="248" t="s">
        <v>32</v>
      </c>
      <c r="C200" s="249" t="s">
        <v>253</v>
      </c>
      <c r="D200" s="249">
        <v>1318</v>
      </c>
      <c r="E200" s="249">
        <f t="shared" si="129"/>
        <v>13.18</v>
      </c>
      <c r="F200" s="250">
        <v>0.05</v>
      </c>
      <c r="G200" s="250">
        <v>0.72</v>
      </c>
      <c r="H200" s="108"/>
      <c r="I200" s="170">
        <v>10368.89</v>
      </c>
      <c r="J200" s="119">
        <v>0.15</v>
      </c>
      <c r="K200" s="120">
        <v>2882.7852</v>
      </c>
      <c r="L200" s="121">
        <v>7486.1048</v>
      </c>
      <c r="M200" s="122"/>
      <c r="N200" s="227" t="str">
        <f t="shared" si="130"/>
        <v>277游戏</v>
      </c>
      <c r="O200" s="250">
        <f t="shared" si="131"/>
        <v>0.72</v>
      </c>
      <c r="P200" s="124">
        <f t="shared" si="132"/>
        <v>13.18</v>
      </c>
      <c r="Q200" s="124">
        <v>0</v>
      </c>
      <c r="R200" s="128">
        <f t="shared" si="133"/>
        <v>0</v>
      </c>
      <c r="S200" s="131">
        <f t="shared" si="134"/>
        <v>0.05</v>
      </c>
      <c r="T200" s="132"/>
      <c r="U200" s="133">
        <f t="shared" si="135"/>
        <v>12.521</v>
      </c>
      <c r="V200" s="132">
        <f t="shared" si="136"/>
        <v>0.28</v>
      </c>
      <c r="W200" s="133">
        <f t="shared" si="137"/>
        <v>3.50588</v>
      </c>
      <c r="X200" s="138"/>
      <c r="Y200" s="135">
        <f t="shared" si="138"/>
        <v>0</v>
      </c>
      <c r="Z200" s="135">
        <f t="shared" si="159"/>
        <v>0</v>
      </c>
      <c r="AA200" s="135">
        <f t="shared" si="140"/>
        <v>13.18</v>
      </c>
      <c r="AB200" s="142">
        <v>0</v>
      </c>
      <c r="AC200" s="142">
        <v>0.15</v>
      </c>
      <c r="AD200" s="135">
        <f t="shared" si="141"/>
        <v>1.98</v>
      </c>
      <c r="AE200" s="143"/>
      <c r="AF200" s="251">
        <f t="shared" si="142"/>
        <v>3.50588</v>
      </c>
      <c r="AG200" s="144">
        <f t="shared" si="143"/>
        <v>1.98</v>
      </c>
      <c r="AH200" s="144">
        <v>0</v>
      </c>
      <c r="AI200" s="144">
        <v>0</v>
      </c>
      <c r="AJ200" s="144">
        <v>0</v>
      </c>
      <c r="AK200" s="144">
        <v>0</v>
      </c>
      <c r="AL200" s="143"/>
      <c r="AM200" s="144">
        <f t="shared" si="160"/>
        <v>0</v>
      </c>
      <c r="AN200" s="144">
        <f t="shared" si="145"/>
        <v>1.98</v>
      </c>
      <c r="AO200" s="149">
        <f t="shared" si="146"/>
        <v>1</v>
      </c>
      <c r="AP200" s="153">
        <f t="shared" si="161"/>
        <v>1.52588</v>
      </c>
      <c r="AQ200" s="143"/>
      <c r="AR200" s="122">
        <f t="shared" si="148"/>
        <v>7486.1048</v>
      </c>
      <c r="AS200" s="122">
        <f t="shared" si="149"/>
        <v>13.18</v>
      </c>
      <c r="AT200" s="122">
        <f t="shared" si="150"/>
        <v>10368.84</v>
      </c>
      <c r="AU200" s="122">
        <f t="shared" si="151"/>
        <v>0.15</v>
      </c>
      <c r="AV200" s="108">
        <v>71.06</v>
      </c>
      <c r="AW200" s="143">
        <f t="shared" si="152"/>
        <v>-67.55412</v>
      </c>
      <c r="AX200" s="143"/>
      <c r="AY200" s="155">
        <v>1</v>
      </c>
      <c r="AZ200" s="155">
        <v>1</v>
      </c>
      <c r="BA200" s="143"/>
      <c r="BB200" s="143"/>
      <c r="BC200" s="143"/>
      <c r="BD200" s="143"/>
      <c r="BE200" s="143"/>
    </row>
    <row r="201" ht="15" spans="1:57">
      <c r="A201" s="102">
        <v>45474</v>
      </c>
      <c r="B201" s="248" t="s">
        <v>239</v>
      </c>
      <c r="C201" s="249" t="s">
        <v>240</v>
      </c>
      <c r="D201" s="249">
        <v>809</v>
      </c>
      <c r="E201" s="249">
        <f t="shared" si="129"/>
        <v>8.09</v>
      </c>
      <c r="F201" s="250">
        <v>0.05</v>
      </c>
      <c r="G201" s="250" t="e">
        <f>VLOOKUP($A201&amp;$B201,[4]渠道产品!$A:$L,4,0)</f>
        <v>#N/A</v>
      </c>
      <c r="H201" s="108"/>
      <c r="I201" s="167">
        <v>567.15</v>
      </c>
      <c r="J201" s="119">
        <v>0.15</v>
      </c>
      <c r="K201" s="120">
        <v>202.98</v>
      </c>
      <c r="L201" s="121">
        <v>364.17</v>
      </c>
      <c r="M201" s="122"/>
      <c r="N201" s="227" t="str">
        <f t="shared" si="130"/>
        <v>触点_iOS</v>
      </c>
      <c r="O201" s="250" t="e">
        <f t="shared" si="131"/>
        <v>#N/A</v>
      </c>
      <c r="P201" s="124">
        <f t="shared" si="132"/>
        <v>8.09</v>
      </c>
      <c r="Q201" s="124">
        <v>0</v>
      </c>
      <c r="R201" s="128">
        <f t="shared" si="133"/>
        <v>0</v>
      </c>
      <c r="S201" s="131">
        <f t="shared" si="134"/>
        <v>0.05</v>
      </c>
      <c r="T201" s="132"/>
      <c r="U201" s="133">
        <f t="shared" si="135"/>
        <v>7.6855</v>
      </c>
      <c r="V201" s="132" t="e">
        <f t="shared" si="136"/>
        <v>#N/A</v>
      </c>
      <c r="W201" s="133" t="e">
        <f t="shared" si="137"/>
        <v>#N/A</v>
      </c>
      <c r="X201" s="138"/>
      <c r="Y201" s="135">
        <f t="shared" si="138"/>
        <v>0</v>
      </c>
      <c r="Z201" s="135">
        <f t="shared" si="159"/>
        <v>0</v>
      </c>
      <c r="AA201" s="135">
        <f t="shared" si="140"/>
        <v>8.09</v>
      </c>
      <c r="AB201" s="142">
        <v>0</v>
      </c>
      <c r="AC201" s="142">
        <v>0.15</v>
      </c>
      <c r="AD201" s="135">
        <f t="shared" si="141"/>
        <v>1.21</v>
      </c>
      <c r="AE201" s="143"/>
      <c r="AF201" s="251" t="e">
        <f t="shared" si="142"/>
        <v>#N/A</v>
      </c>
      <c r="AG201" s="144">
        <f t="shared" si="143"/>
        <v>1.21</v>
      </c>
      <c r="AH201" s="144">
        <v>0</v>
      </c>
      <c r="AI201" s="144">
        <v>0</v>
      </c>
      <c r="AJ201" s="144">
        <v>0</v>
      </c>
      <c r="AK201" s="144">
        <v>0</v>
      </c>
      <c r="AL201" s="143"/>
      <c r="AM201" s="144">
        <f t="shared" si="160"/>
        <v>0</v>
      </c>
      <c r="AN201" s="144">
        <f t="shared" si="145"/>
        <v>1.21</v>
      </c>
      <c r="AO201" s="149">
        <f t="shared" si="146"/>
        <v>1</v>
      </c>
      <c r="AP201" s="153" t="e">
        <f t="shared" si="161"/>
        <v>#N/A</v>
      </c>
      <c r="AQ201" s="143"/>
      <c r="AR201" s="122">
        <f t="shared" si="148"/>
        <v>364.17</v>
      </c>
      <c r="AS201" s="122">
        <f t="shared" si="149"/>
        <v>8.09</v>
      </c>
      <c r="AT201" s="122">
        <f t="shared" si="150"/>
        <v>567.1</v>
      </c>
      <c r="AU201" s="122">
        <f t="shared" si="151"/>
        <v>0.15</v>
      </c>
      <c r="AV201" s="108">
        <v>629.24</v>
      </c>
      <c r="AW201" s="143" t="e">
        <f t="shared" si="152"/>
        <v>#N/A</v>
      </c>
      <c r="AX201" s="143"/>
      <c r="AY201" s="155">
        <v>1</v>
      </c>
      <c r="AZ201" s="155">
        <v>1</v>
      </c>
      <c r="BA201" s="143"/>
      <c r="BB201" s="143"/>
      <c r="BC201" s="143"/>
      <c r="BD201" s="143"/>
      <c r="BE201" s="143"/>
    </row>
  </sheetData>
  <sheetProtection formatCells="0" formatColumns="0" formatRows="0" insertRows="0" insertColumns="0" insertHyperlinks="0" deleteColumns="0" deleteRows="0" sort="0" autoFilter="0" pivotTables="0"/>
  <mergeCells count="5">
    <mergeCell ref="A1:L1"/>
    <mergeCell ref="N1:W1"/>
    <mergeCell ref="Y1:AD1"/>
    <mergeCell ref="AF1:AK1"/>
    <mergeCell ref="AM1:AP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8 " > < c o m m e n t C h a i n s   s : r e f = " W 3 "   r g b C l r = " F F 0 0 0 0 " > < u n r e s o l v e d > < c o m m e n t C h a i n   c h a i n I d = " 0 4 b b 8 b 0 d 3 f 9 0 5 3 a 0 f e e f 7 2 e e 8 d 0 a 4 5 e 7 1 e 4 6 f c 5 8 " > < i t e m   i d = " 6 0 6 3 5 4 4 e 1 4 5 b b b b a 6 6 a 2 3 f 4 e 4 4 8 6 0 1 8 8 4 2 8 f 9 0 1 d "   u s e r I D = " 1 9 9 5 4 4 8 3 8 "   u s e r N a m e = " �s�m"   d a t e T i m e = " 2 0 2 4 - 1 0 - 2 4 T 1 0 : 5 9 : 4 2 "   i s N o r m a l = " 0 " > < s : t e x t > < s : r > < s : t   x m l : s p a c e = " p r e s e r v e " > T�S�[E�6e>kё��< / s : t > < / s : r > < / s : t e x t > < / i t e m > < / c o m m e n t C h a i n > < / u n r e s o l v e d > < r e s o l v e d / > < / c o m m e n t C h a i n s > < c o m m e n t C h a i n s   s : r e f = " A G 1 3 "   r g b C l r = " F F 0 0 0 0 " > < u n r e s o l v e d > < c o m m e n t C h a i n   c h a i n I d = " 2 4 5 d 6 a 6 c 2 e 4 0 4 4 f b f b a f 1 0 1 0 0 e 8 d 2 9 0 9 3 8 e 9 7 e 8 6 " > < i t e m   i d = " 2 3 a 0 1 c a 4 6 7 3 9 2 7 e 5 9 8 c 9 1 f 5 5 e 1 8 5 c 7 d 4 9 3 d e 0 f f 1 "   u s e r I D = " 1 9 9 5 4 4 8 3 8 "   u s e r N a m e = " �s�m"   d a t e T i m e = " 2 0 2 4 - 1 0 - 2 4 T 1 1 : 5 8 : 1 1 "   i s N o r m a l = " 0 " > < s : t e x t > < s : r > < s : t   x m l : s p a c e = " p r e s e r v e " > �[E��~�{ё��< / s : t > < / s : r > < / s : t e x t > < / i t e m > < / c o m m e n t C h a i n > < / u n r e s o l v e d > < r e s o l v e d / > < / c o m m e n t C h a i n s > < c o m m e n t C h a i n s   s : r e f = " A G 2 5 "   r g b C l r = " F F 0 0 0 0 " > < u n r e s o l v e d > < c o m m e n t C h a i n   c h a i n I d = " 8 7 d 0 3 5 9 3 8 d 8 d 6 0 4 a c c a 1 a d c b e 5 a f e b e b 8 3 3 6 1 a 0 1 " > < i t e m   i d = " 4 e 1 8 2 4 3 5 c e c 3 3 0 d 2 e e 1 d e 0 4 2 7 c 1 4 4 a 0 d 4 4 a 9 1 c 1 9 "   u s e r I D = " 1 9 9 5 4 4 8 3 8 "   u s e r N a m e = " �s�m"   d a t e T i m e = " 2 0 2 4 - 1 0 - 2 4 T 1 1 : 5 7 : 4 1 "   i s N o r m a l = " 0 " > < s : t e x t > < s : r > < s : t   x m l : s p a c e = " p r e s e r v e " > �[E��~�{ё��< / s : t > < / s : r > < / s : t e x t > < / i t e m > < / c o m m e n t C h a i n > < / u n r e s o l v e d > < r e s o l v e d / > < / c o m m e n t C h a i n s > < / c o m m e n t L i s t > < c o m m e n t L i s t   s h e e t S t i d = " 9 " > < c o m m e n t C h a i n s   s : r e f = " W 3 "   r g b C l r = " F F 0 0 0 0 " > < u n r e s o l v e d > < c o m m e n t C h a i n   c h a i n I d = " 6 a 1 b 4 d 5 2 d 3 a 2 d 6 2 a a 3 d 7 5 6 4 5 5 3 8 f c a 1 1 d 6 8 b 3 c a b " > < i t e m   i d = " 1 f 8 3 f 5 3 c f 6 9 7 c e 2 9 0 a b 6 7 b c a d 7 6 2 6 a e 7 9 7 8 7 f 1 b 9 "   u s e r I D = " 1 9 9 5 4 4 8 3 8 "   u s e r N a m e = " �s�m"   d a t e T i m e = " 2 0 2 4 - 1 0 - 2 4 T 1 0 : 5 9 : 4 2 "   i s N o r m a l = " 0 " > < s : t e x t > < s : r > < s : t   x m l : s p a c e = " p r e s e r v e " > T�S�[E�6e>kё��< / s : t > < / s : r > < / s : t e x t > < / i t e m > < / c o m m e n t C h a i n > < / u n r e s o l v e d > < r e s o l v e d / > < / c o m m e n t C h a i n s > < c o m m e n t C h a i n s   s : r e f = " A G 1 3 "   r g b C l r = " F F 0 0 0 0 " > < u n r e s o l v e d > < c o m m e n t C h a i n   c h a i n I d = " c 0 e a e d 4 b d 8 a 8 6 2 a b 0 2 a 5 e d e e 4 6 6 d e 0 9 9 5 3 1 5 b 1 4 c " > < i t e m   i d = " b f f 9 0 f d 8 9 a f 2 9 6 d 7 9 e 8 5 9 d 0 1 b 2 b 9 2 1 3 1 1 2 9 4 e 8 3 4 "   u s e r I D = " 1 9 9 5 4 4 8 3 8 "   u s e r N a m e = " �s�m"   d a t e T i m e = " 2 0 2 4 - 1 0 - 2 4 T 1 1 : 5 8 : 1 1 "   i s N o r m a l = " 0 " > < s : t e x t > < s : r > < s : t   x m l : s p a c e = " p r e s e r v e " > �[E��~�{ё��< / s : t > < / s : r > < / s : t e x t > < / i t e m > < / c o m m e n t C h a i n > < / u n r e s o l v e d > < r e s o l v e d / > < / c o m m e n t C h a i n s > < c o m m e n t C h a i n s   s : r e f = " A G 2 5 "   r g b C l r = " F F 0 0 0 0 " > < u n r e s o l v e d > < c o m m e n t C h a i n   c h a i n I d = " 9 2 a 4 5 7 2 9 1 0 5 0 6 4 f 6 3 0 9 8 8 4 c 7 d d 1 c 5 f b 8 c b 4 e 2 d 3 d " > < i t e m   i d = " a 1 5 6 4 f f f 4 5 6 9 3 c a 5 a 5 5 7 4 b 3 9 1 c 9 f 3 8 5 e 1 1 7 b 6 6 0 4 "   u s e r I D = " 1 9 9 5 4 4 8 3 8 "   u s e r N a m e = " �s�m"   d a t e T i m e = " 2 0 2 4 - 1 0 - 2 4 T 1 1 : 5 7 : 4 1 "   i s N o r m a l = " 0 " > < s : t e x t > < s : r > < s : t   x m l : s p a c e = " p r e s e r v e " > �[E��~�{ё��< / s : t > < / s : r > < / s : t e x t > < / i t e m > < / c o m m e n t C h a i n > < / u n r e s o l v e d > < r e s o l v e d / > < / c o m m e n t C h a i n s > < / c o m m e n t L i s t > < c o m m e n t L i s t   s h e e t S t i d = " 1 1 " > < c o m m e n t C h a i n s   s : r e f = " A D 4 "   r g b C l r = " F F 0 0 0 0 " > < u n r e s o l v e d > < c o m m e n t C h a i n   c h a i n I d = " 2 8 f e 8 6 e 5 c 6 6 9 6 5 4 6 5 e d c d 7 d f 9 6 f 7 1 1 0 0 3 1 6 6 7 4 c 7 " > < i t e m   i d = " 8 4 6 0 c 7 8 b c e 3 2 7 2 0 8 4 4 2 b b 3 b e 7 3 a 5 9 f e b a 0 c 2 f 0 8 c "   u s e r I D = " 1 9 9 5 4 4 8 3 8 "   u s e r N a m e = " �s�m"   d a t e T i m e = " 2 0 2 4 - 1 0 - 2 9 T 0 2 : 3 9 : 5 8 "   i s N o r m a l = " 0 " > < s : t e x t > < s : r > < s : t   x m l : s p a c e = " p r e s e r v e " > penc�l��ߍx�S&�US N�< / s : t > < / s : r > < / s : t e x t > < / i t e m > < / c o m m e n t C h a i n > < / u n r e s o l v e d > < r e s o l v e d / > < / c o m m e n t C h a i n s > < / c o m m e n t L i s t > < c o m m e n t L i s t   s h e e t S t i d = " 1 2 " > < c o m m e n t C h a i n s   s : r e f = " C 2 5 "   r g b C l r = " F F 0 0 0 0 " > < u n r e s o l v e d > < c o m m e n t C h a i n   c h a i n I d = " 7 e 2 f 5 9 1 5 4 0 0 7 d a 4 f d 5 2 9 6 8 f 7 0 d 9 7 d 3 9 a d 5 a 1 e 4 c 3 " > < i t e m   i d = " 3 a 9 6 6 0 6 4 7 8 b 3 9 3 1 1 9 8 2 e 6 d 0 9 b 8 f f 9 f a e 5 2 c 8 d 9 3 8 "   u s e r I D = " 1 9 9 5 4 4 8 3 8 "   u s e r N a m e = " �s�m"   d a t e T i m e = " 2 0 2 4 - 1 1 - 1 5 T 1 1 : 0 4 : 2 0 "   i s N o r m a l = " 0 " > < s : t e x t > < s : r > < s : t   x m l : s p a c e = " p r e s e r v e " > Rb�_nx��< / s : t > < / s : r > < / s : t e x t > < / i t e m > < / c o m m e n t C h a i n > < / u n r e s o l v e d > < r e s o l v e d / > < / c o m m e n t C h a i n s > < / c o m m e n t L i s t > < c o m m e n t L i s t   s h e e t S t i d = " 1 3 " > < c o m m e n t C h a i n s   s : r e f = " V 9 "   r g b C l r = " F F 0 0 0 0 " > < u n r e s o l v e d > < c o m m e n t C h a i n   c h a i n I d = " 1 9 8 e e 7 8 a 4 1 c f b d c e 1 a b 7 8 b 8 1 1 6 d 4 3 0 7 c a c e 3 d 7 8 7 " > < i t e m   i d = " 8 1 4 5 a 1 e c c 3 1 b 6 9 b b d 7 6 c 2 5 f 5 b 0 e 8 5 1 0 a b e c 5 4 0 9 8 "   u s e r I D = " 1 9 9 5 4 4 8 3 8 "   u s e r N a m e = " �s�m"   d a t e T i m e = " 2 0 2 4 - 1 2 - 1 0 T 0 7 : 1 2 : 1 8 "   i s N o r m a l = " 0 " > < s : t e x t > < s : r > < s : t   x m l : s p a c e = " p r e s e r v e " > 8h�[�e�< / s : t > < / s : r > < / s : t e x t > < / i t e m > < / c o m m e n t C h a i n > < / u n r e s o l v e d > < r e s o l v e d / > < / c o m m e n t C h a i n s > < / c o m m e n t L i s t > < c o m m e n t L i s t   s h e e t S t i d = " 1 5 " > < c o m m e n t C h a i n s   s : r e f = " L 3 0 "   r g b C l r = " F F 0 0 0 0 " > < u n r e s o l v e d > < c o m m e n t C h a i n   c h a i n I d = " e d 9 8 e c 4 5 c c 5 8 e c c 3 e b b 1 e 9 d 8 3 9 9 b d 2 a 3 5 9 6 1 5 7 7 3 " > < i t e m   i d = " 2 4 6 4 a e a d 3 2 4 7 5 5 b a e c c 8 e 9 f 9 b 1 3 f f 5 c 4 6 c a c b 3 6 4 "   i s N o r m a l = " 1 " > < s : t e x t > < s : r > < s : t   x m l : s p a c e = " p r e s e r v e " > W M : �yA�gw�bk: 2 0 2 4 - 0 9 - 0 1   2 0 2 4 - 1 1 - 3 0  
 < / s : t > < / s : r > < / s : t e x t > < / i t e m > < / c o m m e n t C h a i n > < / u n r e s o l v e d > < r e s o l v e d / > < / c o m m e n t C h a i n s > < / c o m m e n t L i s t > < / c o m m e n t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h y p e r l i n k s > < h y p e r l i n k   r e f = " Q 4 9 " > < h y p e r s u b l i n k   p o s = " 0 "   l e n g t h = " 2 4 "   d i s p l a y = " =���2 0 2 4 t^0 7 g  S�N+o~�& a m p ; ^�]�q�R- �[&�US"   a d d r e s s = " k w : a n n e x ? a T y p e = e t & a m p ; o I d = R P V Y A A Q 4 A A A H M & a m p ; f i l e N a m e = 2 0 2 4 t^0 7 g  S�N+o~�& a m p ; ^�]�q�R- �[&�US. x l s x & a m p ; f i l e S i z e = 8 3 0 2 1 "   s u b a d d r e s s = " "   s c r e e n T i p = " "   l i n k r u n s t y p e = " L R T M e n t i o n " / > < / h y p e r l i n k > < / h y p e r l i n k s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8 "   i n t e r l i n e O n O f f = " 0 "   i n t e r l i n e C o l o r = " 1 2 1 7 6 8 6 9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9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1 0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1 1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1 2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1 3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1 4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1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6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1 7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1 8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p i x e l a t o r L i s t   s h e e t S t i d = " 5 " / > < p i x e l a t o r L i s t   s h e e t S t i d = " 6 " / > < p i x e l a t o r L i s t   s h e e t S t i d = " 7 " / > < p i x e l a t o r L i s t   s h e e t S t i d = " 8 " / > < p i x e l a t o r L i s t   s h e e t S t i d = " 9 " / > < p i x e l a t o r L i s t   s h e e t S t i d = " 1 0 " / > < p i x e l a t o r L i s t   s h e e t S t i d = " 1 1 " / > < p i x e l a t o r L i s t   s h e e t S t i d = " 1 2 " / > < p i x e l a t o r L i s t   s h e e t S t i d = " 1 3 " / > < p i x e l a t o r L i s t   s h e e t S t i d = " 1 4 " / > < p i x e l a t o r L i s t   s h e e t S t i d = " 1 5 " / > < p i x e l a t o r L i s t   s h e e t S t i d = " 1 6 " / > < p i x e l a t o r L i s t   s h e e t S t i d = " 1 7 " / > < p i x e l a t o r L i s t   s h e e t S t i d = " 1 8 " / > < / p i x e l a t o r s > 
</file>

<file path=customXml/item4.xml><?xml version="1.0" encoding="utf-8"?>
<NetdiskSupbooks xmlns="http://www.wps.cn/et/2019/netdiskSupbooks">
  <NetdiskSupbook Target="【财务-渠道对账】2024年7月.xlsx" FileId="317924057867" NetdiskName="yunwps"/>
</NetdiskSupbook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8CA11897-456E-43AF-AC28-93E1BBEC0A59}">
  <ds:schemaRefs>
    <ds:schemaRef ds:uri="http://www.wps.cn/et/2019/netdiskSupbook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WWO_wpscloud_20250206155222-5ccb823cdd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汇总</vt:lpstr>
      <vt:lpstr>2021年12月</vt:lpstr>
      <vt:lpstr>1月</vt:lpstr>
      <vt:lpstr>虎符传奇</vt:lpstr>
      <vt:lpstr>混沌风暴（修仙）</vt:lpstr>
      <vt:lpstr>童话镇公主</vt:lpstr>
      <vt:lpstr>三国将无双</vt:lpstr>
      <vt:lpstr>神谕幻想</vt:lpstr>
      <vt:lpstr>一起来修仙</vt:lpstr>
      <vt:lpstr>神话奇兵（混沌）</vt:lpstr>
      <vt:lpstr>龙吟大陆</vt:lpstr>
      <vt:lpstr>葫芦娃</vt:lpstr>
      <vt:lpstr>研发支出</vt:lpstr>
      <vt:lpstr>固定成本</vt:lpstr>
      <vt:lpstr>圆梦庄园</vt:lpstr>
      <vt:lpstr>2024葫芦娃</vt:lpstr>
      <vt:lpstr>海外无敌将军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王淼</cp:lastModifiedBy>
  <dcterms:created xsi:type="dcterms:W3CDTF">2025-02-10T16:44:00Z</dcterms:created>
  <dcterms:modified xsi:type="dcterms:W3CDTF">2025-04-09T03:44:36Z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E3D168C7FD814425B0216E123C1084CF_13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