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9975" windowHeight="6780" tabRatio="732"/>
  </bookViews>
  <sheets>
    <sheet name="Introduction" sheetId="1" r:id="rId1"/>
    <sheet name="The Roadmap" sheetId="4" r:id="rId2"/>
    <sheet name="1.  Downloading Statements" sheetId="5" r:id="rId3"/>
    <sheet name="2.  Reformulation" sheetId="6" r:id="rId4"/>
    <sheet name="3.  Summary of steps" sheetId="7" r:id="rId5"/>
    <sheet name="Statement of SE (Ch.9)" sheetId="8" r:id="rId6"/>
    <sheet name="Balance Sheet (Ch. 10)" sheetId="10" r:id="rId7"/>
    <sheet name="Income Statement (Ch. 10)" sheetId="11" r:id="rId8"/>
    <sheet name="Cash Flows Statement (Ch. 11)" sheetId="9" r:id="rId9"/>
    <sheet name="Reformulation Checks" sheetId="12" r:id="rId10"/>
    <sheet name="Profitability and Growth" sheetId="14" r:id="rId11"/>
    <sheet name="Common Size and Trend Analysis" sheetId="15" r:id="rId12"/>
    <sheet name="Charts" sheetId="16" r:id="rId13"/>
    <sheet name="Valuation - Essentials" sheetId="17" r:id="rId14"/>
    <sheet name="No-Growth and Growt Valuation" sheetId="18" r:id="rId15"/>
    <sheet name="Full Forecasting and Valuation" sheetId="19" r:id="rId16"/>
    <sheet name="Reverse engineering" sheetId="22" r:id="rId17"/>
    <sheet name="Bells and Whistles" sheetId="20" r:id="rId18"/>
  </sheets>
  <externalReferences>
    <externalReference r:id="rId19"/>
    <externalReference r:id="rId20"/>
  </externalReferences>
  <definedNames>
    <definedName name="_xlnm.Print_Area" localSheetId="6">'Balance Sheet (Ch. 10)'!$B$2:$N$50,'Balance Sheet (Ch. 10)'!$O$10:$W$48</definedName>
    <definedName name="_xlnm.Print_Area" localSheetId="8">'Cash Flows Statement (Ch. 11)'!$B$2:$M$61,'Cash Flows Statement (Ch. 11)'!$P$11:$R$40</definedName>
    <definedName name="_xlnm.Print_Area" localSheetId="12">Charts!$A$10:$Y$72,Charts!$A$74:$M$103</definedName>
    <definedName name="_xlnm.Print_Area" localSheetId="11">'Common Size and Trend Analysis'!$B$2:$M$49,'Common Size and Trend Analysis'!$O$15:$W$51,'Common Size and Trend Analysis'!$B$57:$M$96,'Common Size and Trend Analysis'!$O$57:$W$92</definedName>
    <definedName name="_xlnm.Print_Area" localSheetId="15">'Full Forecasting and Valuation'!$B$2:$I$29,'Full Forecasting and Valuation'!$B$33:$I$73</definedName>
    <definedName name="_xlnm.Print_Area" localSheetId="7">'Income Statement (Ch. 10)'!$O$14:$X$52</definedName>
    <definedName name="_xlnm.Print_Area" localSheetId="14">'No-Growth and Growt Valuation'!$B$2:$G$11,'No-Growth and Growt Valuation'!$B$13:$G$44,'No-Growth and Growt Valuation'!$B$47:$G$77</definedName>
    <definedName name="_xlnm.Print_Area" localSheetId="10">'Profitability and Growth'!$B$2:$K$27,'Profitability and Growth'!$B$31:$L$53,'Profitability and Growth'!$B$55:$L$63,'Profitability and Growth'!$B$66:$K$77,'Profitability and Growth'!$B$78:$J$92</definedName>
    <definedName name="_xlnm.Print_Area" localSheetId="16">'Reverse engineering'!$B$2:$I$11,'Reverse engineering'!$B$12:$I$12</definedName>
    <definedName name="_xlnm.Print_Area" localSheetId="5">'Statement of SE (Ch.9)'!$B$2:$K$85,'Statement of SE (Ch.9)'!$M$15:$P$56</definedName>
  </definedNames>
  <calcPr calcId="145621"/>
</workbook>
</file>

<file path=xl/calcChain.xml><?xml version="1.0" encoding="utf-8"?>
<calcChain xmlns="http://schemas.openxmlformats.org/spreadsheetml/2006/main">
  <c r="B33" i="22" l="1"/>
  <c r="E40" i="22"/>
  <c r="E16" i="19"/>
  <c r="F16" i="19" s="1"/>
  <c r="G16" i="19" s="1"/>
  <c r="H16" i="19" s="1"/>
  <c r="I16" i="19" s="1"/>
  <c r="C56" i="17"/>
  <c r="E37" i="18"/>
  <c r="C70" i="19" s="1"/>
  <c r="E27" i="19"/>
  <c r="F27" i="19" s="1"/>
  <c r="G27" i="19" s="1"/>
  <c r="H27" i="19" s="1"/>
  <c r="I27" i="19" s="1"/>
  <c r="C18" i="19"/>
  <c r="I35" i="19"/>
  <c r="H35" i="19"/>
  <c r="G35" i="19"/>
  <c r="F35" i="19"/>
  <c r="E35" i="19"/>
  <c r="D35" i="19"/>
  <c r="C35" i="19"/>
  <c r="E26" i="19"/>
  <c r="F26" i="19" s="1"/>
  <c r="G26" i="19" s="1"/>
  <c r="H26" i="19" s="1"/>
  <c r="I26" i="19" s="1"/>
  <c r="F25" i="19"/>
  <c r="G25" i="19" s="1"/>
  <c r="H25" i="19" s="1"/>
  <c r="I25" i="19" s="1"/>
  <c r="E25" i="19"/>
  <c r="I24" i="19"/>
  <c r="H24" i="19"/>
  <c r="G24" i="19"/>
  <c r="F24" i="19"/>
  <c r="E24" i="19"/>
  <c r="D24" i="19"/>
  <c r="C24" i="19"/>
  <c r="C52" i="17"/>
  <c r="C41" i="17"/>
  <c r="C40" i="17"/>
  <c r="C39" i="17"/>
  <c r="C38" i="17"/>
  <c r="L99" i="16"/>
  <c r="K99" i="16"/>
  <c r="J99" i="16"/>
  <c r="I99" i="16"/>
  <c r="H99" i="16"/>
  <c r="G99" i="16"/>
  <c r="F99" i="16"/>
  <c r="E99" i="16"/>
  <c r="D99" i="16"/>
  <c r="C99" i="16"/>
  <c r="Z91" i="15"/>
  <c r="Z90" i="15"/>
  <c r="Z89" i="15"/>
  <c r="Y89" i="15"/>
  <c r="X89" i="15"/>
  <c r="W89" i="15"/>
  <c r="V89" i="15"/>
  <c r="U89" i="15"/>
  <c r="T89" i="15"/>
  <c r="S89" i="15"/>
  <c r="R89" i="15"/>
  <c r="Q89" i="15"/>
  <c r="P89" i="15"/>
  <c r="Z88" i="15"/>
  <c r="Z87" i="15"/>
  <c r="C42" i="17" l="1"/>
  <c r="C43" i="17" s="1"/>
  <c r="M44" i="15"/>
  <c r="M43" i="15"/>
  <c r="M30" i="15"/>
  <c r="Z25" i="15" l="1"/>
  <c r="Y25" i="15"/>
  <c r="X25" i="15"/>
  <c r="W25" i="15"/>
  <c r="V25" i="15"/>
  <c r="U25" i="15"/>
  <c r="T25" i="15"/>
  <c r="S25" i="15"/>
  <c r="R25" i="15"/>
  <c r="Q25" i="15"/>
  <c r="P25" i="15"/>
  <c r="M25" i="15"/>
  <c r="Z24" i="15"/>
  <c r="Y24" i="15"/>
  <c r="X24" i="15"/>
  <c r="W24" i="15"/>
  <c r="V24" i="15"/>
  <c r="U24" i="15"/>
  <c r="T24" i="15"/>
  <c r="S24" i="15"/>
  <c r="R24" i="15"/>
  <c r="Q24" i="15"/>
  <c r="P24" i="15"/>
  <c r="M24" i="15"/>
  <c r="Z20" i="15"/>
  <c r="M20" i="15"/>
  <c r="Z19" i="15"/>
  <c r="M19" i="15"/>
  <c r="L19" i="15"/>
  <c r="K19" i="15"/>
  <c r="J19" i="15"/>
  <c r="I19" i="15"/>
  <c r="H19" i="15"/>
  <c r="G19" i="15"/>
  <c r="F19" i="15"/>
  <c r="E19" i="15"/>
  <c r="D19" i="15"/>
  <c r="C19" i="15"/>
  <c r="M21" i="15" l="1"/>
  <c r="M39" i="14" l="1"/>
  <c r="L39" i="14"/>
  <c r="K39" i="14"/>
  <c r="J39" i="14"/>
  <c r="I39" i="14"/>
  <c r="H39" i="14"/>
  <c r="G39" i="14"/>
  <c r="F39" i="14"/>
  <c r="E39" i="14"/>
  <c r="D39" i="14"/>
  <c r="N19" i="12"/>
  <c r="G54" i="9"/>
  <c r="G51" i="9"/>
  <c r="F51" i="9"/>
  <c r="E51" i="9"/>
  <c r="D51" i="9"/>
  <c r="C51" i="9"/>
  <c r="M42" i="9"/>
  <c r="L42" i="9"/>
  <c r="K42" i="9"/>
  <c r="J42" i="9"/>
  <c r="I42" i="9"/>
  <c r="H42" i="9"/>
  <c r="G42" i="9"/>
  <c r="F42" i="9"/>
  <c r="E42" i="9"/>
  <c r="D42" i="9"/>
  <c r="C42" i="9"/>
  <c r="G31" i="9"/>
  <c r="F31" i="9"/>
  <c r="F53" i="9" s="1"/>
  <c r="E53" i="9" s="1"/>
  <c r="E31" i="9"/>
  <c r="D31" i="9"/>
  <c r="D53" i="9" s="1"/>
  <c r="C31" i="9"/>
  <c r="C53" i="9" l="1"/>
  <c r="E59" i="14"/>
  <c r="G59" i="14"/>
  <c r="I59" i="14"/>
  <c r="K59" i="14"/>
  <c r="D59" i="14"/>
  <c r="F59" i="14"/>
  <c r="H59" i="14"/>
  <c r="J59" i="14"/>
  <c r="L59" i="14"/>
  <c r="Z49" i="11"/>
  <c r="X49" i="11"/>
  <c r="V49" i="11"/>
  <c r="T49" i="11"/>
  <c r="R49" i="11"/>
  <c r="P49" i="11"/>
  <c r="Z48" i="11"/>
  <c r="Y48" i="11"/>
  <c r="X48" i="11"/>
  <c r="W48" i="11"/>
  <c r="W49" i="11" s="1"/>
  <c r="V48" i="11"/>
  <c r="U48" i="11"/>
  <c r="T48" i="11"/>
  <c r="S48" i="11"/>
  <c r="S49" i="11" s="1"/>
  <c r="R48" i="11"/>
  <c r="Q48" i="11"/>
  <c r="P48" i="11"/>
  <c r="Z46" i="11"/>
  <c r="X46" i="11"/>
  <c r="V46" i="11"/>
  <c r="T46" i="11"/>
  <c r="R46" i="11"/>
  <c r="P46" i="11"/>
  <c r="Q46" i="11" l="1"/>
  <c r="S46" i="11"/>
  <c r="U46" i="11"/>
  <c r="W46" i="11"/>
  <c r="Y46" i="11"/>
  <c r="Q49" i="11"/>
  <c r="U49" i="11"/>
  <c r="Y49" i="11"/>
  <c r="P50" i="11"/>
  <c r="R50" i="11"/>
  <c r="T50" i="11"/>
  <c r="V50" i="11"/>
  <c r="X50" i="11"/>
  <c r="Z50" i="11"/>
  <c r="S50" i="11"/>
  <c r="W50" i="11"/>
  <c r="W40" i="11"/>
  <c r="Z34" i="11"/>
  <c r="M38" i="15" s="1"/>
  <c r="Q34" i="11"/>
  <c r="R32" i="11"/>
  <c r="Z28" i="11"/>
  <c r="M32" i="15" s="1"/>
  <c r="Y28" i="11"/>
  <c r="X28" i="11"/>
  <c r="W28" i="11"/>
  <c r="V28" i="11"/>
  <c r="U28" i="11"/>
  <c r="T28" i="11"/>
  <c r="S28" i="11"/>
  <c r="R28" i="11"/>
  <c r="Q28" i="11"/>
  <c r="P28" i="11"/>
  <c r="M28" i="11"/>
  <c r="L28" i="11"/>
  <c r="K28" i="11"/>
  <c r="Y27" i="11"/>
  <c r="X27" i="11"/>
  <c r="W27" i="11"/>
  <c r="V27" i="11"/>
  <c r="U27" i="11"/>
  <c r="T27" i="11"/>
  <c r="S27" i="11"/>
  <c r="P27" i="11"/>
  <c r="Y26" i="11"/>
  <c r="X26" i="11"/>
  <c r="W26" i="11"/>
  <c r="V26" i="11"/>
  <c r="U26" i="11"/>
  <c r="T26" i="11"/>
  <c r="S26" i="11"/>
  <c r="R26" i="11"/>
  <c r="Q26" i="11"/>
  <c r="P26" i="11"/>
  <c r="J25" i="11"/>
  <c r="I25" i="11"/>
  <c r="H25" i="11"/>
  <c r="G25" i="11"/>
  <c r="F25" i="11"/>
  <c r="E25" i="11"/>
  <c r="C25" i="11"/>
  <c r="D23" i="11"/>
  <c r="D25" i="11" s="1"/>
  <c r="Z22" i="11"/>
  <c r="Y22" i="11"/>
  <c r="X22" i="11"/>
  <c r="W22" i="11"/>
  <c r="V22" i="11"/>
  <c r="U22" i="11"/>
  <c r="T22" i="11"/>
  <c r="S22" i="11"/>
  <c r="R22" i="11"/>
  <c r="Q22" i="11"/>
  <c r="P22" i="11"/>
  <c r="Z19" i="11"/>
  <c r="Y19" i="11"/>
  <c r="X19" i="11"/>
  <c r="W19" i="11"/>
  <c r="V19" i="11"/>
  <c r="U19" i="11"/>
  <c r="T19" i="11"/>
  <c r="S19" i="11"/>
  <c r="R19" i="11"/>
  <c r="Q19" i="11"/>
  <c r="P19" i="11"/>
  <c r="Z17" i="11"/>
  <c r="Y16" i="11"/>
  <c r="X16" i="11"/>
  <c r="W16" i="11"/>
  <c r="V16" i="11"/>
  <c r="U16" i="11"/>
  <c r="T16" i="11"/>
  <c r="S16" i="11"/>
  <c r="R16" i="11"/>
  <c r="Q16" i="11"/>
  <c r="P16" i="11"/>
  <c r="Y15" i="11"/>
  <c r="X15" i="11"/>
  <c r="W15" i="11"/>
  <c r="V15" i="11"/>
  <c r="U15" i="11"/>
  <c r="T15" i="11"/>
  <c r="S15" i="11"/>
  <c r="R15" i="11"/>
  <c r="Q15" i="11"/>
  <c r="P15" i="11"/>
  <c r="F53" i="15" s="1"/>
  <c r="N49" i="10"/>
  <c r="M49" i="10"/>
  <c r="L49" i="10"/>
  <c r="K49" i="10"/>
  <c r="J49" i="10"/>
  <c r="I49" i="10"/>
  <c r="H49" i="10"/>
  <c r="G49" i="10"/>
  <c r="F49" i="10"/>
  <c r="E49" i="10"/>
  <c r="D49" i="10"/>
  <c r="AA45" i="10"/>
  <c r="Z44" i="10"/>
  <c r="Y44" i="10"/>
  <c r="X44" i="10"/>
  <c r="W44" i="10"/>
  <c r="V44" i="10"/>
  <c r="U44" i="10"/>
  <c r="T44" i="10"/>
  <c r="S44" i="10"/>
  <c r="R44" i="10"/>
  <c r="Q44" i="10"/>
  <c r="Z43" i="10"/>
  <c r="Y43" i="10"/>
  <c r="X43" i="10"/>
  <c r="W43" i="10"/>
  <c r="V43" i="10"/>
  <c r="U43" i="10"/>
  <c r="T43" i="10"/>
  <c r="S43" i="10"/>
  <c r="R43" i="10"/>
  <c r="Q43" i="10"/>
  <c r="Z41" i="10"/>
  <c r="Y41" i="10"/>
  <c r="X41" i="10"/>
  <c r="W41" i="10"/>
  <c r="V41" i="10"/>
  <c r="U41" i="10"/>
  <c r="T41" i="10"/>
  <c r="S41" i="10"/>
  <c r="R41" i="10"/>
  <c r="Q41" i="10"/>
  <c r="Z40" i="10"/>
  <c r="Y40" i="10"/>
  <c r="X40" i="10"/>
  <c r="W40" i="10"/>
  <c r="V40" i="10"/>
  <c r="U40" i="10"/>
  <c r="T40" i="10"/>
  <c r="S40" i="10"/>
  <c r="R40" i="10"/>
  <c r="Q40" i="10"/>
  <c r="W37" i="10"/>
  <c r="V37" i="10"/>
  <c r="U37" i="10"/>
  <c r="T37" i="10"/>
  <c r="S37" i="10"/>
  <c r="R37" i="10"/>
  <c r="Q37" i="10"/>
  <c r="N37" i="10"/>
  <c r="N50" i="10" s="1"/>
  <c r="M37" i="10"/>
  <c r="M50" i="10" s="1"/>
  <c r="L37" i="10"/>
  <c r="L50" i="10" s="1"/>
  <c r="K37" i="10"/>
  <c r="K50" i="10" s="1"/>
  <c r="J37" i="10"/>
  <c r="J50" i="10" s="1"/>
  <c r="I37" i="10"/>
  <c r="I50" i="10" s="1"/>
  <c r="H37" i="10"/>
  <c r="H50" i="10" s="1"/>
  <c r="G37" i="10"/>
  <c r="G50" i="10" s="1"/>
  <c r="F37" i="10"/>
  <c r="F50" i="10" s="1"/>
  <c r="E37" i="10"/>
  <c r="E50" i="10" s="1"/>
  <c r="D50" i="10" s="1"/>
  <c r="D37" i="10"/>
  <c r="AA30" i="10"/>
  <c r="Z30" i="10"/>
  <c r="Y30" i="10"/>
  <c r="X30" i="10"/>
  <c r="W77" i="15" s="1"/>
  <c r="W30" i="10"/>
  <c r="V77" i="15" s="1"/>
  <c r="V30" i="10"/>
  <c r="U77" i="15" s="1"/>
  <c r="U30" i="10"/>
  <c r="T77" i="15" s="1"/>
  <c r="T30" i="10"/>
  <c r="S77" i="15" s="1"/>
  <c r="S30" i="10"/>
  <c r="R77" i="15" s="1"/>
  <c r="R30" i="10"/>
  <c r="Q77" i="15" s="1"/>
  <c r="Q30" i="10"/>
  <c r="P77" i="15" s="1"/>
  <c r="Z29" i="10"/>
  <c r="Y29" i="10"/>
  <c r="X29" i="10"/>
  <c r="W29" i="10"/>
  <c r="V29" i="10"/>
  <c r="U29" i="10"/>
  <c r="T29" i="10"/>
  <c r="S29" i="10"/>
  <c r="R29" i="10"/>
  <c r="Q29" i="10"/>
  <c r="N29" i="10"/>
  <c r="M29" i="10"/>
  <c r="K29" i="10"/>
  <c r="J29" i="10"/>
  <c r="I29" i="10"/>
  <c r="AA28" i="10"/>
  <c r="Z28" i="10"/>
  <c r="Y28" i="10"/>
  <c r="X28" i="10"/>
  <c r="W28" i="10"/>
  <c r="V28" i="10"/>
  <c r="U28" i="10"/>
  <c r="T28" i="10"/>
  <c r="S28" i="10"/>
  <c r="R28" i="10"/>
  <c r="Q28" i="10"/>
  <c r="AA27" i="10"/>
  <c r="Z27" i="10"/>
  <c r="Y27" i="10"/>
  <c r="X27" i="10"/>
  <c r="W74" i="15" s="1"/>
  <c r="W27" i="10"/>
  <c r="V74" i="15" s="1"/>
  <c r="V27" i="10"/>
  <c r="U74" i="15" s="1"/>
  <c r="U27" i="10"/>
  <c r="T74" i="15" s="1"/>
  <c r="T27" i="10"/>
  <c r="S74" i="15" s="1"/>
  <c r="S27" i="10"/>
  <c r="R74" i="15" s="1"/>
  <c r="R27" i="10"/>
  <c r="Q74" i="15" s="1"/>
  <c r="Q27" i="10"/>
  <c r="P74" i="15" s="1"/>
  <c r="AA24" i="10"/>
  <c r="Z71" i="15" s="1"/>
  <c r="Z24" i="10"/>
  <c r="Y24" i="10"/>
  <c r="X71" i="15" s="1"/>
  <c r="X24" i="10"/>
  <c r="W71" i="15" s="1"/>
  <c r="W24" i="10"/>
  <c r="V71" i="15" s="1"/>
  <c r="V24" i="10"/>
  <c r="U71" i="15" s="1"/>
  <c r="U24" i="10"/>
  <c r="T71" i="15" s="1"/>
  <c r="T24" i="10"/>
  <c r="S71" i="15" s="1"/>
  <c r="S24" i="10"/>
  <c r="R71" i="15" s="1"/>
  <c r="R24" i="10"/>
  <c r="Q71" i="15" s="1"/>
  <c r="Q24" i="10"/>
  <c r="P71" i="15" s="1"/>
  <c r="L24" i="10"/>
  <c r="H24" i="10"/>
  <c r="G24" i="10"/>
  <c r="F24" i="10"/>
  <c r="E24" i="10"/>
  <c r="D24" i="10"/>
  <c r="AA23" i="10"/>
  <c r="Z70" i="15" s="1"/>
  <c r="Z23" i="10"/>
  <c r="Y70" i="15" s="1"/>
  <c r="Y23" i="10"/>
  <c r="X70" i="15" s="1"/>
  <c r="X23" i="10"/>
  <c r="W70" i="15" s="1"/>
  <c r="W23" i="10"/>
  <c r="V70" i="15" s="1"/>
  <c r="V23" i="10"/>
  <c r="U70" i="15" s="1"/>
  <c r="U23" i="10"/>
  <c r="T70" i="15" s="1"/>
  <c r="T23" i="10"/>
  <c r="S70" i="15" s="1"/>
  <c r="S23" i="10"/>
  <c r="R70" i="15" s="1"/>
  <c r="R23" i="10"/>
  <c r="Q70" i="15" s="1"/>
  <c r="Q23" i="10"/>
  <c r="P70" i="15" s="1"/>
  <c r="AA22" i="10"/>
  <c r="Z69" i="15" s="1"/>
  <c r="Z22" i="10"/>
  <c r="Y22" i="10"/>
  <c r="X69" i="15" s="1"/>
  <c r="X22" i="10"/>
  <c r="W22" i="10"/>
  <c r="V69" i="15" s="1"/>
  <c r="V22" i="10"/>
  <c r="U22" i="10"/>
  <c r="T69" i="15" s="1"/>
  <c r="T22" i="10"/>
  <c r="S69" i="15" s="1"/>
  <c r="S22" i="10"/>
  <c r="R69" i="15" s="1"/>
  <c r="R22" i="10"/>
  <c r="Q69" i="15" s="1"/>
  <c r="Q22" i="10"/>
  <c r="P69" i="15" s="1"/>
  <c r="AA21" i="10"/>
  <c r="Z68" i="15" s="1"/>
  <c r="Z21" i="10"/>
  <c r="Y68" i="15" s="1"/>
  <c r="Y21" i="10"/>
  <c r="X68" i="15" s="1"/>
  <c r="X21" i="10"/>
  <c r="W68" i="15" s="1"/>
  <c r="W21" i="10"/>
  <c r="V68" i="15" s="1"/>
  <c r="V21" i="10"/>
  <c r="U68" i="15" s="1"/>
  <c r="U21" i="10"/>
  <c r="T68" i="15" s="1"/>
  <c r="T21" i="10"/>
  <c r="S68" i="15" s="1"/>
  <c r="S21" i="10"/>
  <c r="R68" i="15" s="1"/>
  <c r="R21" i="10"/>
  <c r="Q68" i="15" s="1"/>
  <c r="Q21" i="10"/>
  <c r="AA20" i="10"/>
  <c r="Z67" i="15" s="1"/>
  <c r="Z20" i="10"/>
  <c r="Y20" i="10"/>
  <c r="X67" i="15" s="1"/>
  <c r="X20" i="10"/>
  <c r="W20" i="10"/>
  <c r="V67" i="15" s="1"/>
  <c r="V20" i="10"/>
  <c r="U20" i="10"/>
  <c r="T67" i="15" s="1"/>
  <c r="T20" i="10"/>
  <c r="S20" i="10"/>
  <c r="R67" i="15" s="1"/>
  <c r="R20" i="10"/>
  <c r="Q67" i="15" s="1"/>
  <c r="Q20" i="10"/>
  <c r="P67" i="15" s="1"/>
  <c r="AA19" i="10"/>
  <c r="Z66" i="15" s="1"/>
  <c r="Z19" i="10"/>
  <c r="Y66" i="15" s="1"/>
  <c r="Y19" i="10"/>
  <c r="X66" i="15" s="1"/>
  <c r="X19" i="10"/>
  <c r="W66" i="15" s="1"/>
  <c r="W19" i="10"/>
  <c r="V66" i="15" s="1"/>
  <c r="V19" i="10"/>
  <c r="U66" i="15" s="1"/>
  <c r="U19" i="10"/>
  <c r="T66" i="15" s="1"/>
  <c r="T19" i="10"/>
  <c r="S66" i="15" s="1"/>
  <c r="S19" i="10"/>
  <c r="R66" i="15" s="1"/>
  <c r="R19" i="10"/>
  <c r="Q66" i="15" s="1"/>
  <c r="Q19" i="10"/>
  <c r="AA18" i="10"/>
  <c r="Z65" i="15" s="1"/>
  <c r="Z18" i="10"/>
  <c r="Y18" i="10"/>
  <c r="X65" i="15" s="1"/>
  <c r="X18" i="10"/>
  <c r="W18" i="10"/>
  <c r="V65" i="15" s="1"/>
  <c r="V18" i="10"/>
  <c r="U18" i="10"/>
  <c r="T65" i="15" s="1"/>
  <c r="T18" i="10"/>
  <c r="S18" i="10"/>
  <c r="R65" i="15" s="1"/>
  <c r="R18" i="10"/>
  <c r="Q18" i="10"/>
  <c r="AA17" i="10"/>
  <c r="AA36" i="10" s="1"/>
  <c r="Z17" i="10"/>
  <c r="Z36" i="10" s="1"/>
  <c r="Y17" i="10"/>
  <c r="X17" i="10"/>
  <c r="X36" i="10" s="1"/>
  <c r="W17" i="10"/>
  <c r="V17" i="10"/>
  <c r="V36" i="10" s="1"/>
  <c r="U17" i="10"/>
  <c r="U36" i="10" s="1"/>
  <c r="T17" i="10"/>
  <c r="T36" i="10" s="1"/>
  <c r="S17" i="10"/>
  <c r="R17" i="10"/>
  <c r="R36" i="10" s="1"/>
  <c r="Q17" i="10"/>
  <c r="J180" i="8"/>
  <c r="I180" i="8"/>
  <c r="K179" i="8"/>
  <c r="K178" i="8"/>
  <c r="C48" i="19" l="1"/>
  <c r="P65" i="15"/>
  <c r="Y74" i="15"/>
  <c r="X75" i="15"/>
  <c r="Z75" i="15"/>
  <c r="L29" i="10"/>
  <c r="X77" i="15"/>
  <c r="Z77" i="15"/>
  <c r="X31" i="10"/>
  <c r="Q87" i="15"/>
  <c r="S87" i="15"/>
  <c r="U87" i="15"/>
  <c r="W87" i="15"/>
  <c r="Y87" i="15"/>
  <c r="Q88" i="15"/>
  <c r="S88" i="15"/>
  <c r="U88" i="15"/>
  <c r="W88" i="15"/>
  <c r="Y88" i="15"/>
  <c r="Q90" i="15"/>
  <c r="S90" i="15"/>
  <c r="U90" i="15"/>
  <c r="W90" i="15"/>
  <c r="Y90" i="15"/>
  <c r="Q91" i="15"/>
  <c r="S91" i="15"/>
  <c r="U91" i="15"/>
  <c r="W91" i="15"/>
  <c r="Y91" i="15"/>
  <c r="D44" i="15"/>
  <c r="D25" i="15"/>
  <c r="D24" i="15"/>
  <c r="Q19" i="15"/>
  <c r="F25" i="15"/>
  <c r="F24" i="15"/>
  <c r="S19" i="15"/>
  <c r="H44" i="15"/>
  <c r="H25" i="15"/>
  <c r="H24" i="15"/>
  <c r="U19" i="15"/>
  <c r="J25" i="15"/>
  <c r="J24" i="15"/>
  <c r="W19" i="15"/>
  <c r="L44" i="15"/>
  <c r="L43" i="15"/>
  <c r="L25" i="15"/>
  <c r="L24" i="15"/>
  <c r="Y19" i="15"/>
  <c r="D20" i="15"/>
  <c r="Q20" i="15"/>
  <c r="S20" i="15"/>
  <c r="F20" i="15"/>
  <c r="H20" i="15"/>
  <c r="U20" i="15"/>
  <c r="W20" i="15"/>
  <c r="J20" i="15"/>
  <c r="L20" i="15"/>
  <c r="L21" i="15" s="1"/>
  <c r="Y20" i="15"/>
  <c r="P23" i="15"/>
  <c r="C23" i="15"/>
  <c r="R23" i="15"/>
  <c r="E23" i="15"/>
  <c r="T23" i="15"/>
  <c r="G23" i="15"/>
  <c r="V23" i="15"/>
  <c r="I23" i="15"/>
  <c r="X23" i="15"/>
  <c r="K23" i="15"/>
  <c r="Z23" i="15"/>
  <c r="M23" i="15"/>
  <c r="D26" i="15"/>
  <c r="Q26" i="15"/>
  <c r="F26" i="15"/>
  <c r="S26" i="15"/>
  <c r="H26" i="15"/>
  <c r="U26" i="15"/>
  <c r="J26" i="15"/>
  <c r="W26" i="15"/>
  <c r="L26" i="15"/>
  <c r="Y26" i="15"/>
  <c r="D30" i="15"/>
  <c r="F30" i="15"/>
  <c r="H30" i="15"/>
  <c r="J30" i="15"/>
  <c r="L30" i="15"/>
  <c r="C32" i="15"/>
  <c r="E32" i="15"/>
  <c r="G32" i="15"/>
  <c r="I32" i="15"/>
  <c r="K32" i="15"/>
  <c r="S29" i="11"/>
  <c r="Q33" i="11"/>
  <c r="D38" i="15"/>
  <c r="Q35" i="11"/>
  <c r="D39" i="15" s="1"/>
  <c r="W54" i="15"/>
  <c r="J54" i="15"/>
  <c r="K44" i="14"/>
  <c r="M53" i="15"/>
  <c r="C53" i="15"/>
  <c r="F52" i="15"/>
  <c r="I50" i="15"/>
  <c r="M54" i="15"/>
  <c r="Z54" i="15"/>
  <c r="I54" i="15"/>
  <c r="V54" i="15"/>
  <c r="J44" i="14"/>
  <c r="E54" i="15"/>
  <c r="R54" i="15"/>
  <c r="F44" i="14"/>
  <c r="L53" i="15"/>
  <c r="D53" i="15"/>
  <c r="K52" i="15"/>
  <c r="G52" i="15"/>
  <c r="C52" i="15"/>
  <c r="J50" i="15"/>
  <c r="F50" i="15"/>
  <c r="Y50" i="11"/>
  <c r="Q50" i="11"/>
  <c r="I53" i="15"/>
  <c r="L52" i="15"/>
  <c r="D52" i="15"/>
  <c r="G50" i="15"/>
  <c r="Q65" i="15"/>
  <c r="S65" i="15"/>
  <c r="U65" i="15"/>
  <c r="W65" i="15"/>
  <c r="Y65" i="15"/>
  <c r="C49" i="19"/>
  <c r="P66" i="15"/>
  <c r="S67" i="15"/>
  <c r="U67" i="15"/>
  <c r="W67" i="15"/>
  <c r="Y67" i="15"/>
  <c r="C50" i="19"/>
  <c r="P68" i="15"/>
  <c r="U69" i="15"/>
  <c r="W69" i="15"/>
  <c r="Y69" i="15"/>
  <c r="Y71" i="15"/>
  <c r="X74" i="15"/>
  <c r="Z74" i="15"/>
  <c r="Y75" i="15"/>
  <c r="H29" i="10"/>
  <c r="G29" i="10" s="1"/>
  <c r="F29" i="10" s="1"/>
  <c r="E29" i="10" s="1"/>
  <c r="D29" i="10" s="1"/>
  <c r="Y77" i="15"/>
  <c r="T31" i="10"/>
  <c r="Z31" i="10"/>
  <c r="L74" i="15" s="1"/>
  <c r="P87" i="15"/>
  <c r="R87" i="15"/>
  <c r="T87" i="15"/>
  <c r="V87" i="15"/>
  <c r="X87" i="15"/>
  <c r="P88" i="15"/>
  <c r="R88" i="15"/>
  <c r="T88" i="15"/>
  <c r="V88" i="15"/>
  <c r="X88" i="15"/>
  <c r="P90" i="15"/>
  <c r="R90" i="15"/>
  <c r="T90" i="15"/>
  <c r="V90" i="15"/>
  <c r="X90" i="15"/>
  <c r="P91" i="15"/>
  <c r="R91" i="15"/>
  <c r="T91" i="15"/>
  <c r="V91" i="15"/>
  <c r="X91" i="15"/>
  <c r="Z45" i="10"/>
  <c r="Z92" i="15"/>
  <c r="M91" i="15"/>
  <c r="M90" i="15"/>
  <c r="M89" i="15"/>
  <c r="M88" i="15"/>
  <c r="M87" i="15"/>
  <c r="M86" i="15"/>
  <c r="C26" i="19"/>
  <c r="C19" i="19"/>
  <c r="C37" i="19"/>
  <c r="D37" i="19" s="1"/>
  <c r="L51" i="15"/>
  <c r="J51" i="15"/>
  <c r="H51" i="15"/>
  <c r="F51" i="15"/>
  <c r="D51" i="15"/>
  <c r="C27" i="19"/>
  <c r="C25" i="19"/>
  <c r="K51" i="15"/>
  <c r="G51" i="15"/>
  <c r="C51" i="15"/>
  <c r="M51" i="15"/>
  <c r="I51" i="15"/>
  <c r="E51" i="15"/>
  <c r="C44" i="15"/>
  <c r="C25" i="15"/>
  <c r="C24" i="15"/>
  <c r="P19" i="15"/>
  <c r="E25" i="15"/>
  <c r="E24" i="15"/>
  <c r="R19" i="15"/>
  <c r="G44" i="15"/>
  <c r="G25" i="15"/>
  <c r="G24" i="15"/>
  <c r="T19" i="15"/>
  <c r="I44" i="15"/>
  <c r="I25" i="15"/>
  <c r="I24" i="15"/>
  <c r="V19" i="15"/>
  <c r="K25" i="15"/>
  <c r="K24" i="15"/>
  <c r="X19" i="15"/>
  <c r="C38" i="19"/>
  <c r="P20" i="15"/>
  <c r="C20" i="15"/>
  <c r="E20" i="15"/>
  <c r="R20" i="15"/>
  <c r="T20" i="15"/>
  <c r="G20" i="15"/>
  <c r="V20" i="15"/>
  <c r="I20" i="15"/>
  <c r="X20" i="15"/>
  <c r="K20" i="15"/>
  <c r="Y17" i="11"/>
  <c r="Z21" i="15"/>
  <c r="D23" i="15"/>
  <c r="D27" i="15" s="1"/>
  <c r="Q23" i="15"/>
  <c r="F23" i="15"/>
  <c r="S23" i="15"/>
  <c r="H23" i="15"/>
  <c r="U23" i="15"/>
  <c r="J23" i="15"/>
  <c r="W23" i="15"/>
  <c r="L23" i="15"/>
  <c r="Y23" i="15"/>
  <c r="P26" i="15"/>
  <c r="C26" i="15"/>
  <c r="R26" i="15"/>
  <c r="E26" i="15"/>
  <c r="T26" i="15"/>
  <c r="G26" i="15"/>
  <c r="V26" i="15"/>
  <c r="I26" i="15"/>
  <c r="X26" i="15"/>
  <c r="K26" i="15"/>
  <c r="Z26" i="15"/>
  <c r="M26" i="15"/>
  <c r="Q23" i="11"/>
  <c r="J26" i="11"/>
  <c r="I26" i="11" s="1"/>
  <c r="H26" i="11" s="1"/>
  <c r="G26" i="11" s="1"/>
  <c r="F26" i="11" s="1"/>
  <c r="E26" i="11" s="1"/>
  <c r="D26" i="11" s="1"/>
  <c r="C26" i="11" s="1"/>
  <c r="C30" i="15"/>
  <c r="E30" i="15"/>
  <c r="G30" i="15"/>
  <c r="I30" i="15"/>
  <c r="K30" i="15"/>
  <c r="C31" i="15"/>
  <c r="J28" i="11"/>
  <c r="I28" i="11" s="1"/>
  <c r="H28" i="11" s="1"/>
  <c r="G28" i="11" s="1"/>
  <c r="F28" i="11" s="1"/>
  <c r="E28" i="11" s="1"/>
  <c r="D28" i="11" s="1"/>
  <c r="C28" i="11" s="1"/>
  <c r="D32" i="15"/>
  <c r="F32" i="15"/>
  <c r="H32" i="15"/>
  <c r="J32" i="15"/>
  <c r="L32" i="15"/>
  <c r="W29" i="11"/>
  <c r="E36" i="15"/>
  <c r="R35" i="11"/>
  <c r="R36" i="11"/>
  <c r="S54" i="15"/>
  <c r="F54" i="15"/>
  <c r="G44" i="14"/>
  <c r="G53" i="15"/>
  <c r="J52" i="15"/>
  <c r="M50" i="15"/>
  <c r="E50" i="15"/>
  <c r="K54" i="15"/>
  <c r="X54" i="15"/>
  <c r="L44" i="14"/>
  <c r="G54" i="15"/>
  <c r="T54" i="15"/>
  <c r="H44" i="14"/>
  <c r="C54" i="15"/>
  <c r="P54" i="15"/>
  <c r="D44" i="14"/>
  <c r="R31" i="9"/>
  <c r="H53" i="15"/>
  <c r="M52" i="15"/>
  <c r="I52" i="15"/>
  <c r="E52" i="15"/>
  <c r="L50" i="15"/>
  <c r="H50" i="15"/>
  <c r="D50" i="15"/>
  <c r="U50" i="11"/>
  <c r="K53" i="15"/>
  <c r="E53" i="15"/>
  <c r="H52" i="15"/>
  <c r="K50" i="15"/>
  <c r="C50" i="15"/>
  <c r="J53" i="15"/>
  <c r="T83" i="15"/>
  <c r="Z83" i="15"/>
  <c r="P64" i="15"/>
  <c r="R64" i="15"/>
  <c r="V64" i="15"/>
  <c r="X64" i="15"/>
  <c r="R75" i="15"/>
  <c r="V75" i="15"/>
  <c r="S31" i="10"/>
  <c r="F78" i="15"/>
  <c r="F77" i="15"/>
  <c r="F76" i="15"/>
  <c r="F74" i="15"/>
  <c r="Q83" i="15"/>
  <c r="Q64" i="15"/>
  <c r="S64" i="15"/>
  <c r="U64" i="15"/>
  <c r="W64" i="15"/>
  <c r="Y64" i="15"/>
  <c r="Q75" i="15"/>
  <c r="S75" i="15"/>
  <c r="F75" i="15"/>
  <c r="U75" i="15"/>
  <c r="W75" i="15"/>
  <c r="J75" i="15"/>
  <c r="S25" i="10"/>
  <c r="W25" i="10"/>
  <c r="I64" i="15" s="1"/>
  <c r="AA25" i="10"/>
  <c r="R25" i="10"/>
  <c r="T25" i="10"/>
  <c r="F64" i="15" s="1"/>
  <c r="V25" i="10"/>
  <c r="X25" i="10"/>
  <c r="J64" i="15" s="1"/>
  <c r="Z25" i="10"/>
  <c r="R31" i="10"/>
  <c r="V31" i="10"/>
  <c r="H75" i="15" s="1"/>
  <c r="Q36" i="10"/>
  <c r="S36" i="10"/>
  <c r="W36" i="10"/>
  <c r="Y36" i="10"/>
  <c r="T64" i="15"/>
  <c r="Z64" i="15"/>
  <c r="M64" i="15"/>
  <c r="P75" i="15"/>
  <c r="T75" i="15"/>
  <c r="W31" i="10"/>
  <c r="J78" i="15"/>
  <c r="J77" i="15"/>
  <c r="J76" i="15"/>
  <c r="J74" i="15"/>
  <c r="S83" i="15"/>
  <c r="U83" i="15"/>
  <c r="W83" i="15"/>
  <c r="Y83" i="15"/>
  <c r="J44" i="15"/>
  <c r="Q25" i="10"/>
  <c r="C64" i="15" s="1"/>
  <c r="U25" i="10"/>
  <c r="Y25" i="10"/>
  <c r="K64" i="15" s="1"/>
  <c r="AA38" i="10"/>
  <c r="M82" i="15" s="1"/>
  <c r="K177" i="8"/>
  <c r="O173" i="8" s="1"/>
  <c r="O172" i="8" s="1"/>
  <c r="K176" i="8"/>
  <c r="N175" i="8"/>
  <c r="K175" i="8"/>
  <c r="K174" i="8"/>
  <c r="K180" i="8" s="1"/>
  <c r="O171" i="8"/>
  <c r="K171" i="8" s="1"/>
  <c r="J171" i="8"/>
  <c r="K170" i="8"/>
  <c r="K169" i="8"/>
  <c r="K168" i="8"/>
  <c r="O167" i="8" s="1"/>
  <c r="K167" i="8"/>
  <c r="K165" i="8"/>
  <c r="J163" i="8"/>
  <c r="I163" i="8"/>
  <c r="K160" i="8"/>
  <c r="N159" i="8"/>
  <c r="K159" i="8"/>
  <c r="K158" i="8"/>
  <c r="O157" i="8" s="1"/>
  <c r="O156" i="8" s="1"/>
  <c r="O155" i="8" s="1"/>
  <c r="K154" i="8"/>
  <c r="O152" i="8"/>
  <c r="K152" i="8"/>
  <c r="O151" i="8"/>
  <c r="K145" i="8"/>
  <c r="J145" i="8"/>
  <c r="I145" i="8"/>
  <c r="N143" i="8"/>
  <c r="N142" i="8"/>
  <c r="O143" i="8" s="1"/>
  <c r="N141" i="8"/>
  <c r="N140" i="8" s="1"/>
  <c r="O139" i="8"/>
  <c r="O138" i="8"/>
  <c r="O137" i="8"/>
  <c r="O136" i="8"/>
  <c r="O134" i="8"/>
  <c r="O133" i="8"/>
  <c r="O132" i="8"/>
  <c r="O131" i="8" s="1"/>
  <c r="K128" i="8"/>
  <c r="N127" i="8"/>
  <c r="J127" i="8"/>
  <c r="I127" i="8"/>
  <c r="K126" i="8"/>
  <c r="N125" i="8"/>
  <c r="K125" i="8"/>
  <c r="O122" i="8" s="1"/>
  <c r="O121" i="8" s="1"/>
  <c r="O120" i="8" s="1"/>
  <c r="K124" i="8"/>
  <c r="O123" i="8" s="1"/>
  <c r="S40" i="11" s="1"/>
  <c r="K123" i="8"/>
  <c r="K127" i="8" s="1"/>
  <c r="O117" i="8"/>
  <c r="K117" i="8"/>
  <c r="O116" i="8"/>
  <c r="E113" i="8"/>
  <c r="C113" i="8"/>
  <c r="J112" i="8"/>
  <c r="I112" i="8"/>
  <c r="K111" i="8"/>
  <c r="K110" i="8"/>
  <c r="K113" i="8" s="1"/>
  <c r="N109" i="8"/>
  <c r="N108" i="8" s="1"/>
  <c r="O107" i="8"/>
  <c r="O106" i="8"/>
  <c r="O105" i="8"/>
  <c r="O103" i="8"/>
  <c r="O102" i="8"/>
  <c r="K97" i="8"/>
  <c r="J97" i="8"/>
  <c r="I97" i="8"/>
  <c r="N95" i="8"/>
  <c r="N94" i="8" s="1"/>
  <c r="O93" i="8"/>
  <c r="O92" i="8"/>
  <c r="O91" i="8"/>
  <c r="O89" i="8"/>
  <c r="O88" i="8"/>
  <c r="K83" i="8"/>
  <c r="J83" i="8"/>
  <c r="I83" i="8"/>
  <c r="N81" i="8"/>
  <c r="N80" i="8" s="1"/>
  <c r="O79" i="8"/>
  <c r="O78" i="8"/>
  <c r="O77" i="8"/>
  <c r="O75" i="8"/>
  <c r="O74" i="8"/>
  <c r="K69" i="8"/>
  <c r="J69" i="8"/>
  <c r="I69" i="8"/>
  <c r="N67" i="8"/>
  <c r="N66" i="8" s="1"/>
  <c r="O65" i="8"/>
  <c r="O64" i="8"/>
  <c r="O63" i="8"/>
  <c r="O61" i="8"/>
  <c r="O60" i="8"/>
  <c r="K55" i="8"/>
  <c r="J55" i="8"/>
  <c r="I55" i="8"/>
  <c r="N53" i="8"/>
  <c r="N52" i="8" s="1"/>
  <c r="O51" i="8"/>
  <c r="O50" i="8"/>
  <c r="O49" i="8"/>
  <c r="O48" i="8"/>
  <c r="O46" i="8"/>
  <c r="O45" i="8"/>
  <c r="K41" i="8"/>
  <c r="J41" i="8"/>
  <c r="I41" i="8"/>
  <c r="H41" i="8"/>
  <c r="R41" i="8" s="1"/>
  <c r="G41" i="8"/>
  <c r="F41" i="8"/>
  <c r="E41" i="8"/>
  <c r="D41" i="8"/>
  <c r="C41" i="8"/>
  <c r="K40" i="8"/>
  <c r="J40" i="8"/>
  <c r="I40" i="8"/>
  <c r="N38" i="8"/>
  <c r="N37" i="8" s="1"/>
  <c r="O36" i="8"/>
  <c r="Y38" i="11" s="1"/>
  <c r="O35" i="8"/>
  <c r="O33" i="8"/>
  <c r="O32" i="8"/>
  <c r="O31" i="8"/>
  <c r="R28" i="8"/>
  <c r="J27" i="8"/>
  <c r="I27" i="8"/>
  <c r="N26" i="8"/>
  <c r="K26" i="8"/>
  <c r="O24" i="8"/>
  <c r="Z38" i="11" s="1"/>
  <c r="M42" i="15" s="1"/>
  <c r="O23" i="8"/>
  <c r="K22" i="8"/>
  <c r="O21" i="8"/>
  <c r="O20" i="8"/>
  <c r="O19" i="8" s="1"/>
  <c r="R16" i="8"/>
  <c r="P16" i="8"/>
  <c r="K129" i="8" l="1"/>
  <c r="O168" i="8"/>
  <c r="U54" i="15"/>
  <c r="H54" i="15"/>
  <c r="I44" i="14"/>
  <c r="E39" i="15"/>
  <c r="R27" i="11"/>
  <c r="E40" i="15"/>
  <c r="V29" i="11"/>
  <c r="D51" i="19"/>
  <c r="D38" i="19"/>
  <c r="D39" i="19" s="1"/>
  <c r="D41" i="19" s="1"/>
  <c r="D42" i="19" s="1"/>
  <c r="D43" i="19" s="1"/>
  <c r="D45" i="19" s="1"/>
  <c r="D54" i="19" s="1"/>
  <c r="D48" i="19"/>
  <c r="D50" i="19"/>
  <c r="D40" i="19"/>
  <c r="D49" i="19"/>
  <c r="E37" i="19"/>
  <c r="Y45" i="10"/>
  <c r="Y92" i="15"/>
  <c r="L91" i="15"/>
  <c r="L88" i="15"/>
  <c r="L75" i="15"/>
  <c r="Q54" i="15"/>
  <c r="D54" i="15"/>
  <c r="E44" i="14"/>
  <c r="R29" i="11"/>
  <c r="K21" i="15"/>
  <c r="L90" i="15"/>
  <c r="L89" i="15"/>
  <c r="L87" i="15"/>
  <c r="L86" i="15"/>
  <c r="K112" i="8"/>
  <c r="S129" i="8"/>
  <c r="K163" i="8"/>
  <c r="P23" i="11"/>
  <c r="X17" i="11"/>
  <c r="Y21" i="15"/>
  <c r="Y31" i="10"/>
  <c r="L78" i="15"/>
  <c r="L77" i="15"/>
  <c r="L76" i="15"/>
  <c r="Y54" i="15"/>
  <c r="L54" i="15"/>
  <c r="M44" i="14"/>
  <c r="D37" i="15"/>
  <c r="D40" i="15" s="1"/>
  <c r="Q36" i="11"/>
  <c r="Z35" i="11" s="1"/>
  <c r="M27" i="15"/>
  <c r="G27" i="15"/>
  <c r="F27" i="15" s="1"/>
  <c r="E27" i="15"/>
  <c r="C27" i="15"/>
  <c r="R41" i="11"/>
  <c r="E45" i="15" s="1"/>
  <c r="P143" i="8"/>
  <c r="I14" i="12" s="1"/>
  <c r="Z38" i="10"/>
  <c r="Z85" i="15"/>
  <c r="M84" i="15"/>
  <c r="M83" i="15"/>
  <c r="G72" i="15"/>
  <c r="T72" i="15"/>
  <c r="G71" i="15"/>
  <c r="G70" i="15"/>
  <c r="G69" i="15"/>
  <c r="G68" i="15"/>
  <c r="G67" i="15"/>
  <c r="G66" i="15"/>
  <c r="G65" i="15"/>
  <c r="V83" i="15"/>
  <c r="P83" i="15"/>
  <c r="Q31" i="10"/>
  <c r="D78" i="15"/>
  <c r="D77" i="15"/>
  <c r="D76" i="15"/>
  <c r="D74" i="15"/>
  <c r="W72" i="15"/>
  <c r="J72" i="15"/>
  <c r="J71" i="15"/>
  <c r="J70" i="15"/>
  <c r="J69" i="15"/>
  <c r="J68" i="15"/>
  <c r="J67" i="15"/>
  <c r="J66" i="15"/>
  <c r="J65" i="15"/>
  <c r="X32" i="10"/>
  <c r="S72" i="15"/>
  <c r="F72" i="15"/>
  <c r="F71" i="15"/>
  <c r="F70" i="15"/>
  <c r="F69" i="15"/>
  <c r="F68" i="15"/>
  <c r="F67" i="15"/>
  <c r="F66" i="15"/>
  <c r="F65" i="15"/>
  <c r="T32" i="10"/>
  <c r="M72" i="15"/>
  <c r="Z72" i="15"/>
  <c r="M71" i="15"/>
  <c r="M70" i="15"/>
  <c r="M69" i="15"/>
  <c r="M68" i="15"/>
  <c r="M67" i="15"/>
  <c r="M66" i="15"/>
  <c r="M65" i="15"/>
  <c r="E72" i="15"/>
  <c r="R72" i="15"/>
  <c r="E71" i="15"/>
  <c r="E70" i="15"/>
  <c r="E69" i="15"/>
  <c r="E68" i="15"/>
  <c r="E67" i="15"/>
  <c r="E66" i="15"/>
  <c r="E65" i="15"/>
  <c r="N25" i="8"/>
  <c r="N124" i="8"/>
  <c r="P134" i="8"/>
  <c r="N158" i="8"/>
  <c r="N174" i="8"/>
  <c r="N176" i="8" s="1"/>
  <c r="G64" i="15"/>
  <c r="D75" i="15"/>
  <c r="E64" i="15"/>
  <c r="K72" i="15"/>
  <c r="X72" i="15"/>
  <c r="K71" i="15"/>
  <c r="K70" i="15"/>
  <c r="K69" i="15"/>
  <c r="K68" i="15"/>
  <c r="K67" i="15"/>
  <c r="K66" i="15"/>
  <c r="K65" i="15"/>
  <c r="C72" i="15"/>
  <c r="P72" i="15"/>
  <c r="C71" i="15"/>
  <c r="C70" i="15"/>
  <c r="C69" i="15"/>
  <c r="C68" i="15"/>
  <c r="C67" i="15"/>
  <c r="C66" i="15"/>
  <c r="C65" i="15"/>
  <c r="R40" i="11"/>
  <c r="F44" i="15"/>
  <c r="I76" i="15"/>
  <c r="I74" i="15"/>
  <c r="I78" i="15"/>
  <c r="I77" i="15"/>
  <c r="X83" i="15"/>
  <c r="R83" i="15"/>
  <c r="U31" i="10"/>
  <c r="H78" i="15"/>
  <c r="H77" i="15"/>
  <c r="H76" i="15"/>
  <c r="H74" i="15"/>
  <c r="Y72" i="15"/>
  <c r="L72" i="15"/>
  <c r="L71" i="15"/>
  <c r="L70" i="15"/>
  <c r="L69" i="15"/>
  <c r="L68" i="15"/>
  <c r="L67" i="15"/>
  <c r="L66" i="15"/>
  <c r="L65" i="15"/>
  <c r="Z32" i="10"/>
  <c r="U72" i="15"/>
  <c r="H72" i="15"/>
  <c r="H71" i="15"/>
  <c r="H70" i="15"/>
  <c r="H69" i="15"/>
  <c r="H68" i="15"/>
  <c r="H67" i="15"/>
  <c r="H66" i="15"/>
  <c r="H65" i="15"/>
  <c r="V32" i="10"/>
  <c r="Q72" i="15"/>
  <c r="D72" i="15"/>
  <c r="D71" i="15"/>
  <c r="D70" i="15"/>
  <c r="D69" i="15"/>
  <c r="D68" i="15"/>
  <c r="D67" i="15"/>
  <c r="D66" i="15"/>
  <c r="D65" i="15"/>
  <c r="R32" i="10"/>
  <c r="E28" i="18" s="1"/>
  <c r="I72" i="15"/>
  <c r="V72" i="15"/>
  <c r="I71" i="15"/>
  <c r="I70" i="15"/>
  <c r="I69" i="15"/>
  <c r="I68" i="15"/>
  <c r="I67" i="15"/>
  <c r="I66" i="15"/>
  <c r="I65" i="15"/>
  <c r="X38" i="11"/>
  <c r="L42" i="15"/>
  <c r="E76" i="15"/>
  <c r="E74" i="15"/>
  <c r="E78" i="15"/>
  <c r="E77" i="15"/>
  <c r="N126" i="8"/>
  <c r="L64" i="15"/>
  <c r="H64" i="15"/>
  <c r="D64" i="15"/>
  <c r="I75" i="15"/>
  <c r="E75" i="15"/>
  <c r="L27" i="15" l="1"/>
  <c r="M28" i="15"/>
  <c r="K78" i="15"/>
  <c r="K75" i="15"/>
  <c r="K76" i="15"/>
  <c r="K74" i="15"/>
  <c r="K77" i="15"/>
  <c r="W17" i="11"/>
  <c r="X21" i="15"/>
  <c r="C40" i="19"/>
  <c r="C17" i="19" s="1"/>
  <c r="E50" i="19"/>
  <c r="E48" i="19"/>
  <c r="E40" i="19"/>
  <c r="E51" i="19"/>
  <c r="E49" i="19"/>
  <c r="F37" i="19"/>
  <c r="E38" i="19"/>
  <c r="E39" i="19" s="1"/>
  <c r="E41" i="19" s="1"/>
  <c r="E42" i="19" s="1"/>
  <c r="E43" i="19" s="1"/>
  <c r="E45" i="19" s="1"/>
  <c r="E54" i="19" s="1"/>
  <c r="M39" i="15"/>
  <c r="M40" i="15" s="1"/>
  <c r="Z27" i="11"/>
  <c r="M31" i="15" s="1"/>
  <c r="Z36" i="11"/>
  <c r="J21" i="15"/>
  <c r="X45" i="10"/>
  <c r="X92" i="15"/>
  <c r="K91" i="15"/>
  <c r="K88" i="15"/>
  <c r="K86" i="15"/>
  <c r="K87" i="15"/>
  <c r="K89" i="15"/>
  <c r="K90" i="15"/>
  <c r="U29" i="11"/>
  <c r="Q27" i="11"/>
  <c r="E31" i="15"/>
  <c r="E33" i="15" s="1"/>
  <c r="K148" i="8"/>
  <c r="O127" i="8"/>
  <c r="W38" i="11"/>
  <c r="K42" i="15"/>
  <c r="Q32" i="10"/>
  <c r="U32" i="10"/>
  <c r="Y32" i="10"/>
  <c r="K35" i="14" s="1"/>
  <c r="K50" i="14" s="1"/>
  <c r="J102" i="16" s="1"/>
  <c r="X39" i="11"/>
  <c r="E44" i="15"/>
  <c r="C76" i="15"/>
  <c r="C74" i="15"/>
  <c r="C78" i="15"/>
  <c r="C77" i="15"/>
  <c r="C75" i="15"/>
  <c r="Y38" i="10"/>
  <c r="L84" i="15"/>
  <c r="L83" i="15"/>
  <c r="Y85" i="15"/>
  <c r="L82" i="15"/>
  <c r="G76" i="15"/>
  <c r="G74" i="15"/>
  <c r="G78" i="15"/>
  <c r="G77" i="15"/>
  <c r="G75" i="15"/>
  <c r="O166" i="8"/>
  <c r="S32" i="10"/>
  <c r="G35" i="14"/>
  <c r="G50" i="14" s="1"/>
  <c r="F102" i="16" s="1"/>
  <c r="W32" i="10"/>
  <c r="K164" i="8" l="1"/>
  <c r="I21" i="15"/>
  <c r="L31" i="15"/>
  <c r="K31" i="15" s="1"/>
  <c r="J31" i="15" s="1"/>
  <c r="I31" i="15" s="1"/>
  <c r="H31" i="15" s="1"/>
  <c r="G31" i="15" s="1"/>
  <c r="F31" i="15" s="1"/>
  <c r="M33" i="15"/>
  <c r="M34" i="15"/>
  <c r="C55" i="19"/>
  <c r="E62" i="18"/>
  <c r="C52" i="19"/>
  <c r="E27" i="18"/>
  <c r="D31" i="15"/>
  <c r="D33" i="15" s="1"/>
  <c r="C33" i="15" s="1"/>
  <c r="Q29" i="11"/>
  <c r="T29" i="11"/>
  <c r="W45" i="10"/>
  <c r="J91" i="15"/>
  <c r="J88" i="15"/>
  <c r="W92" i="15"/>
  <c r="J86" i="15"/>
  <c r="J87" i="15"/>
  <c r="J89" i="15"/>
  <c r="J90" i="15"/>
  <c r="F50" i="19"/>
  <c r="F38" i="19"/>
  <c r="F39" i="19" s="1"/>
  <c r="F41" i="19" s="1"/>
  <c r="F42" i="19" s="1"/>
  <c r="F43" i="19" s="1"/>
  <c r="F45" i="19" s="1"/>
  <c r="F54" i="19" s="1"/>
  <c r="F48" i="19"/>
  <c r="F51" i="19"/>
  <c r="F40" i="19"/>
  <c r="F49" i="19"/>
  <c r="G37" i="19"/>
  <c r="V17" i="11"/>
  <c r="W21" i="15"/>
  <c r="K27" i="15"/>
  <c r="L28" i="15"/>
  <c r="J35" i="14"/>
  <c r="J50" i="14" s="1"/>
  <c r="I102" i="16" s="1"/>
  <c r="F35" i="14"/>
  <c r="F50" i="14" s="1"/>
  <c r="E102" i="16" s="1"/>
  <c r="L35" i="14"/>
  <c r="L50" i="14" s="1"/>
  <c r="K102" i="16" s="1"/>
  <c r="AA31" i="10"/>
  <c r="H86" i="14"/>
  <c r="D35" i="14"/>
  <c r="Q19" i="9"/>
  <c r="V38" i="11"/>
  <c r="J42" i="15"/>
  <c r="S41" i="11"/>
  <c r="F45" i="15" s="1"/>
  <c r="P127" i="8"/>
  <c r="J14" i="12" s="1"/>
  <c r="I35" i="14"/>
  <c r="I50" i="14" s="1"/>
  <c r="H102" i="16" s="1"/>
  <c r="N177" i="8"/>
  <c r="O177" i="8" s="1"/>
  <c r="P41" i="11" s="1"/>
  <c r="P177" i="8"/>
  <c r="G14" i="12" s="1"/>
  <c r="X38" i="10"/>
  <c r="X85" i="15"/>
  <c r="K84" i="15"/>
  <c r="K83" i="15"/>
  <c r="K82" i="15"/>
  <c r="W39" i="11"/>
  <c r="K43" i="15"/>
  <c r="H35" i="14"/>
  <c r="H50" i="14" s="1"/>
  <c r="G102" i="16" s="1"/>
  <c r="E35" i="14"/>
  <c r="E50" i="14" s="1"/>
  <c r="Z78" i="15" l="1"/>
  <c r="M78" i="15"/>
  <c r="M76" i="15"/>
  <c r="M75" i="15"/>
  <c r="M77" i="15"/>
  <c r="M74" i="15"/>
  <c r="W78" i="15"/>
  <c r="S78" i="15"/>
  <c r="Q78" i="15"/>
  <c r="Y78" i="15"/>
  <c r="AA32" i="10"/>
  <c r="V78" i="15"/>
  <c r="U78" i="15"/>
  <c r="R78" i="15"/>
  <c r="X78" i="15"/>
  <c r="P78" i="15"/>
  <c r="T78" i="15"/>
  <c r="J27" i="15"/>
  <c r="K28" i="15"/>
  <c r="U17" i="11"/>
  <c r="V21" i="15"/>
  <c r="G49" i="19"/>
  <c r="G51" i="19"/>
  <c r="G48" i="19"/>
  <c r="G40" i="19"/>
  <c r="G50" i="19"/>
  <c r="H37" i="19"/>
  <c r="G38" i="19"/>
  <c r="G39" i="19" s="1"/>
  <c r="G41" i="19" s="1"/>
  <c r="G42" i="19" s="1"/>
  <c r="G43" i="19" s="1"/>
  <c r="G45" i="19" s="1"/>
  <c r="G54" i="19" s="1"/>
  <c r="V45" i="10"/>
  <c r="V92" i="15"/>
  <c r="I91" i="15"/>
  <c r="I88" i="15"/>
  <c r="I86" i="15"/>
  <c r="I87" i="15"/>
  <c r="I89" i="15"/>
  <c r="I90" i="15"/>
  <c r="C66" i="19"/>
  <c r="C51" i="19"/>
  <c r="C28" i="19" s="1"/>
  <c r="L33" i="15"/>
  <c r="K33" i="15" s="1"/>
  <c r="J33" i="15" s="1"/>
  <c r="I33" i="15" s="1"/>
  <c r="H33" i="15" s="1"/>
  <c r="G33" i="15" s="1"/>
  <c r="F33" i="15" s="1"/>
  <c r="P29" i="11"/>
  <c r="C17" i="22"/>
  <c r="E41" i="22"/>
  <c r="H21" i="15"/>
  <c r="K181" i="8"/>
  <c r="S164" i="8"/>
  <c r="V39" i="11"/>
  <c r="J43" i="15"/>
  <c r="U38" i="11"/>
  <c r="I42" i="15"/>
  <c r="D102" i="16"/>
  <c r="H92" i="14"/>
  <c r="W38" i="10"/>
  <c r="J84" i="15"/>
  <c r="J83" i="15"/>
  <c r="W85" i="15"/>
  <c r="J82" i="15"/>
  <c r="X40" i="11"/>
  <c r="C45" i="15"/>
  <c r="C89" i="14"/>
  <c r="D50" i="14"/>
  <c r="S181" i="8" l="1"/>
  <c r="G21" i="15"/>
  <c r="C42" i="19"/>
  <c r="U45" i="10"/>
  <c r="U92" i="15"/>
  <c r="H91" i="15"/>
  <c r="H88" i="15"/>
  <c r="H86" i="15"/>
  <c r="H87" i="15"/>
  <c r="H89" i="15"/>
  <c r="H90" i="15"/>
  <c r="H50" i="19"/>
  <c r="H38" i="19"/>
  <c r="H39" i="19" s="1"/>
  <c r="H41" i="19" s="1"/>
  <c r="H42" i="19" s="1"/>
  <c r="H43" i="19" s="1"/>
  <c r="H45" i="19" s="1"/>
  <c r="H54" i="19" s="1"/>
  <c r="H48" i="19"/>
  <c r="H51" i="19"/>
  <c r="H40" i="19"/>
  <c r="H49" i="19"/>
  <c r="L34" i="15"/>
  <c r="K34" i="15"/>
  <c r="Q79" i="15"/>
  <c r="U79" i="15"/>
  <c r="Y79" i="15"/>
  <c r="S79" i="15"/>
  <c r="M35" i="14"/>
  <c r="M50" i="14" s="1"/>
  <c r="L102" i="16" s="1"/>
  <c r="W79" i="15"/>
  <c r="Z79" i="15"/>
  <c r="R79" i="15"/>
  <c r="T79" i="15"/>
  <c r="P79" i="15"/>
  <c r="V79" i="15"/>
  <c r="X79" i="15"/>
  <c r="T17" i="11"/>
  <c r="U21" i="15"/>
  <c r="I27" i="15"/>
  <c r="J28" i="15"/>
  <c r="J34" i="15" s="1"/>
  <c r="K44" i="15"/>
  <c r="C102" i="16"/>
  <c r="E24" i="14"/>
  <c r="I92" i="14"/>
  <c r="V38" i="10"/>
  <c r="V85" i="15"/>
  <c r="I84" i="15"/>
  <c r="I83" i="15"/>
  <c r="I82" i="15"/>
  <c r="T38" i="11"/>
  <c r="H42" i="15"/>
  <c r="U39" i="11"/>
  <c r="I43" i="15"/>
  <c r="H27" i="15" l="1"/>
  <c r="H28" i="15" s="1"/>
  <c r="H34" i="15" s="1"/>
  <c r="I28" i="15"/>
  <c r="I34" i="15" s="1"/>
  <c r="S17" i="11"/>
  <c r="T21" i="15"/>
  <c r="T45" i="10"/>
  <c r="T92" i="15"/>
  <c r="G91" i="15"/>
  <c r="G88" i="15"/>
  <c r="G86" i="15"/>
  <c r="G87" i="15"/>
  <c r="G89" i="15"/>
  <c r="G90" i="15"/>
  <c r="F21" i="15"/>
  <c r="E21" i="15" s="1"/>
  <c r="G28" i="15"/>
  <c r="T39" i="11"/>
  <c r="H43" i="15"/>
  <c r="U38" i="10"/>
  <c r="H84" i="15"/>
  <c r="H83" i="15"/>
  <c r="U85" i="15"/>
  <c r="H82" i="15"/>
  <c r="S38" i="11"/>
  <c r="G42" i="15"/>
  <c r="F28" i="15" l="1"/>
  <c r="F34" i="15" s="1"/>
  <c r="G34" i="15"/>
  <c r="R17" i="11"/>
  <c r="S21" i="15"/>
  <c r="D21" i="15"/>
  <c r="C21" i="15" s="1"/>
  <c r="C28" i="15" s="1"/>
  <c r="C34" i="15" s="1"/>
  <c r="E28" i="15"/>
  <c r="S45" i="10"/>
  <c r="F91" i="15"/>
  <c r="F88" i="15"/>
  <c r="S92" i="15"/>
  <c r="F86" i="15"/>
  <c r="F87" i="15"/>
  <c r="F89" i="15"/>
  <c r="F90" i="15"/>
  <c r="R38" i="11"/>
  <c r="F42" i="15"/>
  <c r="T38" i="10"/>
  <c r="T85" i="15"/>
  <c r="G84" i="15"/>
  <c r="G83" i="15"/>
  <c r="G82" i="15"/>
  <c r="S39" i="11"/>
  <c r="G43" i="15"/>
  <c r="D28" i="15" l="1"/>
  <c r="E34" i="15"/>
  <c r="R45" i="10"/>
  <c r="R92" i="15"/>
  <c r="E91" i="15"/>
  <c r="E88" i="15"/>
  <c r="E86" i="15"/>
  <c r="E87" i="15"/>
  <c r="E89" i="15"/>
  <c r="E90" i="15"/>
  <c r="Q17" i="11"/>
  <c r="R21" i="15"/>
  <c r="R39" i="11"/>
  <c r="F43" i="15"/>
  <c r="Q38" i="11"/>
  <c r="E42" i="15"/>
  <c r="I20" i="12"/>
  <c r="J20" i="12"/>
  <c r="S38" i="10"/>
  <c r="F84" i="15"/>
  <c r="F83" i="15"/>
  <c r="S85" i="15"/>
  <c r="F82" i="15"/>
  <c r="F46" i="15"/>
  <c r="F47" i="15" s="1"/>
  <c r="P17" i="11" l="1"/>
  <c r="Q21" i="15"/>
  <c r="Q45" i="10"/>
  <c r="Q92" i="15"/>
  <c r="D91" i="15"/>
  <c r="D88" i="15"/>
  <c r="D86" i="15"/>
  <c r="D87" i="15"/>
  <c r="D89" i="15"/>
  <c r="D90" i="15"/>
  <c r="D34" i="15"/>
  <c r="R38" i="10"/>
  <c r="R85" i="15"/>
  <c r="E84" i="15"/>
  <c r="E83" i="15"/>
  <c r="E82" i="15"/>
  <c r="P38" i="11"/>
  <c r="D42" i="15"/>
  <c r="Q39" i="11"/>
  <c r="E43" i="15"/>
  <c r="E46" i="15" s="1"/>
  <c r="E47" i="15" s="1"/>
  <c r="P92" i="15" l="1"/>
  <c r="C91" i="15"/>
  <c r="C88" i="15"/>
  <c r="C86" i="15"/>
  <c r="C87" i="15"/>
  <c r="C89" i="15"/>
  <c r="C90" i="15"/>
  <c r="C39" i="19"/>
  <c r="C16" i="19" s="1"/>
  <c r="P21" i="15"/>
  <c r="P24" i="11"/>
  <c r="C42" i="15"/>
  <c r="P39" i="11"/>
  <c r="C43" i="15" s="1"/>
  <c r="D43" i="15"/>
  <c r="Q38" i="10"/>
  <c r="D84" i="15"/>
  <c r="D83" i="15"/>
  <c r="Q85" i="15"/>
  <c r="D82" i="15"/>
  <c r="Z23" i="11" l="1"/>
  <c r="C41" i="19"/>
  <c r="C43" i="19" s="1"/>
  <c r="P85" i="15"/>
  <c r="C84" i="15"/>
  <c r="C83" i="15"/>
  <c r="C82" i="15"/>
  <c r="C46" i="15"/>
  <c r="G20" i="12"/>
  <c r="N160" i="8"/>
  <c r="C47" i="15"/>
  <c r="O109" i="8"/>
  <c r="T41" i="11" s="1"/>
  <c r="O95" i="8"/>
  <c r="U41" i="11" s="1"/>
  <c r="O53" i="8"/>
  <c r="X41" i="11" s="1"/>
  <c r="Q46" i="10"/>
  <c r="I86" i="14" s="1"/>
  <c r="K86" i="14" s="1"/>
  <c r="R46" i="10"/>
  <c r="D36" i="14"/>
  <c r="J92" i="14" s="1"/>
  <c r="K92" i="14" s="1"/>
  <c r="S46" i="10"/>
  <c r="E36" i="14"/>
  <c r="O81" i="8"/>
  <c r="V41" i="11"/>
  <c r="I45" i="15" s="1"/>
  <c r="I46" i="15" s="1"/>
  <c r="I47" i="15" s="1"/>
  <c r="O67" i="8"/>
  <c r="W41" i="11" s="1"/>
  <c r="R42" i="11"/>
  <c r="O38" i="8"/>
  <c r="Y41" i="11"/>
  <c r="L45" i="15" s="1"/>
  <c r="L46" i="15" s="1"/>
  <c r="L47" i="15" s="1"/>
  <c r="O30" i="8"/>
  <c r="P33" i="8" s="1"/>
  <c r="S28" i="8"/>
  <c r="O72" i="8"/>
  <c r="O58" i="8"/>
  <c r="O26" i="8"/>
  <c r="Z41" i="11" s="1"/>
  <c r="O18" i="8"/>
  <c r="P21" i="8" s="1"/>
  <c r="P28" i="8" s="1"/>
  <c r="S16" i="8"/>
  <c r="S41" i="8"/>
  <c r="P53" i="8"/>
  <c r="P26" i="8"/>
  <c r="P38" i="8"/>
  <c r="O150" i="8"/>
  <c r="P153" i="8"/>
  <c r="O153" i="8"/>
  <c r="S148" i="8"/>
  <c r="P109" i="8"/>
  <c r="P81" i="8"/>
  <c r="N161" i="8"/>
  <c r="O161" i="8" s="1"/>
  <c r="P95" i="8"/>
  <c r="P67" i="8"/>
  <c r="Z46" i="10"/>
  <c r="AA46" i="10"/>
  <c r="M36" i="14" s="1"/>
  <c r="Y46" i="10"/>
  <c r="L36" i="14" s="1"/>
  <c r="X46" i="10"/>
  <c r="K36" i="14" s="1"/>
  <c r="V42" i="11"/>
  <c r="W46" i="10"/>
  <c r="J36" i="14" s="1"/>
  <c r="V46" i="10"/>
  <c r="I36" i="14" s="1"/>
  <c r="U46" i="10"/>
  <c r="H36" i="14" s="1"/>
  <c r="S42" i="11"/>
  <c r="T46" i="10"/>
  <c r="G36" i="14" s="1"/>
  <c r="P42" i="11"/>
  <c r="C44" i="19" s="1"/>
  <c r="Q21" i="9"/>
  <c r="R21" i="9"/>
  <c r="P20" i="12"/>
  <c r="M20" i="12"/>
  <c r="Q32" i="9"/>
  <c r="Q33" i="9"/>
  <c r="R33" i="9" s="1"/>
  <c r="L14" i="12"/>
  <c r="N14" i="12"/>
  <c r="P14" i="12"/>
  <c r="K56" i="8"/>
  <c r="K70" i="8" s="1"/>
  <c r="J56" i="8"/>
  <c r="I56" i="8"/>
  <c r="H56" i="8"/>
  <c r="G56" i="8"/>
  <c r="F56" i="8"/>
  <c r="E56" i="8"/>
  <c r="D56" i="8"/>
  <c r="C56" i="8"/>
  <c r="K27" i="8"/>
  <c r="Q48" i="10"/>
  <c r="E25" i="18" s="1"/>
  <c r="S48" i="10"/>
  <c r="I27" i="12" s="1"/>
  <c r="U48" i="10"/>
  <c r="K27" i="12"/>
  <c r="W48" i="10"/>
  <c r="M27" i="12" s="1"/>
  <c r="Y48" i="10"/>
  <c r="O27" i="12"/>
  <c r="AA48" i="10"/>
  <c r="Q27" i="12" s="1"/>
  <c r="K14" i="12"/>
  <c r="M14" i="12"/>
  <c r="O14" i="12"/>
  <c r="Q14" i="12"/>
  <c r="R48" i="10"/>
  <c r="H27" i="12" s="1"/>
  <c r="T48" i="10"/>
  <c r="J27" i="12"/>
  <c r="V48" i="10"/>
  <c r="L27" i="12" s="1"/>
  <c r="X48" i="10"/>
  <c r="N27" i="12"/>
  <c r="Z48" i="10"/>
  <c r="P27" i="12" s="1"/>
  <c r="E47" i="14"/>
  <c r="E37" i="14"/>
  <c r="E51" i="14" s="1"/>
  <c r="G37" i="14"/>
  <c r="I37" i="14"/>
  <c r="K37" i="14"/>
  <c r="M37" i="14"/>
  <c r="F37" i="14"/>
  <c r="F60" i="14"/>
  <c r="J37" i="14"/>
  <c r="I60" i="14"/>
  <c r="F36" i="14"/>
  <c r="F47" i="14"/>
  <c r="F51" i="14"/>
  <c r="E60" i="14"/>
  <c r="J60" i="14"/>
  <c r="D41" i="14"/>
  <c r="I73" i="14"/>
  <c r="D47" i="14"/>
  <c r="H89" i="14"/>
  <c r="F41" i="14"/>
  <c r="J41" i="14"/>
  <c r="G41" i="14"/>
  <c r="P93" i="15"/>
  <c r="C95" i="15"/>
  <c r="R93" i="15"/>
  <c r="E95" i="15"/>
  <c r="T93" i="15"/>
  <c r="G95" i="15"/>
  <c r="V93" i="15"/>
  <c r="I95" i="15"/>
  <c r="X93" i="15"/>
  <c r="K95" i="15"/>
  <c r="Z93" i="15"/>
  <c r="M95" i="15"/>
  <c r="D94" i="15"/>
  <c r="Q95" i="15"/>
  <c r="F94" i="15"/>
  <c r="S95" i="15"/>
  <c r="H94" i="15"/>
  <c r="U95" i="15"/>
  <c r="J94" i="15"/>
  <c r="W95" i="15"/>
  <c r="L94" i="15"/>
  <c r="Y95" i="15"/>
  <c r="C94" i="15"/>
  <c r="C96" i="15"/>
  <c r="E94" i="15"/>
  <c r="E96" i="15"/>
  <c r="G94" i="15"/>
  <c r="G96" i="15"/>
  <c r="I94" i="15"/>
  <c r="I96" i="15"/>
  <c r="K94" i="15"/>
  <c r="K96" i="15"/>
  <c r="M94" i="15"/>
  <c r="M96" i="15"/>
  <c r="Q93" i="15"/>
  <c r="D95" i="15"/>
  <c r="S93" i="15"/>
  <c r="F95" i="15"/>
  <c r="F96" i="15" s="1"/>
  <c r="U93" i="15"/>
  <c r="H95" i="15"/>
  <c r="W93" i="15"/>
  <c r="J95" i="15"/>
  <c r="J96" i="15" s="1"/>
  <c r="Y93" i="15"/>
  <c r="L95" i="15"/>
  <c r="C86" i="14"/>
  <c r="P95" i="15"/>
  <c r="R95" i="15"/>
  <c r="T95" i="15"/>
  <c r="V95" i="15"/>
  <c r="X95" i="15"/>
  <c r="Z95" i="15"/>
  <c r="D96" i="15"/>
  <c r="H96" i="15"/>
  <c r="L96" i="15"/>
  <c r="G47" i="14" l="1"/>
  <c r="G51" i="14"/>
  <c r="H47" i="14"/>
  <c r="J47" i="14"/>
  <c r="J51" i="14"/>
  <c r="K47" i="14"/>
  <c r="K51" i="14"/>
  <c r="M47" i="14"/>
  <c r="M51" i="14"/>
  <c r="Q41" i="11"/>
  <c r="P161" i="8"/>
  <c r="H14" i="12" s="1"/>
  <c r="P41" i="8"/>
  <c r="Q26" i="12"/>
  <c r="Q28" i="12" s="1"/>
  <c r="H45" i="15"/>
  <c r="H46" i="15" s="1"/>
  <c r="H47" i="15" s="1"/>
  <c r="U42" i="11"/>
  <c r="L20" i="12"/>
  <c r="I47" i="14"/>
  <c r="I51" i="14"/>
  <c r="L47" i="14"/>
  <c r="M45" i="15"/>
  <c r="M46" i="15" s="1"/>
  <c r="M47" i="15" s="1"/>
  <c r="Z42" i="11"/>
  <c r="Q20" i="12"/>
  <c r="J45" i="15"/>
  <c r="J46" i="15" s="1"/>
  <c r="J47" i="15" s="1"/>
  <c r="W42" i="11"/>
  <c r="N20" i="12"/>
  <c r="N21" i="12" s="1"/>
  <c r="K45" i="15"/>
  <c r="K46" i="15" s="1"/>
  <c r="K47" i="15" s="1"/>
  <c r="X42" i="11"/>
  <c r="O20" i="12"/>
  <c r="G45" i="15"/>
  <c r="G46" i="15" s="1"/>
  <c r="G47" i="15" s="1"/>
  <c r="T42" i="11"/>
  <c r="K20" i="12"/>
  <c r="D37" i="14"/>
  <c r="L37" i="14"/>
  <c r="H37" i="14"/>
  <c r="H60" i="14" s="1"/>
  <c r="G27" i="12"/>
  <c r="J70" i="8"/>
  <c r="I70" i="8" s="1"/>
  <c r="K84" i="8"/>
  <c r="Y42" i="11"/>
  <c r="O43" i="8"/>
  <c r="O86" i="8"/>
  <c r="O100" i="8"/>
  <c r="C45" i="19"/>
  <c r="C54" i="19" s="1"/>
  <c r="R56" i="8"/>
  <c r="H70" i="8"/>
  <c r="O59" i="8"/>
  <c r="P61" i="8" s="1"/>
  <c r="O44" i="8"/>
  <c r="S56" i="8"/>
  <c r="C68" i="19"/>
  <c r="C57" i="17"/>
  <c r="C58" i="17" s="1"/>
  <c r="Y23" i="11"/>
  <c r="Z27" i="15"/>
  <c r="Z24" i="11"/>
  <c r="Q27" i="15"/>
  <c r="P27" i="15"/>
  <c r="D52" i="19"/>
  <c r="Y24" i="11" l="1"/>
  <c r="Y28" i="15" s="1"/>
  <c r="Z28" i="15"/>
  <c r="P28" i="15"/>
  <c r="X23" i="11"/>
  <c r="Y27" i="15"/>
  <c r="T46" i="15"/>
  <c r="H41" i="14"/>
  <c r="K41" i="14"/>
  <c r="W46" i="15"/>
  <c r="G70" i="8"/>
  <c r="F70" i="8" s="1"/>
  <c r="E70" i="8" s="1"/>
  <c r="D70" i="8" s="1"/>
  <c r="C70" i="8" s="1"/>
  <c r="H84" i="8"/>
  <c r="O73" i="8" s="1"/>
  <c r="P75" i="8" s="1"/>
  <c r="R70" i="8"/>
  <c r="S70" i="8" s="1"/>
  <c r="C56" i="19"/>
  <c r="P46" i="8"/>
  <c r="J84" i="8"/>
  <c r="K60" i="14"/>
  <c r="L60" i="14"/>
  <c r="X46" i="15"/>
  <c r="L41" i="14"/>
  <c r="P46" i="15"/>
  <c r="R46" i="15"/>
  <c r="V46" i="15"/>
  <c r="S46" i="15"/>
  <c r="Z46" i="15"/>
  <c r="L51" i="14"/>
  <c r="I41" i="14"/>
  <c r="U46" i="15"/>
  <c r="P56" i="8"/>
  <c r="P26" i="12"/>
  <c r="P28" i="12" s="1"/>
  <c r="D45" i="15"/>
  <c r="D46" i="15" s="1"/>
  <c r="D47" i="15" s="1"/>
  <c r="Q42" i="11"/>
  <c r="H20" i="12"/>
  <c r="C59" i="17"/>
  <c r="E47" i="22"/>
  <c r="C18" i="22"/>
  <c r="M41" i="14"/>
  <c r="Y46" i="15"/>
  <c r="D60" i="14"/>
  <c r="D51" i="14"/>
  <c r="C92" i="14"/>
  <c r="H51" i="14"/>
  <c r="G60" i="14"/>
  <c r="D55" i="19"/>
  <c r="D56" i="19" s="1"/>
  <c r="D58" i="19"/>
  <c r="P70" i="8" l="1"/>
  <c r="O26" i="12"/>
  <c r="O28" i="12" s="1"/>
  <c r="C62" i="19"/>
  <c r="C59" i="19" s="1"/>
  <c r="E24" i="18"/>
  <c r="E59" i="18" s="1"/>
  <c r="E38" i="22" s="1"/>
  <c r="Q46" i="15"/>
  <c r="E41" i="14"/>
  <c r="K76" i="14" s="1"/>
  <c r="I84" i="8"/>
  <c r="I98" i="8" s="1"/>
  <c r="J98" i="8"/>
  <c r="J113" i="8" s="1"/>
  <c r="G84" i="8"/>
  <c r="F84" i="8" s="1"/>
  <c r="E84" i="8" s="1"/>
  <c r="D84" i="8" s="1"/>
  <c r="C84" i="8" s="1"/>
  <c r="R84" i="8"/>
  <c r="S84" i="8" s="1"/>
  <c r="H98" i="8"/>
  <c r="O87" i="8"/>
  <c r="P89" i="8" s="1"/>
  <c r="W23" i="11"/>
  <c r="X27" i="15"/>
  <c r="X24" i="11"/>
  <c r="H52" i="19"/>
  <c r="E52" i="19"/>
  <c r="F52" i="19"/>
  <c r="G52" i="19"/>
  <c r="I113" i="8" l="1"/>
  <c r="J129" i="8"/>
  <c r="W24" i="11"/>
  <c r="W28" i="15" s="1"/>
  <c r="X28" i="15"/>
  <c r="V23" i="11"/>
  <c r="W27" i="15"/>
  <c r="G98" i="8"/>
  <c r="F98" i="8" s="1"/>
  <c r="D98" i="8" s="1"/>
  <c r="D113" i="8" s="1"/>
  <c r="R98" i="8"/>
  <c r="S98" i="8" s="1"/>
  <c r="H113" i="8"/>
  <c r="O101" i="8" s="1"/>
  <c r="P103" i="8" s="1"/>
  <c r="N26" i="12"/>
  <c r="N28" i="12" s="1"/>
  <c r="P84" i="8"/>
  <c r="D59" i="19"/>
  <c r="D60" i="19" s="1"/>
  <c r="H58" i="19"/>
  <c r="F55" i="19"/>
  <c r="F56" i="19" s="1"/>
  <c r="G58" i="19"/>
  <c r="G59" i="19" s="1"/>
  <c r="E55" i="19"/>
  <c r="E56" i="19" s="1"/>
  <c r="F58" i="19"/>
  <c r="E58" i="19"/>
  <c r="E59" i="19" s="1"/>
  <c r="H55" i="19"/>
  <c r="H56" i="19" s="1"/>
  <c r="I58" i="19"/>
  <c r="H59" i="19"/>
  <c r="I59" i="19" s="1"/>
  <c r="H64" i="19" s="1"/>
  <c r="C65" i="19" s="1"/>
  <c r="G55" i="19"/>
  <c r="G56" i="19" s="1"/>
  <c r="F59" i="19"/>
  <c r="P98" i="8" l="1"/>
  <c r="M26" i="12"/>
  <c r="M28" i="12" s="1"/>
  <c r="I129" i="8"/>
  <c r="J148" i="8"/>
  <c r="G113" i="8"/>
  <c r="F113" i="8" s="1"/>
  <c r="R113" i="8"/>
  <c r="S113" i="8" s="1"/>
  <c r="O115" i="8"/>
  <c r="U23" i="11"/>
  <c r="V27" i="15"/>
  <c r="V24" i="11"/>
  <c r="E60" i="19"/>
  <c r="C63" i="19"/>
  <c r="C67" i="19" s="1"/>
  <c r="C69" i="19" s="1"/>
  <c r="H60" i="19"/>
  <c r="F60" i="19"/>
  <c r="G60" i="19"/>
  <c r="U24" i="11" l="1"/>
  <c r="U28" i="15" s="1"/>
  <c r="V28" i="15"/>
  <c r="T23" i="11"/>
  <c r="U27" i="15"/>
  <c r="P113" i="8"/>
  <c r="L26" i="12"/>
  <c r="L28" i="12" s="1"/>
  <c r="G129" i="8"/>
  <c r="F129" i="8" s="1"/>
  <c r="E129" i="8" s="1"/>
  <c r="D129" i="8" s="1"/>
  <c r="C129" i="8" s="1"/>
  <c r="I148" i="8"/>
  <c r="J164" i="8"/>
  <c r="C71" i="19"/>
  <c r="I164" i="8" l="1"/>
  <c r="J181" i="8"/>
  <c r="G148" i="8"/>
  <c r="F148" i="8" s="1"/>
  <c r="E148" i="8" s="1"/>
  <c r="D148" i="8" s="1"/>
  <c r="C148" i="8" s="1"/>
  <c r="K26" i="12"/>
  <c r="K28" i="12" s="1"/>
  <c r="S23" i="11"/>
  <c r="T27" i="15"/>
  <c r="T24" i="11"/>
  <c r="G164" i="8" l="1"/>
  <c r="F164" i="8" s="1"/>
  <c r="E164" i="8" s="1"/>
  <c r="D164" i="8" s="1"/>
  <c r="C164" i="8" s="1"/>
  <c r="S24" i="11"/>
  <c r="T28" i="15"/>
  <c r="R23" i="11"/>
  <c r="R27" i="15" s="1"/>
  <c r="S27" i="15"/>
  <c r="I181" i="8"/>
  <c r="G181" i="8" l="1"/>
  <c r="F181" i="8" s="1"/>
  <c r="E181" i="8" s="1"/>
  <c r="D181" i="8" s="1"/>
  <c r="C181" i="8" s="1"/>
  <c r="R24" i="11"/>
  <c r="S28" i="15"/>
  <c r="Q24" i="11" l="1"/>
  <c r="Q28" i="15" s="1"/>
  <c r="R28" i="15"/>
  <c r="R30" i="11"/>
  <c r="Q30" i="11" l="1"/>
  <c r="F40" i="14"/>
  <c r="F49" i="14" s="1"/>
  <c r="R43" i="11"/>
  <c r="P30" i="11" l="1"/>
  <c r="E40" i="14"/>
  <c r="E49" i="14" s="1"/>
  <c r="Q43" i="11"/>
  <c r="R52" i="11"/>
  <c r="F42" i="14"/>
  <c r="I22" i="12" l="1"/>
  <c r="F43" i="14"/>
  <c r="I15" i="12"/>
  <c r="I16" i="12" s="1"/>
  <c r="E56" i="15"/>
  <c r="M30" i="11"/>
  <c r="E26" i="18"/>
  <c r="E29" i="18" s="1"/>
  <c r="E31" i="18" s="1"/>
  <c r="D40" i="14"/>
  <c r="P43" i="11"/>
  <c r="F48" i="14"/>
  <c r="E101" i="16" s="1"/>
  <c r="F46" i="14"/>
  <c r="F52" i="14" s="1"/>
  <c r="Q52" i="11"/>
  <c r="E42" i="14"/>
  <c r="E46" i="14" l="1"/>
  <c r="E52" i="14" s="1"/>
  <c r="E48" i="14"/>
  <c r="D101" i="16" s="1"/>
  <c r="E43" i="14"/>
  <c r="D56" i="15"/>
  <c r="H22" i="12"/>
  <c r="H15" i="12"/>
  <c r="H16" i="12" s="1"/>
  <c r="D49" i="14"/>
  <c r="H73" i="14"/>
  <c r="J73" i="14" s="1"/>
  <c r="E32" i="18"/>
  <c r="E43" i="18" s="1"/>
  <c r="E42" i="18"/>
  <c r="E36" i="18"/>
  <c r="R18" i="9"/>
  <c r="R24" i="9" s="1"/>
  <c r="D42" i="14"/>
  <c r="P52" i="11"/>
  <c r="L30" i="11"/>
  <c r="Q19" i="12"/>
  <c r="Q21" i="12" s="1"/>
  <c r="F45" i="14"/>
  <c r="E100" i="16" s="1"/>
  <c r="F62" i="14"/>
  <c r="K30" i="11" l="1"/>
  <c r="P19" i="12"/>
  <c r="P21" i="12" s="1"/>
  <c r="G22" i="12"/>
  <c r="G15" i="12"/>
  <c r="G16" i="12" s="1"/>
  <c r="D43" i="14"/>
  <c r="C56" i="15"/>
  <c r="E62" i="14"/>
  <c r="E45" i="14"/>
  <c r="D100" i="16" s="1"/>
  <c r="E61" i="14"/>
  <c r="D48" i="14"/>
  <c r="D46" i="14"/>
  <c r="E41" i="18"/>
  <c r="E38" i="18"/>
  <c r="H76" i="14"/>
  <c r="I76" i="14"/>
  <c r="C19" i="22" l="1"/>
  <c r="C58" i="19"/>
  <c r="E60" i="18"/>
  <c r="D52" i="14"/>
  <c r="C73" i="14"/>
  <c r="F16" i="14"/>
  <c r="D19" i="14"/>
  <c r="C76" i="14"/>
  <c r="H81" i="14"/>
  <c r="D45" i="14"/>
  <c r="D62" i="14"/>
  <c r="D61" i="14"/>
  <c r="I30" i="11"/>
  <c r="O19" i="12"/>
  <c r="O21" i="12" s="1"/>
  <c r="L76" i="14"/>
  <c r="D24" i="14"/>
  <c r="D22" i="14" s="1"/>
  <c r="C101" i="16"/>
  <c r="H30" i="11" l="1"/>
  <c r="M19" i="12"/>
  <c r="M21" i="12" s="1"/>
  <c r="E39" i="22"/>
  <c r="E43" i="22" s="1"/>
  <c r="E44" i="22" s="1"/>
  <c r="E48" i="22" s="1"/>
  <c r="E75" i="18"/>
  <c r="E64" i="18"/>
  <c r="E65" i="18" s="1"/>
  <c r="C33" i="22"/>
  <c r="C25" i="22"/>
  <c r="C32" i="22"/>
  <c r="C28" i="22"/>
  <c r="C24" i="22"/>
  <c r="C31" i="22"/>
  <c r="C30" i="22"/>
  <c r="C23" i="22"/>
  <c r="C27" i="22"/>
  <c r="C22" i="22"/>
  <c r="C26" i="22"/>
  <c r="C29" i="22"/>
  <c r="C81" i="14"/>
  <c r="D16" i="14"/>
  <c r="C100" i="16"/>
  <c r="I81" i="14"/>
  <c r="K81" i="14" s="1"/>
  <c r="J81" i="14"/>
  <c r="E74" i="18" l="1"/>
  <c r="E69" i="18"/>
  <c r="G30" i="11"/>
  <c r="L19" i="12"/>
  <c r="L21" i="12" s="1"/>
  <c r="F30" i="11" l="1"/>
  <c r="K19" i="12"/>
  <c r="K21" i="12" s="1"/>
  <c r="E73" i="18"/>
  <c r="E70" i="18"/>
  <c r="E30" i="11" l="1"/>
  <c r="J19" i="12"/>
  <c r="J21" i="12" s="1"/>
  <c r="D30" i="11" l="1"/>
  <c r="I19" i="12"/>
  <c r="I21" i="12" s="1"/>
  <c r="I23" i="12" s="1"/>
  <c r="C30" i="11" l="1"/>
  <c r="H19" i="12"/>
  <c r="H21" i="12" s="1"/>
  <c r="H23" i="12" s="1"/>
  <c r="Z29" i="11" l="1"/>
  <c r="G19" i="12"/>
  <c r="G21" i="12" s="1"/>
  <c r="G23" i="12" s="1"/>
  <c r="Y29" i="11" l="1"/>
  <c r="Z33" i="15"/>
  <c r="W33" i="15"/>
  <c r="S33" i="15"/>
  <c r="R33" i="15"/>
  <c r="V33" i="15"/>
  <c r="U33" i="15"/>
  <c r="T33" i="15"/>
  <c r="Q33" i="15"/>
  <c r="P33" i="15"/>
  <c r="Z30" i="11"/>
  <c r="Y30" i="11" l="1"/>
  <c r="Z34" i="15"/>
  <c r="Z43" i="11"/>
  <c r="R34" i="15"/>
  <c r="Q34" i="15"/>
  <c r="P34" i="15"/>
  <c r="X29" i="11"/>
  <c r="X33" i="15" s="1"/>
  <c r="Y33" i="15"/>
  <c r="Z52" i="11" l="1"/>
  <c r="Z47" i="15"/>
  <c r="R47" i="15"/>
  <c r="Q47" i="15"/>
  <c r="P47" i="15"/>
  <c r="X30" i="11"/>
  <c r="Y34" i="15"/>
  <c r="Y43" i="11"/>
  <c r="M40" i="14"/>
  <c r="M49" i="14" s="1"/>
  <c r="Q22" i="12" l="1"/>
  <c r="Q23" i="12" s="1"/>
  <c r="Q15" i="12"/>
  <c r="Q16" i="12" s="1"/>
  <c r="M56" i="15"/>
  <c r="Z56" i="15"/>
  <c r="R56" i="15"/>
  <c r="Q56" i="15"/>
  <c r="P56" i="15"/>
  <c r="Y47" i="15"/>
  <c r="M42" i="14"/>
  <c r="Y52" i="11"/>
  <c r="W30" i="11"/>
  <c r="X34" i="15"/>
  <c r="L40" i="14"/>
  <c r="L49" i="14" s="1"/>
  <c r="X43" i="11"/>
  <c r="V30" i="11" l="1"/>
  <c r="W34" i="15"/>
  <c r="W43" i="11"/>
  <c r="K40" i="14"/>
  <c r="K49" i="14" s="1"/>
  <c r="M46" i="14"/>
  <c r="M52" i="14" s="1"/>
  <c r="M48" i="14"/>
  <c r="L101" i="16" s="1"/>
  <c r="L42" i="14"/>
  <c r="X52" i="11"/>
  <c r="X47" i="15"/>
  <c r="P22" i="12"/>
  <c r="P23" i="12" s="1"/>
  <c r="L56" i="15"/>
  <c r="P15" i="12"/>
  <c r="P16" i="12" s="1"/>
  <c r="M43" i="14"/>
  <c r="M45" i="14" s="1"/>
  <c r="L100" i="16" s="1"/>
  <c r="Y56" i="15"/>
  <c r="L48" i="14" l="1"/>
  <c r="K101" i="16" s="1"/>
  <c r="L46" i="14"/>
  <c r="L52" i="14" s="1"/>
  <c r="K42" i="14"/>
  <c r="W52" i="11"/>
  <c r="W47" i="15"/>
  <c r="U30" i="11"/>
  <c r="V34" i="15"/>
  <c r="V43" i="11"/>
  <c r="J40" i="14"/>
  <c r="J49" i="14" s="1"/>
  <c r="O22" i="12"/>
  <c r="O23" i="12" s="1"/>
  <c r="O15" i="12"/>
  <c r="O16" i="12" s="1"/>
  <c r="L43" i="14"/>
  <c r="K56" i="15"/>
  <c r="X56" i="15"/>
  <c r="K48" i="14" l="1"/>
  <c r="J101" i="16" s="1"/>
  <c r="K46" i="14"/>
  <c r="K52" i="14" s="1"/>
  <c r="L45" i="14"/>
  <c r="K100" i="16" s="1"/>
  <c r="L61" i="14"/>
  <c r="L62" i="14"/>
  <c r="J42" i="14"/>
  <c r="V52" i="11"/>
  <c r="V47" i="15"/>
  <c r="T30" i="11"/>
  <c r="U34" i="15"/>
  <c r="U43" i="11"/>
  <c r="I40" i="14"/>
  <c r="I49" i="14" s="1"/>
  <c r="N22" i="12"/>
  <c r="N23" i="12" s="1"/>
  <c r="K43" i="14"/>
  <c r="J56" i="15"/>
  <c r="N15" i="12"/>
  <c r="N16" i="12" s="1"/>
  <c r="W56" i="15"/>
  <c r="I42" i="14" l="1"/>
  <c r="U47" i="15"/>
  <c r="U52" i="11"/>
  <c r="S30" i="11"/>
  <c r="T34" i="15"/>
  <c r="T43" i="11"/>
  <c r="H40" i="14"/>
  <c r="H49" i="14" s="1"/>
  <c r="M22" i="12"/>
  <c r="M23" i="12" s="1"/>
  <c r="M15" i="12"/>
  <c r="M16" i="12" s="1"/>
  <c r="J43" i="14"/>
  <c r="I56" i="15"/>
  <c r="V56" i="15"/>
  <c r="K45" i="14"/>
  <c r="J100" i="16" s="1"/>
  <c r="K62" i="14"/>
  <c r="K61" i="14"/>
  <c r="J46" i="14"/>
  <c r="J52" i="14" s="1"/>
  <c r="J48" i="14"/>
  <c r="I101" i="16" s="1"/>
  <c r="L22" i="12" l="1"/>
  <c r="L23" i="12" s="1"/>
  <c r="I43" i="14"/>
  <c r="H56" i="15"/>
  <c r="L15" i="12"/>
  <c r="L16" i="12" s="1"/>
  <c r="U56" i="15"/>
  <c r="I48" i="14"/>
  <c r="H101" i="16" s="1"/>
  <c r="I46" i="14"/>
  <c r="I52" i="14" s="1"/>
  <c r="J62" i="14"/>
  <c r="J45" i="14"/>
  <c r="I100" i="16" s="1"/>
  <c r="J61" i="14"/>
  <c r="H42" i="14"/>
  <c r="T52" i="11"/>
  <c r="T47" i="15"/>
  <c r="S34" i="15"/>
  <c r="S43" i="11"/>
  <c r="G40" i="14"/>
  <c r="G49" i="14" s="1"/>
  <c r="G42" i="14" l="1"/>
  <c r="S52" i="11"/>
  <c r="S47" i="15"/>
  <c r="H46" i="14"/>
  <c r="H52" i="14" s="1"/>
  <c r="H48" i="14"/>
  <c r="G101" i="16" s="1"/>
  <c r="K22" i="12"/>
  <c r="K23" i="12" s="1"/>
  <c r="K15" i="12"/>
  <c r="K16" i="12" s="1"/>
  <c r="H43" i="14"/>
  <c r="G56" i="15"/>
  <c r="T56" i="15"/>
  <c r="I62" i="14"/>
  <c r="I61" i="14"/>
  <c r="I45" i="14"/>
  <c r="H100" i="16" s="1"/>
  <c r="G46" i="14" l="1"/>
  <c r="G52" i="14" s="1"/>
  <c r="G48" i="14"/>
  <c r="F101" i="16" s="1"/>
  <c r="H45" i="14"/>
  <c r="G100" i="16" s="1"/>
  <c r="H62" i="14"/>
  <c r="H61" i="14"/>
  <c r="J22" i="12"/>
  <c r="J23" i="12" s="1"/>
  <c r="F56" i="15"/>
  <c r="J15" i="12"/>
  <c r="J16" i="12" s="1"/>
  <c r="G43" i="14"/>
  <c r="S56" i="15"/>
  <c r="G45" i="14" l="1"/>
  <c r="F100" i="16" s="1"/>
  <c r="G61" i="14"/>
  <c r="G62" i="14"/>
  <c r="F61" i="14"/>
  <c r="O118" i="8"/>
  <c r="P118" i="8"/>
  <c r="P129" i="8"/>
  <c r="O169" i="8"/>
  <c r="P169" i="8"/>
  <c r="R34" i="9"/>
  <c r="R36" i="9"/>
  <c r="J26" i="12"/>
  <c r="J28" i="12"/>
  <c r="P148" i="8"/>
  <c r="P164" i="8"/>
  <c r="H26" i="12"/>
  <c r="P181" i="8"/>
  <c r="H28" i="12"/>
  <c r="I26" i="12"/>
  <c r="I28" i="12"/>
  <c r="G26" i="12"/>
  <c r="G28" i="12"/>
  <c r="G53" i="9"/>
  <c r="G55" i="9"/>
  <c r="F54" i="9"/>
  <c r="F55" i="9"/>
  <c r="E54" i="9"/>
  <c r="E55" i="9"/>
  <c r="D54" i="9"/>
  <c r="D55" i="9"/>
  <c r="C54" i="9"/>
  <c r="C55" i="9"/>
</calcChain>
</file>

<file path=xl/comments1.xml><?xml version="1.0" encoding="utf-8"?>
<comments xmlns="http://schemas.openxmlformats.org/spreadsheetml/2006/main">
  <authors>
    <author>Author</author>
  </authors>
  <commentList>
    <comment ref="H13" authorId="0">
      <text>
        <r>
          <rPr>
            <sz val="8"/>
            <color indexed="81"/>
            <rFont val="Tahoma"/>
            <family val="2"/>
          </rPr>
          <t xml:space="preserve">Contra-equity account, which should be instead accounted for as an asset, as a kind of prepaid compensation expense. 
</t>
        </r>
      </text>
    </comment>
    <comment ref="Q14" authorId="0">
      <text>
        <r>
          <rPr>
            <sz val="8"/>
            <color indexed="81"/>
            <rFont val="Tahoma"/>
            <family val="2"/>
          </rPr>
          <t>Three adjustments to beginning and ending balance of shareholders' equity.
1) Dividends payable - take out from other liabilities, and add to the shareholders' equity
2) Stock compensation (before 2006, "unearned compensation"; after 2006, "stock compensation expense", but adjust this only to the end of 2008 balance due to complications from accounting rule change) - take out (or make opposite adjustment) from shareholders' equity. In pre-2006, include it in "prepaid expense" (opposite sign from the original amount). For post-2006, include in other liabilities (same sign as the original amount)
3) Preferred stock - take out from shareholders' equity and add to financial liabilities</t>
        </r>
      </text>
    </comment>
    <comment ref="Q15" authorId="0">
      <text>
        <r>
          <rPr>
            <sz val="8"/>
            <color indexed="81"/>
            <rFont val="Tahoma"/>
            <family val="2"/>
          </rPr>
          <t xml:space="preserve">Take out from Accrued Liabilities, because it is not truly a liability in the stockholders' perspective. Instead, add this amount to the balances of shareholders' equity.
This amount should come from Accrued Liabilities notes. This information is not always available, in which case, safe to assume that the amount is immaterial
</t>
        </r>
      </text>
    </comment>
    <comment ref="R15" authorId="0">
      <text>
        <r>
          <rPr>
            <sz val="8"/>
            <color indexed="81"/>
            <rFont val="Tahoma"/>
            <family val="2"/>
          </rPr>
          <t xml:space="preserve">Deduct from shareholders' equity because this is an asset (prepaid expense) for shareholders.
</t>
        </r>
      </text>
    </comment>
  </commentList>
</comments>
</file>

<file path=xl/comments2.xml><?xml version="1.0" encoding="utf-8"?>
<comments xmlns="http://schemas.openxmlformats.org/spreadsheetml/2006/main">
  <authors>
    <author>Author</author>
  </authors>
  <commentList>
    <comment ref="P17" authorId="0">
      <text>
        <r>
          <rPr>
            <sz val="8"/>
            <color indexed="81"/>
            <rFont val="Tahoma"/>
            <family val="2"/>
          </rPr>
          <t xml:space="preserve">Operating cash is estimated at 0.5% of sales.
</t>
        </r>
      </text>
    </comment>
    <comment ref="P20" authorId="0">
      <text>
        <r>
          <rPr>
            <sz val="8"/>
            <color indexed="81"/>
            <rFont val="Tahoma"/>
            <family val="2"/>
          </rPr>
          <t>Unearned compensation was deducted from shareholders' equity, and was included in prepaid expenses, because this is actually an asset for shareholders</t>
        </r>
      </text>
    </comment>
    <comment ref="P27" authorId="0">
      <text>
        <r>
          <rPr>
            <sz val="8"/>
            <color indexed="81"/>
            <rFont val="Tahoma"/>
            <family val="2"/>
          </rPr>
          <t>Interest-bearing accounts payable are classified as financing obligations.</t>
        </r>
      </text>
    </comment>
    <comment ref="P28" authorId="0">
      <text>
        <r>
          <rPr>
            <sz val="8"/>
            <color indexed="81"/>
            <rFont val="Tahoma"/>
            <family val="2"/>
          </rPr>
          <t xml:space="preserve">Exclude dividends payable.
</t>
        </r>
      </text>
    </comment>
    <comment ref="P42" authorId="0">
      <text>
        <r>
          <rPr>
            <sz val="8"/>
            <color indexed="81"/>
            <rFont val="Tahoma"/>
            <family val="2"/>
          </rPr>
          <t>Interest-bearing accounts payable are classified as financing obligations.</t>
        </r>
      </text>
    </comment>
  </commentList>
</comments>
</file>

<file path=xl/comments3.xml><?xml version="1.0" encoding="utf-8"?>
<comments xmlns="http://schemas.openxmlformats.org/spreadsheetml/2006/main">
  <authors>
    <author>Author</author>
  </authors>
  <commentList>
    <comment ref="O19" authorId="0">
      <text>
        <r>
          <rPr>
            <sz val="8"/>
            <color indexed="81"/>
            <rFont val="Tahoma"/>
            <family val="2"/>
          </rPr>
          <t>Derived through adjusting "selling and administrative expenses" and "other income/expense" in published income statements.</t>
        </r>
      </text>
    </comment>
    <comment ref="O20" authorId="0">
      <text>
        <r>
          <rPr>
            <sz val="8"/>
            <color indexed="81"/>
            <rFont val="Tahoma"/>
            <family val="2"/>
          </rPr>
          <t xml:space="preserve">Broken out from selling and administrative expenses in published income statements. </t>
        </r>
        <r>
          <rPr>
            <sz val="8"/>
            <color indexed="81"/>
            <rFont val="Tahoma"/>
            <family val="2"/>
          </rPr>
          <t xml:space="preserve">
</t>
        </r>
      </text>
    </comment>
    <comment ref="O21" authorId="0">
      <text>
        <r>
          <rPr>
            <sz val="8"/>
            <color indexed="81"/>
            <rFont val="Tahoma"/>
            <family val="2"/>
          </rPr>
          <t xml:space="preserve">1. Broken out from selling and administrative expenses in published income statements. 
2. For years before 2001, the amount represents amortization expense of all intangible assets and goodwill. 
</t>
        </r>
      </text>
    </comment>
    <comment ref="O47" authorId="0">
      <text>
        <r>
          <rPr>
            <sz val="8"/>
            <color indexed="81"/>
            <rFont val="Tahoma"/>
            <family val="2"/>
          </rPr>
          <t>Interest income is netted against interest expense  in the GAAP statements.</t>
        </r>
      </text>
    </comment>
  </commentList>
</comments>
</file>

<file path=xl/comments4.xml><?xml version="1.0" encoding="utf-8"?>
<comments xmlns="http://schemas.openxmlformats.org/spreadsheetml/2006/main">
  <authors>
    <author>Author</author>
  </authors>
  <commentList>
    <comment ref="B23" authorId="0">
      <text>
        <r>
          <rPr>
            <sz val="8"/>
            <color indexed="81"/>
            <rFont val="Tahoma"/>
            <family val="2"/>
          </rPr>
          <t>Derived through adjusting "selling and administrative expenses" and "other income/expense" in published income statements.</t>
        </r>
      </text>
    </comment>
    <comment ref="O23" authorId="0">
      <text>
        <r>
          <rPr>
            <sz val="8"/>
            <color indexed="81"/>
            <rFont val="Tahoma"/>
            <family val="2"/>
          </rPr>
          <t>Derived through adjusting "selling and administrative expenses" and "other income/expense" in published income statements.</t>
        </r>
      </text>
    </comment>
    <comment ref="B24" authorId="0">
      <text>
        <r>
          <rPr>
            <sz val="8"/>
            <color indexed="81"/>
            <rFont val="Tahoma"/>
            <family val="2"/>
          </rPr>
          <t xml:space="preserve">Broken out from selling and administrative expenses in published income statements. </t>
        </r>
        <r>
          <rPr>
            <sz val="8"/>
            <color indexed="81"/>
            <rFont val="Tahoma"/>
            <family val="2"/>
          </rPr>
          <t xml:space="preserve">
</t>
        </r>
      </text>
    </comment>
    <comment ref="O24" authorId="0">
      <text>
        <r>
          <rPr>
            <sz val="8"/>
            <color indexed="81"/>
            <rFont val="Tahoma"/>
            <family val="2"/>
          </rPr>
          <t xml:space="preserve">Broken out from selling and administrative expenses in published income statements. </t>
        </r>
        <r>
          <rPr>
            <sz val="8"/>
            <color indexed="81"/>
            <rFont val="Tahoma"/>
            <family val="2"/>
          </rPr>
          <t xml:space="preserve">
</t>
        </r>
      </text>
    </comment>
    <comment ref="B25" authorId="0">
      <text>
        <r>
          <rPr>
            <sz val="8"/>
            <color indexed="81"/>
            <rFont val="Tahoma"/>
            <family val="2"/>
          </rPr>
          <t xml:space="preserve">1. Broken out from selling and administrative expenses in published income statements. 
2. For years before 2001, the amount represents amortization expense of all intangible assets and goodwill. 
</t>
        </r>
      </text>
    </comment>
    <comment ref="O25" authorId="0">
      <text>
        <r>
          <rPr>
            <sz val="8"/>
            <color indexed="81"/>
            <rFont val="Tahoma"/>
            <family val="2"/>
          </rPr>
          <t xml:space="preserve">1. Broken out from selling and administrative expenses in published income statements. 
2. For years before 2001, the amount represents amortization expense of all intangible assets and goodwill. 
</t>
        </r>
      </text>
    </comment>
    <comment ref="B51" authorId="0">
      <text>
        <r>
          <rPr>
            <sz val="8"/>
            <color indexed="81"/>
            <rFont val="Tahoma"/>
            <family val="2"/>
          </rPr>
          <t>Interest income is netted against interest expense  in the GAAP statements.</t>
        </r>
      </text>
    </comment>
    <comment ref="O51" authorId="0">
      <text>
        <r>
          <rPr>
            <sz val="8"/>
            <color indexed="81"/>
            <rFont val="Tahoma"/>
            <family val="2"/>
          </rPr>
          <t>Interest income is netted against interest expense  in the GAAP statements.</t>
        </r>
      </text>
    </comment>
    <comment ref="B64" authorId="0">
      <text>
        <r>
          <rPr>
            <sz val="8"/>
            <color indexed="81"/>
            <rFont val="Tahoma"/>
            <family val="2"/>
          </rPr>
          <t xml:space="preserve">Operating cash is estimated at 0.5% of sales.
</t>
        </r>
      </text>
    </comment>
    <comment ref="O64" authorId="0">
      <text>
        <r>
          <rPr>
            <sz val="8"/>
            <color indexed="81"/>
            <rFont val="Tahoma"/>
            <family val="2"/>
          </rPr>
          <t xml:space="preserve">Operating cash is estimated at 0.5% of sales.
</t>
        </r>
      </text>
    </comment>
    <comment ref="B67" authorId="0">
      <text>
        <r>
          <rPr>
            <sz val="8"/>
            <color indexed="81"/>
            <rFont val="Tahoma"/>
            <family val="2"/>
          </rPr>
          <t>Unearned compensation was deducted from shareholders' equity, and was included in prepaid expenses, because this is actually an asset for shareholders</t>
        </r>
      </text>
    </comment>
    <comment ref="O67" authorId="0">
      <text>
        <r>
          <rPr>
            <sz val="8"/>
            <color indexed="81"/>
            <rFont val="Tahoma"/>
            <family val="2"/>
          </rPr>
          <t>Unearned compensation was deducted from shareholders' equity, and was included in prepaid expenses, because this is actually an asset for shareholders</t>
        </r>
      </text>
    </comment>
    <comment ref="B74" authorId="0">
      <text>
        <r>
          <rPr>
            <sz val="8"/>
            <color indexed="81"/>
            <rFont val="Tahoma"/>
            <family val="2"/>
          </rPr>
          <t>Interest-bearing accounts payable are classified as financing obligations.</t>
        </r>
      </text>
    </comment>
    <comment ref="O74" authorId="0">
      <text>
        <r>
          <rPr>
            <sz val="8"/>
            <color indexed="81"/>
            <rFont val="Tahoma"/>
            <family val="2"/>
          </rPr>
          <t>Interest-bearing accounts payable are classified as financing obligations.</t>
        </r>
      </text>
    </comment>
    <comment ref="B75" authorId="0">
      <text>
        <r>
          <rPr>
            <sz val="8"/>
            <color indexed="81"/>
            <rFont val="Tahoma"/>
            <family val="2"/>
          </rPr>
          <t xml:space="preserve">Exclude dividends payable.
</t>
        </r>
      </text>
    </comment>
    <comment ref="O75" authorId="0">
      <text>
        <r>
          <rPr>
            <sz val="8"/>
            <color indexed="81"/>
            <rFont val="Tahoma"/>
            <family val="2"/>
          </rPr>
          <t xml:space="preserve">Exclude dividends payable.
</t>
        </r>
      </text>
    </comment>
    <comment ref="B88" authorId="0">
      <text>
        <r>
          <rPr>
            <sz val="8"/>
            <color indexed="81"/>
            <rFont val="Tahoma"/>
            <family val="2"/>
          </rPr>
          <t>Interest-bearing accounts payable are classified as financing obligations.</t>
        </r>
      </text>
    </comment>
    <comment ref="O89" authorId="0">
      <text>
        <r>
          <rPr>
            <sz val="8"/>
            <color indexed="81"/>
            <rFont val="Tahoma"/>
            <family val="2"/>
          </rPr>
          <t>Interest-bearing accounts payable are classified as financing obligations.</t>
        </r>
      </text>
    </comment>
  </commentList>
</comments>
</file>

<file path=xl/comments5.xml><?xml version="1.0" encoding="utf-8"?>
<comments xmlns="http://schemas.openxmlformats.org/spreadsheetml/2006/main">
  <authors>
    <author>Author</author>
  </authors>
  <commentList>
    <comment ref="B64" authorId="0">
      <text>
        <r>
          <rPr>
            <sz val="8"/>
            <color indexed="81"/>
            <rFont val="Tahoma"/>
            <family val="2"/>
          </rPr>
          <t>Assume growth in ReOI remains constant at 4% into the future.</t>
        </r>
      </text>
    </comment>
  </commentList>
</comments>
</file>

<file path=xl/sharedStrings.xml><?xml version="1.0" encoding="utf-8"?>
<sst xmlns="http://schemas.openxmlformats.org/spreadsheetml/2006/main" count="1174" uniqueCount="604">
  <si>
    <t>Roadmap to Developing Your Own Financial Statement Analysis and Valuation Product</t>
  </si>
  <si>
    <t>Introduction</t>
  </si>
  <si>
    <t>This roadmap leads you through the steps to create a valuation tool.  With this tool you will be able to reformulate financial statements in a spreadsheet program, analyze the financial statements using the techniques in the book, forecast pro forma financial statements, and value firms from those pro forma financial statements.  In the end you will have a valuable tool to carry with you into your professional life and to use for your own personal investing.</t>
  </si>
  <si>
    <t>Use the tool for:</t>
  </si>
  <si>
    <t>You will find that building your own analysis product is very satisfying.  It will help you grasp the concepts behind the analysis, for the concepts come to life as you make them work for you in practice.  And you will discover the points where your understanding is weak.  Off-the-shelf spreadsheet programs that you can use at the press of a button are available but pressing buttons is dangerous if you are not sure about what is going on inside the program.  Better to develop your own model, following sound principles, and so be assured of the integrity of the product.</t>
  </si>
  <si>
    <t>Once you have followed the roadmap here, think of adding your own bells and whistles.  You can customize the tool for particular industries.  You can add a quality of earnings analysis (as in Chapter 17).  You can utilize spreadsheets features for scenario planning and risk analysis (as in Chapter 18).  And you can add a credit analysis (as in Chapter 19).</t>
  </si>
  <si>
    <t>Stephen Penman (2012)</t>
  </si>
  <si>
    <t>Financial Statement Analysis &amp; Security Valuation (Fifth Edition)</t>
  </si>
  <si>
    <t>Forecasting and valuation (as in Chapters 14-16)</t>
  </si>
  <si>
    <t>The roadmap: steps for building the product</t>
  </si>
  <si>
    <t>Start with reformulation of the financial statements within a spreadsheet, following the design in the book.  Then carry out the financial statement analysis to identify the relevant drivers for forecasting.  Next forecast future financial statements and develop a valuation from the forecasts.</t>
  </si>
  <si>
    <t>The steps:</t>
  </si>
  <si>
    <t>1.  Download financial statements</t>
  </si>
  <si>
    <t>2.  Reformulate financial statements</t>
  </si>
  <si>
    <t>Statements of shareholders' equity</t>
  </si>
  <si>
    <t>Income statements</t>
  </si>
  <si>
    <t>Balance sheets</t>
  </si>
  <si>
    <t>Statements of cash flows</t>
  </si>
  <si>
    <t>3.  Financial statement analysis</t>
  </si>
  <si>
    <t>Ratios based on reformulated financial statements</t>
  </si>
  <si>
    <t>Analysis of profitability</t>
  </si>
  <si>
    <t>Analysis of growth</t>
  </si>
  <si>
    <t>Common size and trend analysis</t>
  </si>
  <si>
    <t>4.  Forecasting and valuation</t>
  </si>
  <si>
    <t>Valuation essentials</t>
  </si>
  <si>
    <t>Simple forecasting and valuation</t>
  </si>
  <si>
    <t>Full-information forecasts and valuation</t>
  </si>
  <si>
    <t>5.  Bells and whistles</t>
  </si>
  <si>
    <t>The sections in this primer cover these steps in order.</t>
  </si>
  <si>
    <t>Stephen Penman 2012</t>
  </si>
  <si>
    <t>Financial Statement Analysis &amp; Security Valuation Fifth Edition)</t>
  </si>
  <si>
    <t>Chapter 8 gives the form of the financial statements you should work with and the accounting relations that tie the various parts of the statements together.  So read this chapter before beginning.</t>
  </si>
  <si>
    <t>Work with the textbook beside you.  The most relevant part of the text is Chapter 7 to Chapter 16, where financial statement analysis and valuation are covered in detail.  Nike Inc. serves as an example of the application techniques described in the chapters.  This case utilizes Nike's financials for 2000-2010.</t>
  </si>
  <si>
    <t>Step 1: Download Financial Statements</t>
  </si>
  <si>
    <t>The US Securities and Exchange Commission's Electronic Data Gathering, Analysis and Retrieval (SEC EDGAR) system provides electronic access to companies' financial reports.  Access a company through EDGAR at http://www.sec.gov/edgar/searchedgar/companysearch.html  Several more intelligent interfaces to the EDGAR database have been developed, which enable the downloading of the individual financial statements directly to a spreadsheet program like Microsoft Excel.  Three of these are:</t>
  </si>
  <si>
    <t>1. EDGARscan developed by PricewaterhouseCoopers at http://edgarscan.pwcglobal.com;</t>
  </si>
  <si>
    <t>2. 10k Wizard at http://www.10kwizard.com;</t>
  </si>
  <si>
    <t>3. Edgar Online at http://www.sec.gov/edgar/searchedgar/companysearch.html</t>
  </si>
  <si>
    <t xml:space="preserve"> </t>
  </si>
  <si>
    <t>These sites require subscriptions, however.</t>
  </si>
  <si>
    <t>All these websites allow searches for companies using either company name or its ticker.  You can then select the reports you need.  Most of the time, you need the annual 10K reports that contain annual financial statements.  You can find the financial statements within the annual 10K reports and will see instructions on how to extract them into Excel files.  As each annual report contains financial statements for the year and one or two years before, you will need to go back to another annual reports of the company to get financial statements for a longer period.  Individual spreadsheet files can then be merged into the format you like.</t>
  </si>
  <si>
    <t>Step 2:  Reformulation</t>
  </si>
  <si>
    <t>Analysis begins with the reformulation of financial statements.  Reformulation readies the statements for analysis within a spreadsheet.  The aim is to:</t>
  </si>
  <si>
    <t>Separate operating and financing items in the statements</t>
  </si>
  <si>
    <t>Bring additional information into the statements from footnotes and elsewhere.  The financial statements aggregate a lot of information (particularly the income statements).  Break down the aggregation to give more detail.</t>
  </si>
  <si>
    <t>Allocate taxes in the income statement to operating and financing activities</t>
  </si>
  <si>
    <t>Distinguish different components of income such as core operating income from sales, other core operating income, and unusual items</t>
  </si>
  <si>
    <t xml:space="preserve">Spreadsheet programs like Excel allows you to use either the simple copy-and-paste method or the formula method to manipulate the financial statements when doing the reformulation.  </t>
  </si>
  <si>
    <t>(a) Unearned stock compensation that arose from issuing shares to employees in fiscal year 2004 is an operating asset, so is moved from the statement of shareholders' equity to the balance sheet.  This is like prepaid wages and is amortized to the income statement over a service period.</t>
  </si>
  <si>
    <t>(b) Cash and cash equivalents in the balance sheets are split between a portion for operating needs and investment of excess cash in financial assets</t>
  </si>
  <si>
    <t>(c) Some additional expense items have been added to the income statements from the footnotes.</t>
  </si>
  <si>
    <t>(d) Core and unusual operating items have been distinguished in the income statements.</t>
  </si>
  <si>
    <t>(e) The tax allocation in the income statements involves not only allocating taxes between operating and financing activities but also between core operating income and the restructuring charges.  Note that foreign currency translation gains and losses are already after tax.</t>
  </si>
  <si>
    <t>Before beginning, make sure you understand the reformulation template in Chapter 8 of the book.  Chapters 8-11 cover the rules and principles for reformulation.</t>
  </si>
  <si>
    <t>In the next section, the reformulated statements of shareholders' equity, balance sheets, income statements, and cash flow statements for Nike Inc. for 2000-2010 are given next to the original statements.  Note the following points on the reformulation:</t>
  </si>
  <si>
    <t>Summary of reformulation steps</t>
  </si>
  <si>
    <t>1. Statement of Shareholders' Equity</t>
  </si>
  <si>
    <t>1) Restate beginning and ending balances for items incorrectly included in or excluded from common equity</t>
  </si>
  <si>
    <t>-Preferred stock (take out from SE and include in "financial liabilities" in B/S).</t>
  </si>
  <si>
    <t>+Dividends payable (take out from "accrued liabilities" in B/S and include in SE)</t>
  </si>
  <si>
    <t>2) Calculate net transactions with shareholders</t>
  </si>
  <si>
    <t>= Cash dividends +share repurchases - share issues</t>
  </si>
  <si>
    <t xml:space="preserve">   (Cash dividends = dividends declared - change in dividends payable)</t>
  </si>
  <si>
    <t>3) Calculate comprehensive income</t>
  </si>
  <si>
    <t>= Net income +"other comprehensive income"</t>
  </si>
  <si>
    <t>-Earnings from accounting changes</t>
  </si>
  <si>
    <t>-Preferred dividends</t>
  </si>
  <si>
    <t>-Hidden dirty-surplus losses</t>
  </si>
  <si>
    <t xml:space="preserve">        </t>
  </si>
  <si>
    <t>2. Balance Sheet</t>
  </si>
  <si>
    <t>1) Classify GAAP assets and liabilities accounts into 4 categories: OA, FA, OL, FL</t>
  </si>
  <si>
    <t>2) Regroup accounts under NOA (OA, OL) and NFA (FA, FL)</t>
  </si>
  <si>
    <t>3) Refer to comments in the NIKE example to make adjustments for specific accounts</t>
  </si>
  <si>
    <t>3. Income Statement</t>
  </si>
  <si>
    <t>1) Reclassify GAAP income and expense items into core operating, non-core operating, and financial activities</t>
  </si>
  <si>
    <t>2) Read footnotes carefully for income and expense items to find any non-core activities incorrectly classified under core activities</t>
  </si>
  <si>
    <t>3) Account for tax effects in reclassifying incomes and expense items to make them after-tax basis</t>
  </si>
  <si>
    <t>4) Bring "other comprehensive income" from the Statement of Shareholders' Equity. Most of them go under non-core operating activities. No need to account for tax for these since they are after-tax basis</t>
  </si>
  <si>
    <t>4. Statement of Cash Flows</t>
  </si>
  <si>
    <t>No need to make major adjustments. Derive Free Cash Flow under two different methods.</t>
  </si>
  <si>
    <t>5. Reformulation Checks</t>
  </si>
  <si>
    <t xml:space="preserve">Link accounts from four statements to ensure that numbers are reconciled according to the equations in Chapter 7. </t>
  </si>
  <si>
    <t>Chapter 8.</t>
  </si>
  <si>
    <t>2.1. Reformulation of the Statement of Shareholders' Equity</t>
  </si>
  <si>
    <t>NIKE INC. STATEMENT OF SHAREHOLDERS' EQUITY</t>
  </si>
  <si>
    <t xml:space="preserve">                                                                                                                                               </t>
  </si>
  <si>
    <t>(in millions)</t>
  </si>
  <si>
    <t/>
  </si>
  <si>
    <t>COMMON</t>
  </si>
  <si>
    <t>STOCK</t>
  </si>
  <si>
    <t>CAPITAL IN EXCESS OF STATED VALUE</t>
  </si>
  <si>
    <t>UNEARNED STOCK COMPENSATION</t>
  </si>
  <si>
    <t>ACCUMULATED OTHER COMPREHENSIVE INCOME</t>
  </si>
  <si>
    <t>RETAINED EARNINGS</t>
  </si>
  <si>
    <t>TOTAL</t>
  </si>
  <si>
    <t>CLASS A</t>
  </si>
  <si>
    <t>CLASS B</t>
  </si>
  <si>
    <t>Adjustments to equity: A check</t>
  </si>
  <si>
    <t>in millions</t>
  </si>
  <si>
    <t>SHARES</t>
  </si>
  <si>
    <t>AMOUNT</t>
  </si>
  <si>
    <t>Dividends payable</t>
  </si>
  <si>
    <t>Stock compensation</t>
  </si>
  <si>
    <t>Adjusted equity balance</t>
  </si>
  <si>
    <t>Stock options exercised</t>
  </si>
  <si>
    <t>Transactions with Shareholders</t>
  </si>
  <si>
    <t>Repurchase of Class B Common</t>
  </si>
  <si>
    <t>Stock repurchases</t>
  </si>
  <si>
    <t>Common dividends</t>
  </si>
  <si>
    <t>Dividends on Common Stock</t>
  </si>
  <si>
    <t>Comprehensive income</t>
  </si>
  <si>
    <t>Comprehensive Income:</t>
  </si>
  <si>
    <t>Net income</t>
  </si>
  <si>
    <t>Loss on option exercise</t>
  </si>
  <si>
    <t>Comprehensive Income</t>
  </si>
  <si>
    <t xml:space="preserve">   Tax benefit</t>
  </si>
  <si>
    <t>Conversion to Class B Common Stock</t>
  </si>
  <si>
    <t>BALANCE AT MAY 31, 1999</t>
  </si>
  <si>
    <t>Issuance of shares to employees</t>
  </si>
  <si>
    <t>Amortization of unearned compensation</t>
  </si>
  <si>
    <t>Balance at May 31, 1999</t>
  </si>
  <si>
    <t>Foreign currency translation</t>
  </si>
  <si>
    <t>BALANCE AT MAY 31, 2000</t>
  </si>
  <si>
    <t>Balance at May 31, 2000</t>
  </si>
  <si>
    <t>Forfeiture of shares from employees</t>
  </si>
  <si>
    <t xml:space="preserve">Foreign currency translation </t>
  </si>
  <si>
    <t>BALANCE AT MAY 31, 2001</t>
  </si>
  <si>
    <t>Balance at May 31, 2001</t>
  </si>
  <si>
    <t>Cumulative effect of change in accounting principle</t>
  </si>
  <si>
    <t>Adjustment for fair value of hedge derivatives</t>
  </si>
  <si>
    <t>Balance at May 31, 2002</t>
  </si>
  <si>
    <t>BALANCE AT MAY 31, 2002</t>
  </si>
  <si>
    <t>Balance at May 31, 2003</t>
  </si>
  <si>
    <t>BALANCE AT MAY 31, 2003</t>
  </si>
  <si>
    <t>Balance at May 31, 2004</t>
  </si>
  <si>
    <t>BALANCE AT MAY 31, 2004</t>
  </si>
  <si>
    <t>Balance at May 31, 2005</t>
  </si>
  <si>
    <t>BALANCE AT MAY 31, 2005</t>
  </si>
  <si>
    <t>Balance at May 31, 2006</t>
  </si>
  <si>
    <t xml:space="preserve">Stock-based compensation </t>
  </si>
  <si>
    <t>Balance at May 31, 2007</t>
  </si>
  <si>
    <t>Reclassification to net income of previously deferred gains related to hedge derivatives</t>
  </si>
  <si>
    <t>BALANCE AT MAY 31, 2006</t>
  </si>
  <si>
    <t>Balance at May 31, 2008</t>
  </si>
  <si>
    <t>Adoption of FAS 158</t>
  </si>
  <si>
    <t>BALANCE AT MAY 31, 2007</t>
  </si>
  <si>
    <t>Balance at May 31, 2009</t>
  </si>
  <si>
    <t xml:space="preserve">Realized foreign currency translation gain due to divestiture </t>
  </si>
  <si>
    <t xml:space="preserve">Net loss on cash flow hedges </t>
  </si>
  <si>
    <t xml:space="preserve">   Net loss on net investment hedges </t>
  </si>
  <si>
    <t xml:space="preserve">Adoption of FIN 48 </t>
  </si>
  <si>
    <t>Balance at May 31, 2010</t>
  </si>
  <si>
    <t xml:space="preserve">Adoption of EITF 06-2 Sabbaticals </t>
  </si>
  <si>
    <t>BALANCE AT MAY 31, 2008</t>
  </si>
  <si>
    <t>Note:</t>
  </si>
  <si>
    <t>Marginal tax rates derived based on the income tax footnotes to the income statements are:</t>
  </si>
  <si>
    <t>Fiscal year</t>
  </si>
  <si>
    <t>BALANCE AT MAY 31, 2009</t>
  </si>
  <si>
    <t>Reclassification of ineffective hedge gains to net income</t>
  </si>
  <si>
    <t>BALANCE AT MAY 31, 2010</t>
  </si>
  <si>
    <t>Financial Statement Analysis and Security Valuation (Fifth Edition)</t>
  </si>
  <si>
    <t>stock-based compensation</t>
  </si>
  <si>
    <t>2.4. Reformulation of the Statement of Cash Flows</t>
  </si>
  <si>
    <t>NIKE INC. STATEMENT OF CASH FLOWS</t>
  </si>
  <si>
    <t>Nike: Calculation of Free Cash Flow Using Reformulated Statements</t>
  </si>
  <si>
    <t xml:space="preserve">year ended </t>
  </si>
  <si>
    <t>Cash provided (used) by operations:</t>
  </si>
  <si>
    <t>Method 1:</t>
  </si>
  <si>
    <t xml:space="preserve">  Net income</t>
  </si>
  <si>
    <t>C - I = OI - change in NOA</t>
  </si>
  <si>
    <t xml:space="preserve">  Income charges (credits) not affecting cash:</t>
  </si>
  <si>
    <t xml:space="preserve">     Cumulative effect of accounting change</t>
  </si>
  <si>
    <t xml:space="preserve">     Depreciation</t>
  </si>
  <si>
    <t xml:space="preserve">     Stock-based compensation</t>
  </si>
  <si>
    <t xml:space="preserve">     Impairment of goodwill, intangibles and other assets</t>
  </si>
  <si>
    <t xml:space="preserve">     Non-cash portion of restructuring charge</t>
  </si>
  <si>
    <t xml:space="preserve">     Deferred income taxes</t>
  </si>
  <si>
    <t xml:space="preserve">     Amortization and other</t>
  </si>
  <si>
    <t>Free cash flow</t>
  </si>
  <si>
    <t xml:space="preserve">  Income tax benefit from exercise of stock options</t>
  </si>
  <si>
    <t xml:space="preserve">  Changes in certain working capital components:</t>
  </si>
  <si>
    <t xml:space="preserve">     Increase in inventories</t>
  </si>
  <si>
    <t xml:space="preserve">     Decrease (increase) in accounts receivable</t>
  </si>
  <si>
    <t>Method 2:</t>
  </si>
  <si>
    <t xml:space="preserve">     Decrease (increase) in other current assets and income taxes receivable</t>
  </si>
  <si>
    <t xml:space="preserve">     (Decrease) increase in accounts payable, accrued liabilities and income taxes payable</t>
  </si>
  <si>
    <t xml:space="preserve">  Cash provided by operations</t>
  </si>
  <si>
    <t>Cash provided (used) by investing activities:</t>
  </si>
  <si>
    <t xml:space="preserve">  Purchases of short-term investments</t>
  </si>
  <si>
    <t>Maturities of short-term investments</t>
  </si>
  <si>
    <t xml:space="preserve">  Additions to property, plant and equipment</t>
  </si>
  <si>
    <t xml:space="preserve">  Disposals of property, plant and equipment</t>
  </si>
  <si>
    <t xml:space="preserve">  Increase in other assets</t>
  </si>
  <si>
    <t xml:space="preserve">  Increase (decrease) in other liabilities</t>
  </si>
  <si>
    <t xml:space="preserve">  Settlement of net investment hedges</t>
  </si>
  <si>
    <t xml:space="preserve">  Acquisition of subsidiary, net of cash acquired</t>
  </si>
  <si>
    <t xml:space="preserve">  Proceeds from divesture</t>
  </si>
  <si>
    <t xml:space="preserve">  Cash used by investing activities</t>
  </si>
  <si>
    <t>Cash provided (used) by financing activities:</t>
  </si>
  <si>
    <t>Additions to long-term debt</t>
  </si>
  <si>
    <t>Reductions in long-term debt including current portion</t>
  </si>
  <si>
    <t>(Decrease) increase in notes payable</t>
  </si>
  <si>
    <t>Proceeds from exercise of options and other stock issuances</t>
  </si>
  <si>
    <t>Excess tax benefits from share-based payment arrangements</t>
  </si>
  <si>
    <t>Repurchase of stock</t>
  </si>
  <si>
    <t>Dividends--common and preferred</t>
  </si>
  <si>
    <t xml:space="preserve">  Cash (used) provided by financing activities</t>
  </si>
  <si>
    <t>Effect of exchange rate changes on cash</t>
  </si>
  <si>
    <t>Net (decrease) increase in cash and equivalents</t>
  </si>
  <si>
    <t>Cash and equivalents, beginning of year</t>
  </si>
  <si>
    <t>Cash and equivalents, end of year</t>
  </si>
  <si>
    <t>Supplemental disclosure of cash flow information:</t>
  </si>
  <si>
    <t xml:space="preserve">  Cash paid during the year for:</t>
  </si>
  <si>
    <t xml:space="preserve">     Interest (net of amount capitalized)</t>
  </si>
  <si>
    <t xml:space="preserve">     Income taxes</t>
  </si>
  <si>
    <t>Non-cash investing and financing activity:</t>
  </si>
  <si>
    <t>Assumption of long-term debt to acquire property, plant, and equipment</t>
  </si>
  <si>
    <t>Stock issues for stock options</t>
  </si>
  <si>
    <t>Stock issued to employee</t>
  </si>
  <si>
    <t>Net income reported</t>
  </si>
  <si>
    <t>Net hedging gain (loss)</t>
  </si>
  <si>
    <t>Marginal tax rate (from 10k footnote)</t>
  </si>
  <si>
    <t>2.2. Reformulation of Balance Sheets</t>
  </si>
  <si>
    <t>NIKE INC. BALANCE SHEETS</t>
  </si>
  <si>
    <t>NIKE INC. REFORMULATED BALANCE SHEETS</t>
  </si>
  <si>
    <t>CLASSIFICATION</t>
  </si>
  <si>
    <t>ASSETS</t>
  </si>
  <si>
    <t>Net operating assets (NOA):</t>
  </si>
  <si>
    <t>Current Assets:</t>
  </si>
  <si>
    <t>Operating assets</t>
  </si>
  <si>
    <t xml:space="preserve">  Cash and equivalents</t>
  </si>
  <si>
    <t>OA &amp; FA</t>
  </si>
  <si>
    <t>Cash and equivalents</t>
  </si>
  <si>
    <t xml:space="preserve">  Short-term investments </t>
  </si>
  <si>
    <t>FA</t>
  </si>
  <si>
    <t>Accounts receivable, less allowance for doubtful accounts</t>
  </si>
  <si>
    <t xml:space="preserve">  Accounts receivable, net</t>
  </si>
  <si>
    <t>OA</t>
  </si>
  <si>
    <t>Inventories</t>
  </si>
  <si>
    <t xml:space="preserve">  Inventories</t>
  </si>
  <si>
    <t xml:space="preserve">   Prepaid expenses and other current assets</t>
  </si>
  <si>
    <t xml:space="preserve">  Deferred income taxes</t>
  </si>
  <si>
    <t>Property, plant and equipment, net</t>
  </si>
  <si>
    <t xml:space="preserve">  Income taxes receivable</t>
  </si>
  <si>
    <t>Goodwill</t>
  </si>
  <si>
    <t xml:space="preserve">  Prepaid expenses and other current assets</t>
  </si>
  <si>
    <t>Identifiable intangible assets</t>
  </si>
  <si>
    <t xml:space="preserve">    Total current assets</t>
  </si>
  <si>
    <t>Deferred income taxes and other assets</t>
  </si>
  <si>
    <t>Total operating assets</t>
  </si>
  <si>
    <t>Operating liabilities</t>
  </si>
  <si>
    <t xml:space="preserve">Identifiable intangible assets </t>
  </si>
  <si>
    <t>Accounts payable - non-interest bearing</t>
  </si>
  <si>
    <t>Accrued liabilities</t>
  </si>
  <si>
    <t xml:space="preserve">    Total assets</t>
  </si>
  <si>
    <t>Income taxes payable</t>
  </si>
  <si>
    <t>LIABILITIES AND SHAREHOLDERS' EQUITY</t>
  </si>
  <si>
    <t>Deferred income taxes and other liabilities</t>
  </si>
  <si>
    <t>Current Liabilities:</t>
  </si>
  <si>
    <t>Total operating liabilities</t>
  </si>
  <si>
    <t xml:space="preserve">  Current portion of long-term debt</t>
  </si>
  <si>
    <t>FL</t>
  </si>
  <si>
    <t xml:space="preserve">  Notes payable </t>
  </si>
  <si>
    <t xml:space="preserve">  Accounts payable</t>
  </si>
  <si>
    <t>OL</t>
  </si>
  <si>
    <t>Net financial assets (obligations) (NFA/NFO):</t>
  </si>
  <si>
    <t xml:space="preserve">  Accrued liabilities</t>
  </si>
  <si>
    <t>Financial assets</t>
  </si>
  <si>
    <t xml:space="preserve">  Income taxes payable</t>
  </si>
  <si>
    <t>Cash equivalent</t>
  </si>
  <si>
    <t xml:space="preserve">    Total current liabilities</t>
  </si>
  <si>
    <t xml:space="preserve">   Short-term investments </t>
  </si>
  <si>
    <t>Long-term debt</t>
  </si>
  <si>
    <t>Total financial assets</t>
  </si>
  <si>
    <t xml:space="preserve">Deferred income taxes and other liabilities </t>
  </si>
  <si>
    <t>Financial liabilities</t>
  </si>
  <si>
    <t>Current portion of long-term debt</t>
  </si>
  <si>
    <t>Redeemable Preferred Stock</t>
  </si>
  <si>
    <t>Notes payable</t>
  </si>
  <si>
    <t>Shareholders' Equity:</t>
  </si>
  <si>
    <t>Accounts payable - interest bearing</t>
  </si>
  <si>
    <t xml:space="preserve">  Common Stock at stated value:</t>
  </si>
  <si>
    <t xml:space="preserve">    Class A convertible</t>
  </si>
  <si>
    <t xml:space="preserve">    Class B</t>
  </si>
  <si>
    <t>Total financial liabilities</t>
  </si>
  <si>
    <t xml:space="preserve">  Capital in excess of stated value</t>
  </si>
  <si>
    <t>Net financial assets (obligations) (NFA/NFO)</t>
  </si>
  <si>
    <t xml:space="preserve">  Unearned stock compensation</t>
  </si>
  <si>
    <t xml:space="preserve">  Accumulated other comprehensive income</t>
  </si>
  <si>
    <t>Common Shareholders' Equity (CSE)</t>
  </si>
  <si>
    <t xml:space="preserve">  Retained earnings</t>
  </si>
  <si>
    <t xml:space="preserve">    Total shareholders' equity</t>
  </si>
  <si>
    <t>CSE</t>
  </si>
  <si>
    <t xml:space="preserve">    Total liabilities and shareholders' equity</t>
  </si>
  <si>
    <t>Loss on option exercise (after-tax)</t>
  </si>
  <si>
    <t>Net translation gain (loss)</t>
  </si>
  <si>
    <t>Adjustment for Accounting Changes</t>
  </si>
  <si>
    <t>2.3. Reformulation of Income Statements</t>
  </si>
  <si>
    <t>NIKE INC. INCOME STATEMENTS</t>
  </si>
  <si>
    <t>NIKE INC. REFORMULATED INCOME STATEMENTS</t>
  </si>
  <si>
    <t>(in millions, except per share data)</t>
  </si>
  <si>
    <t>for the year ended</t>
  </si>
  <si>
    <t>Revenues</t>
  </si>
  <si>
    <t>Operating revenue</t>
  </si>
  <si>
    <t>Costs and expenses:</t>
  </si>
  <si>
    <t xml:space="preserve">   Cost of sales</t>
  </si>
  <si>
    <t xml:space="preserve">  Cost of sales</t>
  </si>
  <si>
    <t>Gross margin</t>
  </si>
  <si>
    <t xml:space="preserve">  Selling and administrative</t>
  </si>
  <si>
    <t>Operating expenses</t>
  </si>
  <si>
    <t xml:space="preserve">  Interest expense, net</t>
  </si>
  <si>
    <t xml:space="preserve">Administrative expenses </t>
  </si>
  <si>
    <t xml:space="preserve">  Other income/expense, net</t>
  </si>
  <si>
    <t>Advertising</t>
  </si>
  <si>
    <t xml:space="preserve">Amortization of identifiable intangibles </t>
  </si>
  <si>
    <t xml:space="preserve">  Intangable and other asset impairment</t>
  </si>
  <si>
    <t>Other expense, net</t>
  </si>
  <si>
    <t xml:space="preserve">  Goodwill Impairment</t>
  </si>
  <si>
    <t>Total operating expenses</t>
  </si>
  <si>
    <t xml:space="preserve">  Restructuring charge, net</t>
  </si>
  <si>
    <t>Core operating income (before tax)</t>
  </si>
  <si>
    <t xml:space="preserve">    Total costs and expenses</t>
  </si>
  <si>
    <t>Tax on operating income</t>
  </si>
  <si>
    <t>Income before income taxes and cumulative effect accounting change</t>
  </si>
  <si>
    <t>Tax as reported</t>
  </si>
  <si>
    <t xml:space="preserve">  Income taxes</t>
  </si>
  <si>
    <t>Tax on other operating income</t>
  </si>
  <si>
    <t>Income before cumulative effect of accounting change</t>
  </si>
  <si>
    <t>Tax benefit from net interest expenses</t>
  </si>
  <si>
    <t>Cumulative effect of accounting change, net of income taxes</t>
  </si>
  <si>
    <t>Total tax on operating income</t>
  </si>
  <si>
    <t>Core operating income (after tax)</t>
  </si>
  <si>
    <t>Basic earnings per common share</t>
  </si>
  <si>
    <t>Diluted earnings per common share</t>
  </si>
  <si>
    <t>Impairment</t>
  </si>
  <si>
    <t>Restructuring charge, net</t>
  </si>
  <si>
    <t>Total other operating income (expense)</t>
  </si>
  <si>
    <t>Operating income after tax</t>
  </si>
  <si>
    <t>Interest expense</t>
  </si>
  <si>
    <t xml:space="preserve">Interest income </t>
  </si>
  <si>
    <t xml:space="preserve">Tax benefit of debt </t>
  </si>
  <si>
    <t>Comprehensive income (available to common)</t>
  </si>
  <si>
    <t xml:space="preserve">  Gains on divestitures</t>
  </si>
  <si>
    <t>Other operating income (expense) (before tax)</t>
  </si>
  <si>
    <t>Other operating income (expense) (after tax)</t>
  </si>
  <si>
    <t>Effect of stock option exercise</t>
  </si>
  <si>
    <t>Currency translation gains (loss)</t>
  </si>
  <si>
    <t>Financial income (NFE)</t>
  </si>
  <si>
    <t xml:space="preserve">Net interest Income (expense) before tax </t>
  </si>
  <si>
    <t>Net financial income (expense)</t>
  </si>
  <si>
    <t>Year ended May 31, 2010</t>
  </si>
  <si>
    <t>NOA, 2010</t>
  </si>
  <si>
    <t>NOA, 2009</t>
  </si>
  <si>
    <t>Operating income, 2010</t>
  </si>
  <si>
    <t>NFE, 2010</t>
  </si>
  <si>
    <t>Net dividend, 2010</t>
  </si>
  <si>
    <t>NFA, 2010</t>
  </si>
  <si>
    <t>NFA, 2009</t>
  </si>
  <si>
    <t>C - I = NFE + Change in NFA + d</t>
  </si>
  <si>
    <t xml:space="preserve">Financial Statement Analysis and Security Valuation (Fifth Edition) </t>
  </si>
  <si>
    <t>FYE</t>
  </si>
  <si>
    <t>Ref stmt of shareholders equity</t>
  </si>
  <si>
    <t>Income statement</t>
  </si>
  <si>
    <t>Difference</t>
  </si>
  <si>
    <t>GAAP net income</t>
  </si>
  <si>
    <t>Dirty-surplus items</t>
  </si>
  <si>
    <t>Adjusted GAAP Net Income</t>
  </si>
  <si>
    <t>Income Statement</t>
  </si>
  <si>
    <t>Ending CSE</t>
  </si>
  <si>
    <t>Balance sheet</t>
  </si>
  <si>
    <t>Step 3:  Financial Statement Analysis</t>
  </si>
  <si>
    <t>ROCE</t>
  </si>
  <si>
    <t>RNOA</t>
  </si>
  <si>
    <t>NBC</t>
  </si>
  <si>
    <t>PM</t>
  </si>
  <si>
    <t>FLEV</t>
  </si>
  <si>
    <t>SPREAD</t>
  </si>
  <si>
    <t>ATO</t>
  </si>
  <si>
    <t>Growth in CSE</t>
  </si>
  <si>
    <t>A systematic analysis of profitability</t>
  </si>
  <si>
    <t>Summary measure</t>
  </si>
  <si>
    <t>First level breakdown</t>
  </si>
  <si>
    <t>RNOA+[FLEV*(RNOA-NBC)]</t>
  </si>
  <si>
    <t>Second level breakdown</t>
  </si>
  <si>
    <t>RNOA = PM*ATO</t>
  </si>
  <si>
    <t>PM = OI / Sales</t>
  </si>
  <si>
    <t>ATO = Sales / NOA</t>
  </si>
  <si>
    <t>Third level breakdown</t>
  </si>
  <si>
    <t>individual revenue and expense ratios - seen from common size analysis</t>
  </si>
  <si>
    <t>A systematic analysis of growth</t>
  </si>
  <si>
    <t>NIKE Inc. Summary information from balance sheets and income statements</t>
  </si>
  <si>
    <t>Average NOA</t>
  </si>
  <si>
    <t>Average CSE</t>
  </si>
  <si>
    <t>Sales</t>
  </si>
  <si>
    <t>Operating income</t>
  </si>
  <si>
    <t>Core sales PM</t>
  </si>
  <si>
    <t>Residual earnings</t>
  </si>
  <si>
    <r>
      <t>[ROCE</t>
    </r>
    <r>
      <rPr>
        <vertAlign val="subscript"/>
        <sz val="10"/>
        <rFont val="Arial"/>
        <family val="2"/>
      </rPr>
      <t>t</t>
    </r>
    <r>
      <rPr>
        <sz val="11"/>
        <color theme="1"/>
        <rFont val="Calibri"/>
        <family val="2"/>
        <scheme val="minor"/>
      </rPr>
      <t xml:space="preserve"> - Cost of Equity Capital</t>
    </r>
    <r>
      <rPr>
        <vertAlign val="subscript"/>
        <sz val="10"/>
        <rFont val="Arial"/>
        <family val="2"/>
      </rPr>
      <t>t</t>
    </r>
    <r>
      <rPr>
        <sz val="11"/>
        <color theme="1"/>
        <rFont val="Calibri"/>
        <family val="2"/>
        <scheme val="minor"/>
      </rPr>
      <t>]*CSE</t>
    </r>
    <r>
      <rPr>
        <vertAlign val="subscript"/>
        <sz val="10"/>
        <rFont val="Arial"/>
        <family val="2"/>
      </rPr>
      <t>t</t>
    </r>
  </si>
  <si>
    <t>Revenue growth rate</t>
  </si>
  <si>
    <t>Growth in comprehensive income</t>
  </si>
  <si>
    <t>Residual earnings (at cost of equity of 8.50%)</t>
  </si>
  <si>
    <t>A systematic analysis of the change in ROCE</t>
  </si>
  <si>
    <t>Analysis of change in RNOA</t>
  </si>
  <si>
    <t>Level 1:  Distinguish core and unusual components of RNOA</t>
  </si>
  <si>
    <t xml:space="preserve">RNOA = </t>
  </si>
  <si>
    <t>Core OI / NOA +</t>
  </si>
  <si>
    <t>UI / NOA</t>
  </si>
  <si>
    <t xml:space="preserve">Level 2:  </t>
  </si>
  <si>
    <t xml:space="preserve">Change in RNOA = </t>
  </si>
  <si>
    <t>Change in core sales PM at previous asset turnover level +</t>
  </si>
  <si>
    <t>Change due to change in asset turnover +</t>
  </si>
  <si>
    <t>Change due to change in other core income +</t>
  </si>
  <si>
    <t>Change due to change in unusual items</t>
  </si>
  <si>
    <t>Analysis of changes in ROCE</t>
  </si>
  <si>
    <t>Change in ROCE =</t>
  </si>
  <si>
    <t>Change in RNOA                      +</t>
  </si>
  <si>
    <t>Change due to change in spread at previous level of financial leverage                +</t>
  </si>
  <si>
    <t>Change due to change in financial leverage</t>
  </si>
  <si>
    <t>A systematic analysis of the change in investment (CSE)</t>
  </si>
  <si>
    <t>Change in CSE =</t>
  </si>
  <si>
    <t xml:space="preserve">NOA = </t>
  </si>
  <si>
    <t>Sales / ATO</t>
  </si>
  <si>
    <t>Change due to change in sales at previous level of asset turnover +</t>
  </si>
  <si>
    <t>2.5. Reformulation Check</t>
  </si>
  <si>
    <t>NIKE, year ended May 31, 2010</t>
  </si>
  <si>
    <t>Average NFA</t>
  </si>
  <si>
    <t>Core operating income</t>
  </si>
  <si>
    <t>* Balance sheet numbers are averages for the year.</t>
  </si>
  <si>
    <t>check</t>
  </si>
  <si>
    <t>Nike Residual Earnings Growth: 2002-2010</t>
  </si>
  <si>
    <t>Unusual items</t>
  </si>
  <si>
    <t>Change in NFA</t>
  </si>
  <si>
    <t>Change in NOA +</t>
  </si>
  <si>
    <t>Change in financial assets</t>
  </si>
  <si>
    <t>Change due to change in asset turnover                    +</t>
  </si>
  <si>
    <t>Common size and trend analysis helps understand the business and how it changes over time.  It is a useful step in financial statement analysis in preparation for full-information forecasting and valuation.</t>
  </si>
  <si>
    <t xml:space="preserve">Nike Inc. </t>
  </si>
  <si>
    <t>Common size analysis of income statements</t>
  </si>
  <si>
    <t>Trend analysis of income statements</t>
  </si>
  <si>
    <t>NIKE Inc.</t>
  </si>
  <si>
    <t>Common size analysis of balance sheets</t>
  </si>
  <si>
    <t>Trend analysis of balance sheets</t>
  </si>
  <si>
    <t>As percentage of CSE:</t>
  </si>
  <si>
    <t xml:space="preserve">Net financial assets (obligations) </t>
  </si>
  <si>
    <t>Step 4: Projection and Valuation</t>
  </si>
  <si>
    <t>4.1. Valuation essentials</t>
  </si>
  <si>
    <t>Net income component</t>
  </si>
  <si>
    <t>Book value component</t>
  </si>
  <si>
    <t>Residual earnings components</t>
  </si>
  <si>
    <t>Operating income (OI)</t>
  </si>
  <si>
    <t>Net operating assets (NOA)</t>
  </si>
  <si>
    <r>
      <t>Residual operating income:  OI</t>
    </r>
    <r>
      <rPr>
        <vertAlign val="subscript"/>
        <sz val="10"/>
        <rFont val="Arial"/>
        <family val="2"/>
      </rPr>
      <t>t</t>
    </r>
    <r>
      <rPr>
        <sz val="11"/>
        <color theme="1"/>
        <rFont val="Calibri"/>
        <family val="2"/>
        <scheme val="minor"/>
      </rPr>
      <t xml:space="preserve"> - (k</t>
    </r>
    <r>
      <rPr>
        <vertAlign val="subscript"/>
        <sz val="10"/>
        <rFont val="Arial"/>
        <family val="2"/>
      </rPr>
      <t>F</t>
    </r>
    <r>
      <rPr>
        <sz val="11"/>
        <color theme="1"/>
        <rFont val="Calibri"/>
        <family val="2"/>
        <scheme val="minor"/>
      </rPr>
      <t>-1)*NOA</t>
    </r>
    <r>
      <rPr>
        <vertAlign val="subscript"/>
        <sz val="10"/>
        <rFont val="Arial"/>
        <family val="2"/>
      </rPr>
      <t>t-1</t>
    </r>
  </si>
  <si>
    <t>Net financial expense (NFE)</t>
  </si>
  <si>
    <t>Net financial obligations (NFO)</t>
  </si>
  <si>
    <r>
      <t>Residual net financial expense: NFE</t>
    </r>
    <r>
      <rPr>
        <vertAlign val="subscript"/>
        <sz val="10"/>
        <rFont val="Arial"/>
        <family val="2"/>
      </rPr>
      <t>t</t>
    </r>
    <r>
      <rPr>
        <sz val="11"/>
        <color theme="1"/>
        <rFont val="Calibri"/>
        <family val="2"/>
        <scheme val="minor"/>
      </rPr>
      <t xml:space="preserve"> - (k</t>
    </r>
    <r>
      <rPr>
        <vertAlign val="subscript"/>
        <sz val="10"/>
        <rFont val="Arial"/>
        <family val="2"/>
      </rPr>
      <t>D</t>
    </r>
    <r>
      <rPr>
        <sz val="11"/>
        <color theme="1"/>
        <rFont val="Calibri"/>
        <family val="2"/>
        <scheme val="minor"/>
      </rPr>
      <t>-1)NFO</t>
    </r>
    <r>
      <rPr>
        <vertAlign val="subscript"/>
        <sz val="10"/>
        <rFont val="Arial"/>
        <family val="2"/>
      </rPr>
      <t>t-1</t>
    </r>
  </si>
  <si>
    <t>Earnings</t>
  </si>
  <si>
    <t>Common stockholders' equity (CSE)</t>
  </si>
  <si>
    <r>
      <t>Residual earnings: Earn</t>
    </r>
    <r>
      <rPr>
        <vertAlign val="subscript"/>
        <sz val="10"/>
        <rFont val="Arial"/>
        <family val="2"/>
      </rPr>
      <t>t</t>
    </r>
    <r>
      <rPr>
        <sz val="11"/>
        <color theme="1"/>
        <rFont val="Calibri"/>
        <family val="2"/>
        <scheme val="minor"/>
      </rPr>
      <t>-(k</t>
    </r>
    <r>
      <rPr>
        <vertAlign val="subscript"/>
        <sz val="10"/>
        <rFont val="Arial"/>
        <family val="2"/>
      </rPr>
      <t>E</t>
    </r>
    <r>
      <rPr>
        <sz val="11"/>
        <color theme="1"/>
        <rFont val="Calibri"/>
        <family val="2"/>
        <scheme val="minor"/>
      </rPr>
      <t>-1)*CSE</t>
    </r>
    <r>
      <rPr>
        <vertAlign val="subscript"/>
        <sz val="10"/>
        <rFont val="Arial"/>
        <family val="2"/>
      </rPr>
      <t>t-1</t>
    </r>
  </si>
  <si>
    <t>Value of operations =</t>
  </si>
  <si>
    <t>Net operating assets +</t>
  </si>
  <si>
    <t>Present value of expected residual operating income</t>
  </si>
  <si>
    <t>Value of common equity =</t>
  </si>
  <si>
    <t>Book value of common equity +</t>
  </si>
  <si>
    <t>Value of common equity +</t>
  </si>
  <si>
    <t>Value of net financial obligations</t>
  </si>
  <si>
    <t>Discount rates</t>
  </si>
  <si>
    <t>Denoted as</t>
  </si>
  <si>
    <t>Formula</t>
  </si>
  <si>
    <t>Cost of capital for equity</t>
  </si>
  <si>
    <r>
      <t>k</t>
    </r>
    <r>
      <rPr>
        <vertAlign val="subscript"/>
        <sz val="10"/>
        <rFont val="Arial"/>
        <family val="2"/>
      </rPr>
      <t>E</t>
    </r>
  </si>
  <si>
    <t>rf + beta*(rm-rf)</t>
  </si>
  <si>
    <t>Cost of capital for debt</t>
  </si>
  <si>
    <r>
      <t>k</t>
    </r>
    <r>
      <rPr>
        <vertAlign val="subscript"/>
        <sz val="10"/>
        <rFont val="Arial"/>
        <family val="2"/>
      </rPr>
      <t>D</t>
    </r>
  </si>
  <si>
    <t>Cost of operations</t>
  </si>
  <si>
    <r>
      <t>k</t>
    </r>
    <r>
      <rPr>
        <vertAlign val="subscript"/>
        <sz val="10"/>
        <rFont val="Arial"/>
        <family val="2"/>
      </rPr>
      <t>F</t>
    </r>
  </si>
  <si>
    <r>
      <t>k</t>
    </r>
    <r>
      <rPr>
        <vertAlign val="subscript"/>
        <sz val="10"/>
        <rFont val="Arial"/>
        <family val="2"/>
      </rPr>
      <t>E</t>
    </r>
    <r>
      <rPr>
        <sz val="11"/>
        <color theme="1"/>
        <rFont val="Calibri"/>
        <family val="2"/>
        <scheme val="minor"/>
      </rPr>
      <t>*V</t>
    </r>
    <r>
      <rPr>
        <vertAlign val="subscript"/>
        <sz val="10"/>
        <rFont val="Arial"/>
        <family val="2"/>
      </rPr>
      <t>E</t>
    </r>
    <r>
      <rPr>
        <sz val="11"/>
        <color theme="1"/>
        <rFont val="Calibri"/>
        <family val="2"/>
        <scheme val="minor"/>
      </rPr>
      <t>/V</t>
    </r>
    <r>
      <rPr>
        <vertAlign val="subscript"/>
        <sz val="10"/>
        <rFont val="Arial"/>
        <family val="2"/>
      </rPr>
      <t>F</t>
    </r>
    <r>
      <rPr>
        <sz val="11"/>
        <color theme="1"/>
        <rFont val="Calibri"/>
        <family val="2"/>
        <scheme val="minor"/>
      </rPr>
      <t xml:space="preserve"> + k</t>
    </r>
    <r>
      <rPr>
        <vertAlign val="subscript"/>
        <sz val="10"/>
        <rFont val="Arial"/>
        <family val="2"/>
      </rPr>
      <t>D</t>
    </r>
    <r>
      <rPr>
        <sz val="11"/>
        <color theme="1"/>
        <rFont val="Calibri"/>
        <family val="2"/>
        <scheme val="minor"/>
      </rPr>
      <t>*V</t>
    </r>
    <r>
      <rPr>
        <vertAlign val="subscript"/>
        <sz val="10"/>
        <rFont val="Arial"/>
        <family val="2"/>
      </rPr>
      <t>D</t>
    </r>
    <r>
      <rPr>
        <sz val="11"/>
        <color theme="1"/>
        <rFont val="Calibri"/>
        <family val="2"/>
        <scheme val="minor"/>
      </rPr>
      <t>/V</t>
    </r>
    <r>
      <rPr>
        <vertAlign val="subscript"/>
        <sz val="10"/>
        <rFont val="Arial"/>
        <family val="2"/>
      </rPr>
      <t>F</t>
    </r>
  </si>
  <si>
    <t>For Nike in 2000</t>
  </si>
  <si>
    <t>riskfree rate (T-bill rate)</t>
  </si>
  <si>
    <t>Beta</t>
  </si>
  <si>
    <t>Market risk premium (rm-rf)</t>
  </si>
  <si>
    <t>Market value of equity*</t>
  </si>
  <si>
    <t>Market value of debt</t>
  </si>
  <si>
    <t>Market value of the firm</t>
  </si>
  <si>
    <t>* using Nike market close on Sept. 1, 2000 of $40.875 per share.</t>
  </si>
  <si>
    <t>rish-free rate (10-year Treasury rate)</t>
  </si>
  <si>
    <t>Market value of equity</t>
  </si>
  <si>
    <t>3.2 Common size and trend analysis</t>
  </si>
  <si>
    <t>3.1 Analysis of Profitability and Growth</t>
  </si>
  <si>
    <t>3.3 Charts</t>
  </si>
  <si>
    <t>For Nike in 2010</t>
  </si>
  <si>
    <t>(Get borrowing rate from debt footnote (1.9%) and convert to after-tax basis (1.2%))</t>
  </si>
  <si>
    <t>Net Financial Obligation</t>
  </si>
  <si>
    <t>4.2. Simple forecasts and simple valuations</t>
  </si>
  <si>
    <t>Operating</t>
  </si>
  <si>
    <t>Financing</t>
  </si>
  <si>
    <t>Forecasting earnings and its components by forecasting that earnings will be the same as in the current year, adjusted for changes in the balance sheet earning at the required return.</t>
  </si>
  <si>
    <t>Nike, Inc.</t>
  </si>
  <si>
    <t>in millions except for per share data</t>
  </si>
  <si>
    <t>Required return for operations</t>
  </si>
  <si>
    <t>Value of common equity</t>
  </si>
  <si>
    <t>Value per share</t>
  </si>
  <si>
    <t>Value of operations</t>
  </si>
  <si>
    <t>Forecast of earnings component: Forecast earnings and its components by forecasting that the relevant balance sheet component will earn at the current profitability</t>
  </si>
  <si>
    <t>Cost of capital for operations</t>
  </si>
  <si>
    <t>Common shareholders' equity, 2010</t>
  </si>
  <si>
    <t>Core operating income, 2010</t>
  </si>
  <si>
    <t>Net operating assets, 2010</t>
  </si>
  <si>
    <t>Net operating assets, 2009</t>
  </si>
  <si>
    <t>Core residual operating income, 2010</t>
  </si>
  <si>
    <t>No-Growth Forecast is assuming all future residual earnings are the same as in the current year.</t>
  </si>
  <si>
    <t>No-Growth Forecast Valuations of Nike</t>
  </si>
  <si>
    <t>No-Growth Forecast of operating income, 2011</t>
  </si>
  <si>
    <t>No-Growth Forecast of ReOI, 2011</t>
  </si>
  <si>
    <t># of shares</t>
  </si>
  <si>
    <r>
      <t>v</t>
    </r>
    <r>
      <rPr>
        <vertAlign val="subscript"/>
        <sz val="10"/>
        <rFont val="Arial"/>
        <family val="2"/>
      </rPr>
      <t>NOA</t>
    </r>
    <r>
      <rPr>
        <sz val="10"/>
        <color theme="1"/>
        <rFont val="Arial"/>
        <family val="2"/>
      </rPr>
      <t xml:space="preserve"> = v</t>
    </r>
    <r>
      <rPr>
        <vertAlign val="subscript"/>
        <sz val="10"/>
        <rFont val="Arial"/>
        <family val="2"/>
      </rPr>
      <t>E</t>
    </r>
    <r>
      <rPr>
        <sz val="10"/>
        <color theme="1"/>
        <rFont val="Arial"/>
        <family val="2"/>
      </rPr>
      <t xml:space="preserve"> + NFO</t>
    </r>
  </si>
  <si>
    <r>
      <t>v</t>
    </r>
    <r>
      <rPr>
        <vertAlign val="subscript"/>
        <sz val="10"/>
        <rFont val="Arial"/>
        <family val="2"/>
      </rPr>
      <t>NOA</t>
    </r>
    <r>
      <rPr>
        <sz val="10"/>
        <color theme="1"/>
        <rFont val="Arial"/>
        <family val="2"/>
      </rPr>
      <t xml:space="preserve"> = NOA + ReOI/k</t>
    </r>
    <r>
      <rPr>
        <vertAlign val="subscript"/>
        <sz val="10"/>
        <rFont val="Arial"/>
        <family val="2"/>
      </rPr>
      <t>F</t>
    </r>
  </si>
  <si>
    <r>
      <t>OI</t>
    </r>
    <r>
      <rPr>
        <vertAlign val="subscript"/>
        <sz val="10"/>
        <rFont val="Arial"/>
        <family val="2"/>
      </rPr>
      <t>1</t>
    </r>
    <r>
      <rPr>
        <sz val="10"/>
        <color theme="1"/>
        <rFont val="Arial"/>
        <family val="2"/>
      </rPr>
      <t xml:space="preserve"> = RNOA</t>
    </r>
    <r>
      <rPr>
        <vertAlign val="subscript"/>
        <sz val="10"/>
        <rFont val="Arial"/>
        <family val="2"/>
      </rPr>
      <t>0</t>
    </r>
    <r>
      <rPr>
        <sz val="10"/>
        <color theme="1"/>
        <rFont val="Arial"/>
        <family val="2"/>
      </rPr>
      <t>*NOA</t>
    </r>
    <r>
      <rPr>
        <vertAlign val="subscript"/>
        <sz val="10"/>
        <rFont val="Arial"/>
        <family val="2"/>
      </rPr>
      <t>0</t>
    </r>
  </si>
  <si>
    <r>
      <t>NFE</t>
    </r>
    <r>
      <rPr>
        <vertAlign val="subscript"/>
        <sz val="10"/>
        <rFont val="Arial"/>
        <family val="2"/>
      </rPr>
      <t>1</t>
    </r>
    <r>
      <rPr>
        <sz val="10"/>
        <color theme="1"/>
        <rFont val="Arial"/>
        <family val="2"/>
      </rPr>
      <t xml:space="preserve"> = NBC</t>
    </r>
    <r>
      <rPr>
        <vertAlign val="subscript"/>
        <sz val="10"/>
        <rFont val="Arial"/>
        <family val="2"/>
      </rPr>
      <t>0</t>
    </r>
    <r>
      <rPr>
        <sz val="10"/>
        <color theme="1"/>
        <rFont val="Arial"/>
        <family val="2"/>
      </rPr>
      <t>*NFO</t>
    </r>
    <r>
      <rPr>
        <vertAlign val="subscript"/>
        <sz val="10"/>
        <rFont val="Arial"/>
        <family val="2"/>
      </rPr>
      <t>0</t>
    </r>
  </si>
  <si>
    <r>
      <t>Earn</t>
    </r>
    <r>
      <rPr>
        <vertAlign val="subscript"/>
        <sz val="10"/>
        <rFont val="Arial"/>
        <family val="2"/>
      </rPr>
      <t>1</t>
    </r>
    <r>
      <rPr>
        <sz val="10"/>
        <color theme="1"/>
        <rFont val="Arial"/>
        <family val="2"/>
      </rPr>
      <t xml:space="preserve"> = ROCE</t>
    </r>
    <r>
      <rPr>
        <vertAlign val="subscript"/>
        <sz val="10"/>
        <rFont val="Arial"/>
        <family val="2"/>
      </rPr>
      <t>0</t>
    </r>
    <r>
      <rPr>
        <sz val="10"/>
        <color theme="1"/>
        <rFont val="Arial"/>
        <family val="2"/>
      </rPr>
      <t>*CSE</t>
    </r>
    <r>
      <rPr>
        <vertAlign val="subscript"/>
        <sz val="10"/>
        <rFont val="Arial"/>
        <family val="2"/>
      </rPr>
      <t>0</t>
    </r>
  </si>
  <si>
    <r>
      <t>v</t>
    </r>
    <r>
      <rPr>
        <vertAlign val="subscript"/>
        <sz val="10"/>
        <rFont val="Arial"/>
        <family val="2"/>
      </rPr>
      <t>E</t>
    </r>
    <r>
      <rPr>
        <sz val="10"/>
        <color theme="1"/>
        <rFont val="Arial"/>
        <family val="2"/>
      </rPr>
      <t xml:space="preserve"> = CSE+ ReOI</t>
    </r>
    <r>
      <rPr>
        <vertAlign val="subscript"/>
        <sz val="10"/>
        <rFont val="Arial"/>
        <family val="2"/>
      </rPr>
      <t>1</t>
    </r>
    <r>
      <rPr>
        <sz val="10"/>
        <color theme="1"/>
        <rFont val="Arial"/>
        <family val="2"/>
      </rPr>
      <t>/(k</t>
    </r>
    <r>
      <rPr>
        <vertAlign val="subscript"/>
        <sz val="10"/>
        <rFont val="Arial"/>
        <family val="2"/>
      </rPr>
      <t>F</t>
    </r>
    <r>
      <rPr>
        <sz val="10"/>
        <color theme="1"/>
        <rFont val="Arial"/>
        <family val="2"/>
      </rPr>
      <t>-g)</t>
    </r>
  </si>
  <si>
    <r>
      <t>v</t>
    </r>
    <r>
      <rPr>
        <vertAlign val="subscript"/>
        <sz val="10"/>
        <rFont val="Arial"/>
        <family val="2"/>
      </rPr>
      <t>NOA</t>
    </r>
    <r>
      <rPr>
        <sz val="10"/>
        <color theme="1"/>
        <rFont val="Arial"/>
        <family val="2"/>
      </rPr>
      <t xml:space="preserve"> = NOA + ReOI</t>
    </r>
    <r>
      <rPr>
        <vertAlign val="subscript"/>
        <sz val="10"/>
        <rFont val="Arial"/>
        <family val="2"/>
      </rPr>
      <t>1</t>
    </r>
    <r>
      <rPr>
        <sz val="10"/>
        <color theme="1"/>
        <rFont val="Arial"/>
        <family val="2"/>
      </rPr>
      <t>/(k</t>
    </r>
    <r>
      <rPr>
        <vertAlign val="subscript"/>
        <sz val="10"/>
        <rFont val="Arial"/>
        <family val="2"/>
      </rPr>
      <t>F</t>
    </r>
    <r>
      <rPr>
        <sz val="10"/>
        <color theme="1"/>
        <rFont val="Arial"/>
        <family val="2"/>
      </rPr>
      <t>-g)</t>
    </r>
  </si>
  <si>
    <r>
      <t>v</t>
    </r>
    <r>
      <rPr>
        <vertAlign val="subscript"/>
        <sz val="10"/>
        <rFont val="Arial"/>
        <family val="2"/>
      </rPr>
      <t>NOA</t>
    </r>
    <r>
      <rPr>
        <sz val="10"/>
        <color theme="1"/>
        <rFont val="Arial"/>
        <family val="2"/>
      </rPr>
      <t xml:space="preserve"> = NOA*(RNOA-g)/(k</t>
    </r>
    <r>
      <rPr>
        <vertAlign val="subscript"/>
        <sz val="10"/>
        <rFont val="Arial"/>
        <family val="2"/>
      </rPr>
      <t>F</t>
    </r>
    <r>
      <rPr>
        <sz val="10"/>
        <color theme="1"/>
        <rFont val="Arial"/>
        <family val="2"/>
      </rPr>
      <t>-g)</t>
    </r>
  </si>
  <si>
    <r>
      <t>v</t>
    </r>
    <r>
      <rPr>
        <vertAlign val="subscript"/>
        <sz val="10"/>
        <rFont val="Arial"/>
        <family val="2"/>
      </rPr>
      <t>E</t>
    </r>
    <r>
      <rPr>
        <sz val="10"/>
        <color theme="1"/>
        <rFont val="Arial"/>
        <family val="2"/>
      </rPr>
      <t xml:space="preserve"> = CSE</t>
    </r>
    <r>
      <rPr>
        <vertAlign val="subscript"/>
        <sz val="10"/>
        <rFont val="Arial"/>
        <family val="2"/>
      </rPr>
      <t>2010</t>
    </r>
    <r>
      <rPr>
        <sz val="10"/>
        <color theme="1"/>
        <rFont val="Arial"/>
        <family val="2"/>
      </rPr>
      <t xml:space="preserve"> + ReOI</t>
    </r>
    <r>
      <rPr>
        <vertAlign val="subscript"/>
        <sz val="10"/>
        <rFont val="Arial"/>
        <family val="2"/>
      </rPr>
      <t>2010</t>
    </r>
    <r>
      <rPr>
        <sz val="10"/>
        <color theme="1"/>
        <rFont val="Arial"/>
        <family val="2"/>
      </rPr>
      <t>/k</t>
    </r>
    <r>
      <rPr>
        <vertAlign val="subscript"/>
        <sz val="10"/>
        <rFont val="Arial"/>
        <family val="2"/>
      </rPr>
      <t>F</t>
    </r>
  </si>
  <si>
    <r>
      <t>v</t>
    </r>
    <r>
      <rPr>
        <vertAlign val="subscript"/>
        <sz val="10"/>
        <rFont val="Arial"/>
        <family val="2"/>
      </rPr>
      <t>NOA</t>
    </r>
    <r>
      <rPr>
        <sz val="10"/>
        <color theme="1"/>
        <rFont val="Arial"/>
        <family val="2"/>
      </rPr>
      <t xml:space="preserve"> = OI</t>
    </r>
    <r>
      <rPr>
        <vertAlign val="subscript"/>
        <sz val="10"/>
        <rFont val="Arial"/>
        <family val="2"/>
      </rPr>
      <t>2011</t>
    </r>
    <r>
      <rPr>
        <sz val="10"/>
        <color theme="1"/>
        <rFont val="Arial"/>
        <family val="2"/>
      </rPr>
      <t>/k</t>
    </r>
    <r>
      <rPr>
        <vertAlign val="subscript"/>
        <sz val="10"/>
        <rFont val="Arial"/>
        <family val="2"/>
      </rPr>
      <t>F</t>
    </r>
  </si>
  <si>
    <t>RNOA, 2010 (on average NOA)</t>
  </si>
  <si>
    <t>Growth rate for net operating assets (2006-2010)</t>
  </si>
  <si>
    <t>Growth Valuations of Nike Inc.</t>
  </si>
  <si>
    <t>Growth forecast of operating income, 2011</t>
  </si>
  <si>
    <t>Growth forecast of ReOI, 2011</t>
  </si>
  <si>
    <t>4.3. Full-information forecasting: Nike Inc.</t>
  </si>
  <si>
    <t>Forecasts of key income statement ratios</t>
  </si>
  <si>
    <t>SG&amp;A expense ratio</t>
  </si>
  <si>
    <t>Tax rate</t>
  </si>
  <si>
    <t>Sales growth</t>
  </si>
  <si>
    <t>Forecasts of turnover</t>
  </si>
  <si>
    <t>Accounts receivable turnover</t>
  </si>
  <si>
    <t>Inventory turnover</t>
  </si>
  <si>
    <t>PPE turnover</t>
  </si>
  <si>
    <t>Other NOA/Sales</t>
  </si>
  <si>
    <t>Pro forma financial statements</t>
  </si>
  <si>
    <t>Cost of sales</t>
  </si>
  <si>
    <t xml:space="preserve">Total operating expenses </t>
  </si>
  <si>
    <t>Core operating income before tax</t>
  </si>
  <si>
    <t>Taxes</t>
  </si>
  <si>
    <t>Core operating income after tax</t>
  </si>
  <si>
    <t>Other income (expense)</t>
  </si>
  <si>
    <t>Account receivable</t>
  </si>
  <si>
    <t>Inventory</t>
  </si>
  <si>
    <t>Property, plant and equipment</t>
  </si>
  <si>
    <t>Other NOA</t>
  </si>
  <si>
    <t>Change in NOA</t>
  </si>
  <si>
    <t>ReOI</t>
  </si>
  <si>
    <t>Growth in ReOI</t>
  </si>
  <si>
    <t>Continuing value</t>
  </si>
  <si>
    <t>PV of CV</t>
  </si>
  <si>
    <t>NFA (NFO)</t>
  </si>
  <si>
    <t>Number of shares outstanding</t>
  </si>
  <si>
    <t>2010A</t>
  </si>
  <si>
    <t>2011E</t>
  </si>
  <si>
    <t>2012E</t>
  </si>
  <si>
    <t>2013E</t>
  </si>
  <si>
    <t>2014E</t>
  </si>
  <si>
    <t>2015E</t>
  </si>
  <si>
    <t>2015E and after</t>
  </si>
  <si>
    <t>Total PV of ReOI to 2010</t>
  </si>
  <si>
    <t>NOA as of 2010</t>
  </si>
  <si>
    <t>Number of shares</t>
  </si>
  <si>
    <t>Nike's close price on August 10, 2010</t>
  </si>
  <si>
    <t>Step 5:  Bells and Whistles</t>
  </si>
  <si>
    <t>Steps 1-4 set up a basic valuation tool.  You can add additional features:</t>
  </si>
  <si>
    <t xml:space="preserve">Risk analysis (Chapters 19 and 20) </t>
  </si>
  <si>
    <t xml:space="preserve">Quality of earnings analysis (Chapters 18) </t>
  </si>
  <si>
    <t>Page 485</t>
  </si>
  <si>
    <t>Page 487</t>
  </si>
  <si>
    <t xml:space="preserve">Sensitivity analysis (Chapters 15) </t>
  </si>
  <si>
    <t>Business Strategy Analysis (Chapter 16)</t>
  </si>
  <si>
    <t>No-Growth Valuation: Forecasts from earnings and book values</t>
  </si>
  <si>
    <t>Growth Valution: Forecasting from accounting rates of return</t>
  </si>
  <si>
    <t>Page 441</t>
  </si>
  <si>
    <t>4.4. Reverse engineering: Implied Expected Return and Implied Growth Rate</t>
  </si>
  <si>
    <t>Reverse engineering to get implied expected return</t>
  </si>
  <si>
    <r>
      <t>P</t>
    </r>
    <r>
      <rPr>
        <vertAlign val="subscript"/>
        <sz val="10"/>
        <rFont val="Arial"/>
        <family val="2"/>
      </rPr>
      <t>0</t>
    </r>
  </si>
  <si>
    <t>ER</t>
  </si>
  <si>
    <t>g-1</t>
  </si>
  <si>
    <t>Forwared Operating Income Forecast</t>
  </si>
  <si>
    <r>
      <t>ReOI</t>
    </r>
    <r>
      <rPr>
        <vertAlign val="subscript"/>
        <sz val="10"/>
        <rFont val="Arial"/>
        <family val="2"/>
      </rPr>
      <t>2011</t>
    </r>
  </si>
  <si>
    <t>&lt;- This number was calculated by goal seek to make E54=E55</t>
  </si>
  <si>
    <t>Market price implied growth rate</t>
  </si>
  <si>
    <t>Reverse engineering to get implied growth rate</t>
  </si>
  <si>
    <t>Market Value of the Firm</t>
  </si>
  <si>
    <r>
      <rPr>
        <sz val="10"/>
        <color theme="1"/>
        <rFont val="Arial"/>
        <family val="2"/>
      </rPr>
      <t>V</t>
    </r>
    <r>
      <rPr>
        <vertAlign val="subscript"/>
        <sz val="10"/>
        <color theme="1"/>
        <rFont val="Arial"/>
        <family val="2"/>
      </rPr>
      <t>NOA</t>
    </r>
    <r>
      <rPr>
        <sz val="10"/>
        <color theme="1"/>
        <rFont val="Arial"/>
        <family val="2"/>
      </rPr>
      <t xml:space="preserve"> = NOA + ReOI</t>
    </r>
    <r>
      <rPr>
        <vertAlign val="subscript"/>
        <sz val="10"/>
        <rFont val="Arial"/>
        <family val="2"/>
      </rPr>
      <t>1</t>
    </r>
    <r>
      <rPr>
        <sz val="10"/>
        <color theme="1"/>
        <rFont val="Arial"/>
        <family val="2"/>
      </rPr>
      <t>/(k</t>
    </r>
    <r>
      <rPr>
        <vertAlign val="subscript"/>
        <sz val="10"/>
        <rFont val="Arial"/>
        <family val="2"/>
      </rPr>
      <t>F</t>
    </r>
    <r>
      <rPr>
        <sz val="10"/>
        <color theme="1"/>
        <rFont val="Arial"/>
        <family val="2"/>
      </rPr>
      <t>-g)</t>
    </r>
  </si>
  <si>
    <r>
      <t>ER = [NOA</t>
    </r>
    <r>
      <rPr>
        <b/>
        <vertAlign val="subscript"/>
        <sz val="10"/>
        <rFont val="Arial"/>
        <family val="2"/>
      </rPr>
      <t>0</t>
    </r>
    <r>
      <rPr>
        <b/>
        <sz val="10"/>
        <rFont val="Arial"/>
        <family val="2"/>
      </rPr>
      <t>/PNOA</t>
    </r>
    <r>
      <rPr>
        <b/>
        <vertAlign val="subscript"/>
        <sz val="10"/>
        <rFont val="Arial"/>
        <family val="2"/>
      </rPr>
      <t>0</t>
    </r>
    <r>
      <rPr>
        <b/>
        <sz val="10"/>
        <rFont val="Arial"/>
        <family val="2"/>
      </rPr>
      <t xml:space="preserve"> x RNOA</t>
    </r>
    <r>
      <rPr>
        <b/>
        <vertAlign val="subscript"/>
        <sz val="10"/>
        <rFont val="Arial"/>
        <family val="2"/>
      </rPr>
      <t>1</t>
    </r>
    <r>
      <rPr>
        <b/>
        <sz val="10"/>
        <rFont val="Arial"/>
        <family val="2"/>
      </rPr>
      <t>] + [(1- NOA0/PNOA0) x (g-1)]</t>
    </r>
  </si>
  <si>
    <r>
      <t>NOA</t>
    </r>
    <r>
      <rPr>
        <vertAlign val="subscript"/>
        <sz val="10"/>
        <rFont val="Arial"/>
        <family val="2"/>
      </rPr>
      <t>0</t>
    </r>
  </si>
  <si>
    <r>
      <t>RNOA</t>
    </r>
    <r>
      <rPr>
        <vertAlign val="subscript"/>
        <sz val="10"/>
        <rFont val="Arial"/>
        <family val="2"/>
      </rPr>
      <t>1</t>
    </r>
  </si>
  <si>
    <t>(Page 665)</t>
  </si>
  <si>
    <t>(Page 492)</t>
  </si>
  <si>
    <t>Reformulating financial statements (as in Chapters 8-11)</t>
  </si>
  <si>
    <t>Analyzing financial statements (as in Chapters 12-13)</t>
  </si>
  <si>
    <t>Reverse Engineering (Chapter 7, 19)</t>
  </si>
  <si>
    <t>Notes:</t>
  </si>
  <si>
    <t>- Noncontrolling interest</t>
  </si>
  <si>
    <t>Please note that the numbers presented in this spreadshhet might not be exactly same as those on the textbook mainly because of rounding difference.</t>
  </si>
  <si>
    <t>Pre-2006, for Shareholder's Equity, we need to adjust for equity from stock compensation ("unearned stock compensation"), which is take out from SE and include in prepaid expenses.</t>
  </si>
  <si>
    <t>Economics Value Analysis (Chapter 17) (Please see web page for this chapter with additional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</si>
</sst>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6" formatCode="&quot;$&quot;#,##0_);[Red]\(&quot;$&quot;#,##0\)"/>
    <numFmt numFmtId="8" formatCode="&quot;$&quot;#,##0.00_);[Red]\(&quot;$&quot;#,##0.00\)"/>
    <numFmt numFmtId="44" formatCode="_(&quot;$&quot;* #,##0.00_);_(&quot;$&quot;* \(#,##0.00\);_(&quot;$&quot;* &quot;-&quot;??_);_(@_)"/>
    <numFmt numFmtId="43" formatCode="_(* #,##0.00_);_(* \(#,##0.00\);_(* &quot;-&quot;??_);_(@_)"/>
    <numFmt numFmtId="164" formatCode="_(&quot;$&quot;* #,##0.0_);_(&quot;$&quot;* \(#,##0.0\);_(&quot;$&quot;* &quot;-&quot;?_);_(@_)"/>
    <numFmt numFmtId="165" formatCode="_(* #,##0.0_);_(* \(#,##0.0\);_(* &quot;-&quot;?_);_(@_)"/>
    <numFmt numFmtId="166" formatCode="#,##0.0_);[Red]\(#,##0.0\)"/>
    <numFmt numFmtId="167" formatCode="&quot;$&quot;#,##0.0_);[Red]\(&quot;$&quot;#,##0.0\)"/>
    <numFmt numFmtId="168" formatCode="0.00_);\(0.00\)"/>
    <numFmt numFmtId="169" formatCode="0.0%"/>
    <numFmt numFmtId="170" formatCode="yyyy/mm/dd"/>
    <numFmt numFmtId="171" formatCode="&quot;$&quot;#,##0.0_);\(&quot;$&quot;#,##0.0\)"/>
    <numFmt numFmtId="172" formatCode="#,##0.0_);\(#,##0.0\)"/>
    <numFmt numFmtId="173" formatCode="_(* #,##0.00_);_(* \(#,##0.00\);_(* &quot;-&quot;?_);_(@_)"/>
    <numFmt numFmtId="174" formatCode="0.0_);\(0.0\)"/>
    <numFmt numFmtId="175" formatCode="yyyy/m/d"/>
    <numFmt numFmtId="176" formatCode="#,##0.00000_);\(#,##0.00000\)"/>
    <numFmt numFmtId="177" formatCode="0.0"/>
    <numFmt numFmtId="178" formatCode="_(* #,##0.0_);_(* \(#,##0.0\);_(* &quot;-&quot;??_);_(@_)"/>
    <numFmt numFmtId="179" formatCode="_(* #,##0_);_(* \(#,##0\);_(* &quot;-&quot;??_);_(@_)"/>
    <numFmt numFmtId="180" formatCode="_(* #,##0.000_);_(* \(#,##0.000\);_(* &quot;-&quot;??_);_(@_)"/>
    <numFmt numFmtId="181" formatCode="_(* #,##0.0000_);_(* \(#,##0.0000\);_(* &quot;-&quot;??_);_(@_)"/>
  </numFmts>
  <fonts count="23"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2"/>
      <name val="Arial"/>
      <family val="2"/>
    </font>
    <font>
      <sz val="10"/>
      <name val="Arial"/>
      <family val="2"/>
    </font>
    <font>
      <sz val="8"/>
      <color indexed="81"/>
      <name val="Tahoma"/>
      <family val="2"/>
    </font>
    <font>
      <sz val="10"/>
      <color indexed="12"/>
      <name val="Arial"/>
      <family val="2"/>
    </font>
    <font>
      <sz val="10"/>
      <name val="Verdana"/>
      <family val="2"/>
    </font>
    <font>
      <u/>
      <sz val="10"/>
      <name val="Verdana"/>
      <family val="2"/>
    </font>
    <font>
      <b/>
      <sz val="10"/>
      <name val="Verdana"/>
      <family val="2"/>
    </font>
    <font>
      <vertAlign val="subscript"/>
      <sz val="10"/>
      <name val="Arial"/>
      <family val="2"/>
    </font>
    <font>
      <b/>
      <u/>
      <sz val="10"/>
      <name val="Arial"/>
      <family val="2"/>
    </font>
    <font>
      <u/>
      <sz val="10"/>
      <name val="Arial"/>
      <family val="2"/>
    </font>
    <font>
      <sz val="9"/>
      <name val="Arial"/>
      <family val="2"/>
    </font>
    <font>
      <sz val="10"/>
      <color theme="1"/>
      <name val="Arial"/>
      <family val="2"/>
    </font>
    <font>
      <b/>
      <sz val="9"/>
      <name val="Arial"/>
      <family val="2"/>
    </font>
    <font>
      <u/>
      <sz val="10"/>
      <color indexed="12"/>
      <name val="Arial"/>
      <family val="2"/>
    </font>
    <font>
      <sz val="12"/>
      <color indexed="8"/>
      <name val="Arial"/>
      <family val="2"/>
    </font>
    <font>
      <b/>
      <vertAlign val="subscript"/>
      <sz val="10"/>
      <name val="Arial"/>
      <family val="2"/>
    </font>
    <font>
      <vertAlign val="subscript"/>
      <sz val="10"/>
      <color theme="1"/>
      <name val="Arial"/>
      <family val="2"/>
    </font>
    <font>
      <b/>
      <sz val="10"/>
      <color theme="1"/>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diagonal/>
    </border>
    <border>
      <left/>
      <right/>
      <top style="double">
        <color indexed="64"/>
      </top>
      <bottom style="double">
        <color indexed="64"/>
      </bottom>
      <diagonal/>
    </border>
    <border>
      <left/>
      <right/>
      <top style="double">
        <color auto="1"/>
      </top>
      <bottom/>
      <diagonal/>
    </border>
    <border>
      <left/>
      <right/>
      <top/>
      <bottom style="thin">
        <color indexed="55"/>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9" fontId="6"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4" fontId="6" fillId="0" borderId="0" applyFont="0" applyFill="0" applyBorder="0" applyAlignment="0" applyProtection="0"/>
    <xf numFmtId="0" fontId="18" fillId="0" borderId="0" applyNumberFormat="0" applyFill="0" applyBorder="0" applyAlignment="0" applyProtection="0">
      <alignment vertical="top"/>
      <protection locked="0"/>
    </xf>
    <xf numFmtId="44" fontId="1" fillId="0" borderId="0" applyFont="0" applyFill="0" applyBorder="0" applyAlignment="0" applyProtection="0"/>
    <xf numFmtId="44" fontId="3" fillId="0" borderId="0" applyFont="0" applyFill="0" applyBorder="0" applyAlignment="0" applyProtection="0"/>
  </cellStyleXfs>
  <cellXfs count="37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left" indent="1"/>
    </xf>
    <xf numFmtId="0" fontId="5" fillId="0" borderId="0" xfId="0" applyFont="1" applyAlignment="1">
      <alignment horizontal="left"/>
    </xf>
    <xf numFmtId="0" fontId="3" fillId="0" borderId="0" xfId="0" applyFont="1" applyAlignment="1">
      <alignment horizontal="left"/>
    </xf>
    <xf numFmtId="0" fontId="5" fillId="0" borderId="0" xfId="3" applyFont="1"/>
    <xf numFmtId="0" fontId="2" fillId="0" borderId="0" xfId="3" applyFont="1"/>
    <xf numFmtId="0" fontId="5" fillId="0" borderId="0" xfId="3" applyFont="1" applyAlignment="1">
      <alignment horizontal="left" indent="4"/>
    </xf>
    <xf numFmtId="0" fontId="5" fillId="0" borderId="0" xfId="3" applyFont="1" applyAlignment="1">
      <alignment horizontal="left" indent="2"/>
    </xf>
    <xf numFmtId="0" fontId="5" fillId="0" borderId="0" xfId="3" applyFont="1" applyAlignment="1">
      <alignment horizontal="left" wrapText="1"/>
    </xf>
    <xf numFmtId="0" fontId="5" fillId="0" borderId="0" xfId="3" applyFont="1" applyBorder="1"/>
    <xf numFmtId="0" fontId="5" fillId="0" borderId="0" xfId="3" applyFont="1" applyBorder="1" applyAlignment="1">
      <alignment horizontal="left" indent="2"/>
    </xf>
    <xf numFmtId="164" fontId="5" fillId="0" borderId="0" xfId="3" applyNumberFormat="1" applyFont="1" applyBorder="1"/>
    <xf numFmtId="0" fontId="5" fillId="0" borderId="0" xfId="3" quotePrefix="1" applyFont="1" applyBorder="1" applyAlignment="1">
      <alignment horizontal="left" indent="2"/>
    </xf>
    <xf numFmtId="165" fontId="5" fillId="0" borderId="0" xfId="3" applyNumberFormat="1" applyFont="1" applyBorder="1"/>
    <xf numFmtId="0" fontId="5" fillId="0" borderId="0" xfId="3" applyFont="1" applyAlignment="1">
      <alignment horizontal="left" wrapText="1" indent="2"/>
    </xf>
    <xf numFmtId="0" fontId="6" fillId="0" borderId="0" xfId="3"/>
    <xf numFmtId="0" fontId="6" fillId="0" borderId="0" xfId="3" applyAlignment="1">
      <alignment horizontal="right"/>
    </xf>
    <xf numFmtId="165" fontId="6" fillId="0" borderId="0" xfId="3" applyNumberFormat="1" applyFill="1"/>
    <xf numFmtId="0" fontId="6" fillId="0" borderId="0" xfId="3" applyFill="1"/>
    <xf numFmtId="0" fontId="4" fillId="0" borderId="0" xfId="3" applyFont="1"/>
    <xf numFmtId="165" fontId="4" fillId="0" borderId="0" xfId="3" applyNumberFormat="1" applyFont="1" applyFill="1"/>
    <xf numFmtId="0" fontId="6" fillId="0" borderId="0" xfId="3" applyBorder="1"/>
    <xf numFmtId="165" fontId="6" fillId="0" borderId="0" xfId="3" applyNumberFormat="1" applyFill="1" applyBorder="1"/>
    <xf numFmtId="165" fontId="6" fillId="0" borderId="0" xfId="3" applyNumberFormat="1"/>
    <xf numFmtId="165" fontId="6" fillId="0" borderId="0" xfId="3" applyNumberFormat="1" applyAlignment="1">
      <alignment horizontal="right"/>
    </xf>
    <xf numFmtId="0" fontId="6" fillId="0" borderId="0" xfId="3" applyAlignment="1">
      <alignment horizontal="left" indent="1"/>
    </xf>
    <xf numFmtId="0" fontId="6" fillId="0" borderId="0" xfId="3" applyFill="1" applyAlignment="1">
      <alignment horizontal="left" indent="1"/>
    </xf>
    <xf numFmtId="165" fontId="6" fillId="0" borderId="6" xfId="3" applyNumberFormat="1" applyFill="1" applyBorder="1"/>
    <xf numFmtId="165" fontId="6" fillId="0" borderId="0" xfId="3" applyNumberFormat="1" applyFill="1" applyAlignment="1">
      <alignment horizontal="left" indent="1"/>
    </xf>
    <xf numFmtId="0" fontId="6" fillId="0" borderId="4" xfId="3" applyBorder="1"/>
    <xf numFmtId="165" fontId="6" fillId="0" borderId="4" xfId="3" applyNumberFormat="1" applyBorder="1"/>
    <xf numFmtId="165" fontId="6" fillId="0" borderId="0" xfId="3" applyNumberFormat="1" applyFill="1" applyBorder="1" applyAlignment="1">
      <alignment horizontal="left" indent="1"/>
    </xf>
    <xf numFmtId="0" fontId="6" fillId="0" borderId="9" xfId="3" applyBorder="1"/>
    <xf numFmtId="0" fontId="6" fillId="0" borderId="9" xfId="3" applyFill="1" applyBorder="1"/>
    <xf numFmtId="165" fontId="6" fillId="0" borderId="10" xfId="3" applyNumberFormat="1" applyFill="1" applyBorder="1"/>
    <xf numFmtId="165" fontId="6" fillId="0" borderId="4" xfId="3" applyNumberFormat="1" applyBorder="1" applyAlignment="1">
      <alignment horizontal="right"/>
    </xf>
    <xf numFmtId="0" fontId="6" fillId="0" borderId="0" xfId="3" applyAlignment="1">
      <alignment horizontal="left"/>
    </xf>
    <xf numFmtId="165" fontId="6" fillId="0" borderId="10" xfId="3" applyNumberFormat="1" applyBorder="1"/>
    <xf numFmtId="165" fontId="6" fillId="0" borderId="10" xfId="3" applyNumberFormat="1" applyBorder="1" applyAlignment="1">
      <alignment horizontal="right"/>
    </xf>
    <xf numFmtId="165" fontId="6" fillId="0" borderId="6" xfId="3" applyNumberFormat="1" applyFill="1" applyBorder="1" applyAlignment="1">
      <alignment horizontal="left" indent="1"/>
    </xf>
    <xf numFmtId="0" fontId="6" fillId="0" borderId="10" xfId="3" applyBorder="1"/>
    <xf numFmtId="0" fontId="6" fillId="0" borderId="0" xfId="3" applyFill="1" applyBorder="1"/>
    <xf numFmtId="0" fontId="6" fillId="0" borderId="10" xfId="3" applyFill="1" applyBorder="1"/>
    <xf numFmtId="165" fontId="6" fillId="0" borderId="0" xfId="3" applyNumberFormat="1" applyFont="1" applyFill="1"/>
    <xf numFmtId="165" fontId="6" fillId="0" borderId="6" xfId="3" applyNumberFormat="1" applyFont="1" applyFill="1" applyBorder="1"/>
    <xf numFmtId="165" fontId="6" fillId="0" borderId="10" xfId="3" applyNumberFormat="1" applyFont="1" applyFill="1" applyBorder="1"/>
    <xf numFmtId="168" fontId="6" fillId="0" borderId="10" xfId="3" applyNumberFormat="1" applyFill="1" applyBorder="1"/>
    <xf numFmtId="0" fontId="6" fillId="0" borderId="11" xfId="3" applyBorder="1"/>
    <xf numFmtId="165" fontId="6" fillId="0" borderId="0" xfId="3" applyNumberFormat="1" applyBorder="1"/>
    <xf numFmtId="165" fontId="6" fillId="0" borderId="0" xfId="3" applyNumberFormat="1" applyBorder="1" applyAlignment="1">
      <alignment horizontal="right"/>
    </xf>
    <xf numFmtId="0" fontId="6" fillId="0" borderId="6" xfId="3" applyBorder="1"/>
    <xf numFmtId="165" fontId="6" fillId="0" borderId="0" xfId="3" applyNumberFormat="1" applyFont="1" applyFill="1" applyBorder="1"/>
    <xf numFmtId="168" fontId="6" fillId="0" borderId="0" xfId="3" applyNumberFormat="1" applyFill="1" applyBorder="1"/>
    <xf numFmtId="0" fontId="6" fillId="0" borderId="0" xfId="3" applyFont="1" applyFill="1"/>
    <xf numFmtId="0" fontId="6" fillId="0" borderId="4" xfId="3" applyFill="1" applyBorder="1"/>
    <xf numFmtId="0" fontId="6" fillId="0" borderId="11" xfId="3" applyFill="1" applyBorder="1"/>
    <xf numFmtId="169" fontId="0" fillId="0" borderId="4" xfId="4" applyNumberFormat="1" applyFont="1" applyFill="1" applyBorder="1"/>
    <xf numFmtId="169" fontId="0" fillId="0" borderId="4" xfId="4" applyNumberFormat="1" applyFont="1" applyBorder="1"/>
    <xf numFmtId="0" fontId="6" fillId="0" borderId="0" xfId="3" applyFill="1" applyBorder="1" applyAlignment="1">
      <alignment horizontal="left"/>
    </xf>
    <xf numFmtId="0" fontId="6" fillId="0" borderId="6" xfId="3" applyFill="1" applyBorder="1"/>
    <xf numFmtId="0" fontId="6" fillId="0" borderId="6" xfId="3" applyFont="1" applyFill="1" applyBorder="1"/>
    <xf numFmtId="10" fontId="6" fillId="0" borderId="4" xfId="3" applyNumberFormat="1" applyBorder="1"/>
    <xf numFmtId="169" fontId="6" fillId="0" borderId="4" xfId="4" applyNumberFormat="1" applyFont="1" applyFill="1" applyBorder="1"/>
    <xf numFmtId="0" fontId="6" fillId="0" borderId="12" xfId="3" applyBorder="1"/>
    <xf numFmtId="165" fontId="6" fillId="0" borderId="12" xfId="3" applyNumberFormat="1" applyBorder="1"/>
    <xf numFmtId="165" fontId="6" fillId="0" borderId="12" xfId="3" applyNumberFormat="1" applyBorder="1" applyAlignment="1">
      <alignment horizontal="right"/>
    </xf>
    <xf numFmtId="165" fontId="6" fillId="0" borderId="13" xfId="3" applyNumberFormat="1" applyFill="1" applyBorder="1"/>
    <xf numFmtId="0" fontId="6" fillId="0" borderId="13" xfId="3" applyFill="1" applyBorder="1"/>
    <xf numFmtId="0" fontId="3" fillId="0" borderId="12" xfId="3" applyFont="1" applyBorder="1"/>
    <xf numFmtId="165" fontId="6" fillId="0" borderId="12" xfId="3" applyNumberFormat="1" applyFill="1" applyBorder="1"/>
    <xf numFmtId="0" fontId="0" fillId="0" borderId="1" xfId="0" applyFill="1" applyBorder="1" applyAlignment="1">
      <alignment horizontal="right" vertical="distributed"/>
    </xf>
    <xf numFmtId="0" fontId="0" fillId="0" borderId="1" xfId="0" applyFill="1" applyBorder="1" applyAlignment="1">
      <alignment horizontal="right" vertical="justify"/>
    </xf>
    <xf numFmtId="0" fontId="0" fillId="0" borderId="8" xfId="0" applyFill="1" applyBorder="1" applyAlignment="1">
      <alignment horizontal="right" vertical="justify"/>
    </xf>
    <xf numFmtId="0" fontId="3" fillId="0" borderId="0" xfId="3" applyFont="1" applyAlignment="1">
      <alignment horizontal="left" indent="1"/>
    </xf>
    <xf numFmtId="0" fontId="3" fillId="0" borderId="0" xfId="5" applyAlignment="1">
      <alignment wrapText="1"/>
    </xf>
    <xf numFmtId="0" fontId="3" fillId="0" borderId="0" xfId="5"/>
    <xf numFmtId="0" fontId="2" fillId="0" borderId="0" xfId="5" applyFont="1"/>
    <xf numFmtId="0" fontId="2" fillId="0" borderId="0" xfId="5" applyFont="1" applyAlignment="1">
      <alignment horizontal="left"/>
    </xf>
    <xf numFmtId="0" fontId="5" fillId="0" borderId="0" xfId="5" applyFont="1"/>
    <xf numFmtId="0" fontId="4" fillId="0" borderId="0" xfId="5" applyFont="1" applyAlignment="1">
      <alignment wrapText="1"/>
    </xf>
    <xf numFmtId="0" fontId="4" fillId="0" borderId="0" xfId="5" applyFont="1"/>
    <xf numFmtId="0" fontId="4" fillId="2" borderId="1" xfId="5" applyFont="1" applyFill="1" applyBorder="1" applyAlignment="1">
      <alignment wrapText="1"/>
    </xf>
    <xf numFmtId="170" fontId="4" fillId="2" borderId="1" xfId="5" applyNumberFormat="1" applyFont="1" applyFill="1" applyBorder="1" applyAlignment="1">
      <alignment horizontal="center"/>
    </xf>
    <xf numFmtId="170" fontId="4" fillId="0" borderId="0" xfId="5" applyNumberFormat="1" applyFont="1" applyFill="1" applyBorder="1" applyAlignment="1">
      <alignment horizontal="center"/>
    </xf>
    <xf numFmtId="0" fontId="3" fillId="0" borderId="6" xfId="5" applyBorder="1"/>
    <xf numFmtId="170" fontId="4" fillId="0" borderId="6" xfId="5" applyNumberFormat="1" applyFont="1" applyFill="1" applyBorder="1" applyAlignment="1">
      <alignment horizontal="center"/>
    </xf>
    <xf numFmtId="0" fontId="3" fillId="0" borderId="0" xfId="5" applyBorder="1"/>
    <xf numFmtId="171" fontId="3" fillId="0" borderId="0" xfId="5" applyNumberFormat="1"/>
    <xf numFmtId="167" fontId="3" fillId="0" borderId="0" xfId="5" applyNumberFormat="1"/>
    <xf numFmtId="165" fontId="3" fillId="0" borderId="0" xfId="5" applyNumberFormat="1"/>
    <xf numFmtId="166" fontId="3" fillId="0" borderId="0" xfId="5" applyNumberFormat="1"/>
    <xf numFmtId="165" fontId="3" fillId="0" borderId="0" xfId="5" applyNumberFormat="1" applyFont="1"/>
    <xf numFmtId="166" fontId="3" fillId="0" borderId="0" xfId="5" applyNumberFormat="1" applyFont="1"/>
    <xf numFmtId="166" fontId="3" fillId="0" borderId="6" xfId="5" applyNumberFormat="1" applyBorder="1"/>
    <xf numFmtId="166" fontId="3" fillId="0" borderId="10" xfId="5" applyNumberFormat="1" applyBorder="1"/>
    <xf numFmtId="0" fontId="3" fillId="0" borderId="0" xfId="5" applyFont="1" applyAlignment="1">
      <alignment wrapText="1"/>
    </xf>
    <xf numFmtId="166" fontId="3" fillId="0" borderId="0" xfId="5" applyNumberFormat="1" applyBorder="1"/>
    <xf numFmtId="165" fontId="3" fillId="0" borderId="6" xfId="5" applyNumberFormat="1" applyBorder="1"/>
    <xf numFmtId="165" fontId="3" fillId="0" borderId="6" xfId="5" applyNumberFormat="1" applyFont="1" applyBorder="1"/>
    <xf numFmtId="0" fontId="3" fillId="0" borderId="4" xfId="5" applyBorder="1" applyAlignment="1">
      <alignment wrapText="1"/>
    </xf>
    <xf numFmtId="165" fontId="3" fillId="0" borderId="4" xfId="5" applyNumberFormat="1" applyBorder="1"/>
    <xf numFmtId="165" fontId="3" fillId="0" borderId="4" xfId="5" applyNumberFormat="1" applyFont="1" applyBorder="1"/>
    <xf numFmtId="172" fontId="3" fillId="0" borderId="0" xfId="5" applyNumberFormat="1"/>
    <xf numFmtId="0" fontId="3" fillId="0" borderId="0" xfId="5" applyFont="1" applyFill="1" applyAlignment="1">
      <alignment wrapText="1"/>
    </xf>
    <xf numFmtId="0" fontId="3" fillId="0" borderId="0" xfId="5" applyFill="1" applyAlignment="1">
      <alignment wrapText="1"/>
    </xf>
    <xf numFmtId="165" fontId="3" fillId="0" borderId="0" xfId="5" applyNumberFormat="1" applyFont="1" applyBorder="1"/>
    <xf numFmtId="0" fontId="3" fillId="0" borderId="4" xfId="5" applyFill="1" applyBorder="1" applyAlignment="1">
      <alignment wrapText="1"/>
    </xf>
    <xf numFmtId="0" fontId="4" fillId="0" borderId="0" xfId="5" applyFont="1" applyFill="1" applyAlignment="1">
      <alignment wrapText="1"/>
    </xf>
    <xf numFmtId="0" fontId="3" fillId="0" borderId="0" xfId="5" applyFill="1" applyBorder="1" applyAlignment="1">
      <alignment wrapText="1"/>
    </xf>
    <xf numFmtId="167" fontId="3" fillId="0" borderId="0" xfId="5" applyNumberFormat="1" applyBorder="1"/>
    <xf numFmtId="165" fontId="3" fillId="0" borderId="11" xfId="5" applyNumberFormat="1" applyFont="1" applyBorder="1"/>
    <xf numFmtId="165" fontId="3" fillId="0" borderId="11" xfId="5" applyNumberFormat="1" applyBorder="1"/>
    <xf numFmtId="0" fontId="3" fillId="0" borderId="0" xfId="5" applyBorder="1" applyAlignment="1">
      <alignment wrapText="1"/>
    </xf>
    <xf numFmtId="165" fontId="3" fillId="0" borderId="9" xfId="5" applyNumberFormat="1" applyBorder="1"/>
    <xf numFmtId="165" fontId="3" fillId="0" borderId="9" xfId="5" applyNumberFormat="1" applyFont="1" applyBorder="1"/>
    <xf numFmtId="167" fontId="3" fillId="0" borderId="9" xfId="5" applyNumberFormat="1" applyFont="1" applyBorder="1"/>
    <xf numFmtId="167" fontId="3" fillId="0" borderId="9" xfId="5" applyNumberFormat="1" applyBorder="1"/>
    <xf numFmtId="171" fontId="3" fillId="0" borderId="0" xfId="5" applyNumberFormat="1" applyFont="1"/>
    <xf numFmtId="167" fontId="3" fillId="0" borderId="0" xfId="5" applyNumberFormat="1" applyFont="1"/>
    <xf numFmtId="0" fontId="3" fillId="0" borderId="6" xfId="5" applyBorder="1" applyAlignment="1">
      <alignment wrapText="1"/>
    </xf>
    <xf numFmtId="166" fontId="3" fillId="0" borderId="6" xfId="5" applyNumberFormat="1" applyFont="1" applyBorder="1"/>
    <xf numFmtId="167" fontId="3" fillId="0" borderId="6" xfId="5" applyNumberFormat="1" applyBorder="1"/>
    <xf numFmtId="167" fontId="3" fillId="0" borderId="6" xfId="5" applyNumberFormat="1" applyFont="1" applyBorder="1"/>
    <xf numFmtId="0" fontId="3" fillId="0" borderId="0" xfId="5" applyFont="1"/>
    <xf numFmtId="170" fontId="3" fillId="0" borderId="0" xfId="5" applyNumberFormat="1" applyFont="1" applyAlignment="1">
      <alignment horizontal="center"/>
    </xf>
    <xf numFmtId="170" fontId="3" fillId="0" borderId="0" xfId="5" applyNumberFormat="1" applyAlignment="1">
      <alignment horizontal="center"/>
    </xf>
    <xf numFmtId="6" fontId="3" fillId="0" borderId="0" xfId="5" applyNumberFormat="1" applyFont="1"/>
    <xf numFmtId="6" fontId="3" fillId="0" borderId="0" xfId="5" applyNumberFormat="1"/>
    <xf numFmtId="165" fontId="3" fillId="0" borderId="0" xfId="5" applyNumberFormat="1" applyBorder="1"/>
    <xf numFmtId="0" fontId="3" fillId="0" borderId="4" xfId="3" applyFont="1" applyBorder="1"/>
    <xf numFmtId="0" fontId="3" fillId="0" borderId="0" xfId="5" applyAlignment="1">
      <alignment horizontal="center"/>
    </xf>
    <xf numFmtId="0" fontId="2" fillId="0" borderId="0" xfId="5" applyFont="1" applyAlignment="1">
      <alignment horizontal="center"/>
    </xf>
    <xf numFmtId="0" fontId="4" fillId="0" borderId="0" xfId="5" applyFont="1" applyAlignment="1">
      <alignment horizontal="center"/>
    </xf>
    <xf numFmtId="0" fontId="3" fillId="2" borderId="1" xfId="5" applyFont="1" applyFill="1" applyBorder="1"/>
    <xf numFmtId="0" fontId="4" fillId="2" borderId="1" xfId="5" applyFont="1" applyFill="1" applyBorder="1" applyAlignment="1">
      <alignment horizontal="center"/>
    </xf>
    <xf numFmtId="167" fontId="4" fillId="0" borderId="0" xfId="5" applyNumberFormat="1" applyFont="1"/>
    <xf numFmtId="0" fontId="3" fillId="0" borderId="0" xfId="5" applyAlignment="1">
      <alignment horizontal="left" indent="1"/>
    </xf>
    <xf numFmtId="165" fontId="3" fillId="0" borderId="0" xfId="5" applyNumberFormat="1" applyAlignment="1">
      <alignment horizontal="center"/>
    </xf>
    <xf numFmtId="165" fontId="3" fillId="0" borderId="0" xfId="5" applyNumberFormat="1" applyFont="1" applyAlignment="1">
      <alignment horizontal="center"/>
    </xf>
    <xf numFmtId="0" fontId="3" fillId="0" borderId="0" xfId="5" applyFont="1" applyAlignment="1">
      <alignment horizontal="center"/>
    </xf>
    <xf numFmtId="0" fontId="3" fillId="0" borderId="0" xfId="5" applyFill="1" applyBorder="1"/>
    <xf numFmtId="165" fontId="3" fillId="0" borderId="0" xfId="5" applyNumberFormat="1" applyFill="1"/>
    <xf numFmtId="0" fontId="3" fillId="0" borderId="0" xfId="5" applyBorder="1" applyAlignment="1">
      <alignment horizontal="center"/>
    </xf>
    <xf numFmtId="0" fontId="3" fillId="0" borderId="0" xfId="5" applyAlignment="1">
      <alignment horizontal="left"/>
    </xf>
    <xf numFmtId="0" fontId="3" fillId="0" borderId="0" xfId="5" applyFill="1"/>
    <xf numFmtId="165" fontId="3" fillId="0" borderId="0" xfId="5" applyNumberFormat="1" applyFont="1" applyFill="1"/>
    <xf numFmtId="0" fontId="3" fillId="0" borderId="0" xfId="5" applyFill="1" applyAlignment="1">
      <alignment horizontal="left"/>
    </xf>
    <xf numFmtId="0" fontId="4" fillId="0" borderId="6" xfId="5" applyFont="1" applyBorder="1"/>
    <xf numFmtId="165" fontId="3" fillId="0" borderId="10" xfId="5" applyNumberFormat="1" applyBorder="1"/>
    <xf numFmtId="167" fontId="4" fillId="0" borderId="0" xfId="5" applyNumberFormat="1" applyFont="1" applyFill="1"/>
    <xf numFmtId="0" fontId="3" fillId="0" borderId="0" xfId="5" applyFill="1" applyAlignment="1">
      <alignment horizontal="center"/>
    </xf>
    <xf numFmtId="165" fontId="3" fillId="0" borderId="6" xfId="5" applyNumberFormat="1" applyFill="1" applyBorder="1"/>
    <xf numFmtId="0" fontId="3" fillId="0" borderId="6" xfId="5" applyBorder="1" applyAlignment="1">
      <alignment horizontal="center"/>
    </xf>
    <xf numFmtId="0" fontId="3" fillId="0" borderId="0" xfId="3" applyFont="1" applyFill="1" applyAlignment="1">
      <alignment horizontal="left" indent="1"/>
    </xf>
    <xf numFmtId="0" fontId="3" fillId="0" borderId="0" xfId="3" applyFont="1" applyBorder="1" applyAlignment="1">
      <alignment horizontal="left" indent="1"/>
    </xf>
    <xf numFmtId="0" fontId="0" fillId="0" borderId="2" xfId="0" applyBorder="1"/>
    <xf numFmtId="0" fontId="0" fillId="0" borderId="3" xfId="0" applyBorder="1"/>
    <xf numFmtId="0" fontId="0" fillId="0" borderId="0" xfId="0" applyBorder="1"/>
    <xf numFmtId="0" fontId="0" fillId="0" borderId="1" xfId="0" applyBorder="1"/>
    <xf numFmtId="0" fontId="0" fillId="0" borderId="1" xfId="0" applyBorder="1" applyAlignment="1">
      <alignment horizontal="center" wrapText="1"/>
    </xf>
    <xf numFmtId="0" fontId="0" fillId="0" borderId="7" xfId="0" applyBorder="1" applyAlignment="1">
      <alignment horizontal="center" wrapText="1"/>
    </xf>
    <xf numFmtId="165" fontId="3" fillId="0" borderId="10" xfId="3" applyNumberFormat="1" applyFont="1" applyFill="1" applyBorder="1"/>
    <xf numFmtId="0" fontId="3" fillId="0" borderId="0" xfId="5" applyFont="1" applyFill="1" applyBorder="1"/>
    <xf numFmtId="0" fontId="3" fillId="2" borderId="0" xfId="5" applyFill="1"/>
    <xf numFmtId="165" fontId="3" fillId="0" borderId="0" xfId="5" applyNumberFormat="1" applyFill="1" applyBorder="1"/>
    <xf numFmtId="0" fontId="3" fillId="0" borderId="0" xfId="5" applyFont="1" applyAlignment="1">
      <alignment horizontal="left" indent="1"/>
    </xf>
    <xf numFmtId="43" fontId="3" fillId="0" borderId="0" xfId="5" applyNumberFormat="1"/>
    <xf numFmtId="43" fontId="3" fillId="0" borderId="0" xfId="5" applyNumberFormat="1" applyFont="1"/>
    <xf numFmtId="173" fontId="3" fillId="0" borderId="0" xfId="5" applyNumberFormat="1" applyBorder="1"/>
    <xf numFmtId="10" fontId="0" fillId="0" borderId="0" xfId="6" applyNumberFormat="1" applyFont="1"/>
    <xf numFmtId="169" fontId="0" fillId="0" borderId="0" xfId="6" applyNumberFormat="1" applyFont="1"/>
    <xf numFmtId="43" fontId="3" fillId="0" borderId="0" xfId="5" applyNumberFormat="1" applyFill="1"/>
    <xf numFmtId="0" fontId="3" fillId="0" borderId="0" xfId="5" applyBorder="1" applyAlignment="1">
      <alignment horizontal="left" indent="1"/>
    </xf>
    <xf numFmtId="174" fontId="3" fillId="0" borderId="0" xfId="5" applyNumberFormat="1" applyFill="1"/>
    <xf numFmtId="165" fontId="3" fillId="0" borderId="0" xfId="5" applyNumberFormat="1" applyFill="1" applyAlignment="1"/>
    <xf numFmtId="165" fontId="3" fillId="0" borderId="6" xfId="5" applyNumberFormat="1" applyFill="1" applyBorder="1" applyAlignment="1"/>
    <xf numFmtId="8" fontId="3" fillId="0" borderId="0" xfId="5" applyNumberFormat="1"/>
    <xf numFmtId="0" fontId="3" fillId="0" borderId="6" xfId="5" applyFill="1" applyBorder="1"/>
    <xf numFmtId="169" fontId="0" fillId="0" borderId="0" xfId="6" applyNumberFormat="1" applyFont="1" applyBorder="1"/>
    <xf numFmtId="0" fontId="9" fillId="0" borderId="0" xfId="5" applyFont="1"/>
    <xf numFmtId="0" fontId="9" fillId="0" borderId="0" xfId="5" applyFont="1" applyAlignment="1">
      <alignment vertical="center"/>
    </xf>
    <xf numFmtId="0" fontId="9" fillId="0" borderId="14" xfId="5" applyFont="1" applyBorder="1" applyAlignment="1">
      <alignment horizontal="center" vertical="center"/>
    </xf>
    <xf numFmtId="175" fontId="9" fillId="0" borderId="14" xfId="5" applyNumberFormat="1" applyFont="1" applyBorder="1" applyAlignment="1">
      <alignment horizontal="center" vertical="center"/>
    </xf>
    <xf numFmtId="0" fontId="9" fillId="0" borderId="0" xfId="5" applyFont="1" applyAlignment="1">
      <alignment horizontal="center"/>
    </xf>
    <xf numFmtId="175" fontId="9" fillId="0" borderId="0" xfId="5" applyNumberFormat="1" applyFont="1" applyAlignment="1">
      <alignment horizontal="center"/>
    </xf>
    <xf numFmtId="0" fontId="10" fillId="0" borderId="0" xfId="5" applyFont="1" applyAlignment="1">
      <alignment vertical="center"/>
    </xf>
    <xf numFmtId="172" fontId="9" fillId="0" borderId="0" xfId="5" applyNumberFormat="1" applyFont="1" applyAlignment="1">
      <alignment vertical="center"/>
    </xf>
    <xf numFmtId="172" fontId="9" fillId="0" borderId="0" xfId="5" applyNumberFormat="1" applyFont="1" applyFill="1" applyAlignment="1">
      <alignment vertical="center"/>
    </xf>
    <xf numFmtId="0" fontId="9" fillId="0" borderId="14" xfId="5" applyFont="1" applyBorder="1" applyAlignment="1">
      <alignment vertical="center"/>
    </xf>
    <xf numFmtId="172" fontId="9" fillId="0" borderId="14" xfId="5" applyNumberFormat="1" applyFont="1" applyBorder="1" applyAlignment="1">
      <alignment vertical="center"/>
    </xf>
    <xf numFmtId="0" fontId="11" fillId="0" borderId="0" xfId="5" applyFont="1" applyAlignment="1">
      <alignment vertical="center"/>
    </xf>
    <xf numFmtId="0" fontId="9" fillId="0" borderId="0" xfId="5" applyFont="1" applyFill="1" applyAlignment="1">
      <alignment vertical="center"/>
    </xf>
    <xf numFmtId="176" fontId="9" fillId="0" borderId="0" xfId="5" applyNumberFormat="1" applyFont="1"/>
    <xf numFmtId="172" fontId="9" fillId="0" borderId="0" xfId="5" applyNumberFormat="1" applyFont="1"/>
    <xf numFmtId="0" fontId="9" fillId="0" borderId="0" xfId="5" applyFont="1" applyBorder="1" applyAlignment="1">
      <alignment vertical="center"/>
    </xf>
    <xf numFmtId="172" fontId="9" fillId="0" borderId="0" xfId="5" applyNumberFormat="1" applyFont="1" applyBorder="1" applyAlignment="1">
      <alignment vertical="center"/>
    </xf>
    <xf numFmtId="0" fontId="11" fillId="0" borderId="0" xfId="5" applyFont="1" applyBorder="1" applyAlignment="1">
      <alignment vertical="center"/>
    </xf>
    <xf numFmtId="0" fontId="9" fillId="0" borderId="0" xfId="5" applyFont="1" applyBorder="1"/>
    <xf numFmtId="0" fontId="3" fillId="0" borderId="0" xfId="5" applyAlignment="1">
      <alignment horizontal="center" vertical="center"/>
    </xf>
    <xf numFmtId="0" fontId="3" fillId="0" borderId="0" xfId="5" applyAlignment="1">
      <alignment vertical="center"/>
    </xf>
    <xf numFmtId="0" fontId="4" fillId="0" borderId="0" xfId="5" applyFont="1" applyAlignment="1">
      <alignment horizontal="left" vertical="center"/>
    </xf>
    <xf numFmtId="0" fontId="3" fillId="0" borderId="6" xfId="5" applyBorder="1" applyAlignment="1">
      <alignment vertical="center"/>
    </xf>
    <xf numFmtId="0" fontId="3" fillId="0" borderId="6" xfId="5" applyBorder="1" applyAlignment="1">
      <alignment horizontal="center" vertical="center"/>
    </xf>
    <xf numFmtId="0" fontId="3" fillId="0" borderId="0" xfId="5" applyAlignment="1">
      <alignment horizontal="left" vertical="center"/>
    </xf>
    <xf numFmtId="0" fontId="3" fillId="0" borderId="0" xfId="5" applyAlignment="1">
      <alignment horizontal="center" vertical="center" wrapText="1"/>
    </xf>
    <xf numFmtId="10" fontId="3" fillId="0" borderId="0" xfId="5" applyNumberFormat="1" applyAlignment="1">
      <alignment horizontal="center" vertical="center"/>
    </xf>
    <xf numFmtId="0" fontId="3" fillId="0" borderId="0" xfId="5" applyAlignment="1">
      <alignment horizontal="right" vertical="center"/>
    </xf>
    <xf numFmtId="39" fontId="3" fillId="0" borderId="0" xfId="5" applyNumberFormat="1" applyAlignment="1">
      <alignment horizontal="center" vertical="center"/>
    </xf>
    <xf numFmtId="0" fontId="3" fillId="0" borderId="4" xfId="5" applyBorder="1" applyAlignment="1">
      <alignment horizontal="center" vertical="center"/>
    </xf>
    <xf numFmtId="0" fontId="3" fillId="0" borderId="4" xfId="5" applyBorder="1" applyAlignment="1">
      <alignment horizontal="center"/>
    </xf>
    <xf numFmtId="0" fontId="3" fillId="0" borderId="0" xfId="5" applyFont="1" applyAlignment="1">
      <alignment horizontal="left" vertical="center"/>
    </xf>
    <xf numFmtId="165" fontId="3" fillId="0" borderId="0" xfId="5" applyNumberFormat="1" applyAlignment="1">
      <alignment vertical="center"/>
    </xf>
    <xf numFmtId="0" fontId="3" fillId="0" borderId="0" xfId="5" applyFont="1" applyBorder="1" applyAlignment="1">
      <alignment horizontal="left" vertical="center"/>
    </xf>
    <xf numFmtId="10" fontId="0" fillId="0" borderId="0" xfId="6" applyNumberFormat="1" applyFont="1" applyBorder="1" applyAlignment="1">
      <alignment vertical="center"/>
    </xf>
    <xf numFmtId="0" fontId="3" fillId="0" borderId="6" xfId="5" applyFont="1" applyFill="1" applyBorder="1" applyAlignment="1">
      <alignment horizontal="left" vertical="center"/>
    </xf>
    <xf numFmtId="0" fontId="13" fillId="0" borderId="0" xfId="5" applyFont="1" applyBorder="1" applyAlignment="1">
      <alignment vertical="center"/>
    </xf>
    <xf numFmtId="0" fontId="3" fillId="0" borderId="0" xfId="5" applyBorder="1" applyAlignment="1">
      <alignment vertical="center"/>
    </xf>
    <xf numFmtId="0" fontId="4" fillId="0" borderId="0" xfId="5" applyFont="1" applyAlignment="1">
      <alignment vertical="center"/>
    </xf>
    <xf numFmtId="0" fontId="3" fillId="0" borderId="4" xfId="5" applyBorder="1" applyAlignment="1">
      <alignment vertical="center"/>
    </xf>
    <xf numFmtId="0" fontId="3" fillId="0" borderId="6" xfId="5" applyBorder="1" applyAlignment="1">
      <alignment vertical="center" wrapText="1"/>
    </xf>
    <xf numFmtId="2" fontId="3" fillId="0" borderId="6" xfId="5" applyNumberFormat="1" applyBorder="1" applyAlignment="1">
      <alignment vertical="center"/>
    </xf>
    <xf numFmtId="0" fontId="3" fillId="0" borderId="0" xfId="5" applyBorder="1" applyAlignment="1">
      <alignment vertical="center" wrapText="1"/>
    </xf>
    <xf numFmtId="2" fontId="3" fillId="0" borderId="0" xfId="5" applyNumberFormat="1" applyBorder="1" applyAlignment="1">
      <alignment vertical="center"/>
    </xf>
    <xf numFmtId="2" fontId="3" fillId="0" borderId="0" xfId="5" applyNumberFormat="1" applyBorder="1"/>
    <xf numFmtId="0" fontId="3" fillId="0" borderId="11" xfId="5" applyBorder="1" applyAlignment="1">
      <alignment horizontal="center" vertical="center" wrapText="1"/>
    </xf>
    <xf numFmtId="0" fontId="13" fillId="0" borderId="0" xfId="5" applyFont="1" applyBorder="1" applyAlignment="1">
      <alignment horizontal="left" vertical="center"/>
    </xf>
    <xf numFmtId="0" fontId="14" fillId="0" borderId="0" xfId="5" applyFont="1" applyAlignment="1">
      <alignment horizontal="left" vertical="center"/>
    </xf>
    <xf numFmtId="0" fontId="3" fillId="0" borderId="11" xfId="5" applyBorder="1" applyAlignment="1">
      <alignment horizontal="left" vertical="center"/>
    </xf>
    <xf numFmtId="0" fontId="3" fillId="0" borderId="11" xfId="5" applyBorder="1" applyAlignment="1">
      <alignment vertical="center"/>
    </xf>
    <xf numFmtId="0" fontId="3" fillId="0" borderId="0" xfId="5" applyBorder="1" applyAlignment="1">
      <alignment horizontal="center" vertical="center"/>
    </xf>
    <xf numFmtId="10" fontId="3" fillId="0" borderId="6" xfId="5" applyNumberFormat="1" applyBorder="1" applyAlignment="1">
      <alignment horizontal="center" vertical="center"/>
    </xf>
    <xf numFmtId="10" fontId="0" fillId="0" borderId="6" xfId="6" applyNumberFormat="1" applyFont="1" applyBorder="1" applyAlignment="1">
      <alignment horizontal="center" vertical="center"/>
    </xf>
    <xf numFmtId="10" fontId="0" fillId="0" borderId="0" xfId="6" applyNumberFormat="1" applyFont="1" applyAlignment="1">
      <alignment horizontal="center" vertical="center"/>
    </xf>
    <xf numFmtId="10" fontId="3" fillId="0" borderId="0" xfId="5" applyNumberFormat="1" applyAlignment="1">
      <alignment vertical="center"/>
    </xf>
    <xf numFmtId="0" fontId="4" fillId="0" borderId="0" xfId="5" applyFont="1" applyBorder="1" applyAlignment="1">
      <alignment vertical="center"/>
    </xf>
    <xf numFmtId="0" fontId="3" fillId="0" borderId="11" xfId="5" applyBorder="1" applyAlignment="1">
      <alignment horizontal="center" vertical="center"/>
    </xf>
    <xf numFmtId="177" fontId="3" fillId="0" borderId="0" xfId="5" applyNumberFormat="1" applyBorder="1" applyAlignment="1">
      <alignment horizontal="center" vertical="center"/>
    </xf>
    <xf numFmtId="172" fontId="3" fillId="0" borderId="0" xfId="5" applyNumberFormat="1" applyBorder="1" applyAlignment="1">
      <alignment horizontal="center" vertical="center"/>
    </xf>
    <xf numFmtId="0" fontId="3" fillId="0" borderId="0" xfId="5" applyBorder="1" applyAlignment="1">
      <alignment horizontal="center" vertical="center" wrapText="1"/>
    </xf>
    <xf numFmtId="172" fontId="3" fillId="0" borderId="6" xfId="5" applyNumberFormat="1" applyBorder="1" applyAlignment="1">
      <alignment horizontal="center" vertical="center"/>
    </xf>
    <xf numFmtId="177" fontId="3" fillId="0" borderId="6" xfId="5" applyNumberFormat="1" applyBorder="1" applyAlignment="1">
      <alignment horizontal="center" vertical="center"/>
    </xf>
    <xf numFmtId="177" fontId="3" fillId="0" borderId="0" xfId="5" applyNumberFormat="1" applyAlignment="1">
      <alignment horizontal="center" vertical="center"/>
    </xf>
    <xf numFmtId="165" fontId="3" fillId="0" borderId="0" xfId="5" applyNumberFormat="1" applyFont="1" applyAlignment="1">
      <alignment vertical="center"/>
    </xf>
    <xf numFmtId="0" fontId="3" fillId="0" borderId="0" xfId="5" applyFont="1" applyAlignment="1">
      <alignment vertical="center"/>
    </xf>
    <xf numFmtId="10" fontId="3" fillId="0" borderId="6" xfId="5" applyNumberFormat="1" applyFont="1" applyBorder="1" applyAlignment="1">
      <alignment vertical="center"/>
    </xf>
    <xf numFmtId="10" fontId="3" fillId="0" borderId="6" xfId="5" applyNumberFormat="1" applyFont="1" applyBorder="1"/>
    <xf numFmtId="10" fontId="16" fillId="0" borderId="0" xfId="6" applyNumberFormat="1" applyFont="1" applyAlignment="1">
      <alignment vertical="center"/>
    </xf>
    <xf numFmtId="10" fontId="16" fillId="0" borderId="0" xfId="6" applyNumberFormat="1" applyFont="1"/>
    <xf numFmtId="43" fontId="16" fillId="0" borderId="0" xfId="1" applyFont="1" applyAlignment="1">
      <alignment vertical="center"/>
    </xf>
    <xf numFmtId="10" fontId="16" fillId="0" borderId="0" xfId="6" applyNumberFormat="1" applyFont="1" applyBorder="1" applyAlignment="1">
      <alignment vertical="center"/>
    </xf>
    <xf numFmtId="9" fontId="3" fillId="0" borderId="0" xfId="2" applyFont="1" applyAlignment="1">
      <alignment vertical="center"/>
    </xf>
    <xf numFmtId="9" fontId="3" fillId="0" borderId="0" xfId="2" applyFont="1"/>
    <xf numFmtId="10" fontId="3" fillId="0" borderId="0" xfId="2" applyNumberFormat="1" applyFont="1" applyAlignment="1">
      <alignment horizontal="center"/>
    </xf>
    <xf numFmtId="10" fontId="3" fillId="0" borderId="0" xfId="5" applyNumberFormat="1"/>
    <xf numFmtId="0" fontId="3" fillId="0" borderId="0" xfId="5" applyAlignment="1">
      <alignment horizontal="right"/>
    </xf>
    <xf numFmtId="10" fontId="3" fillId="0" borderId="0" xfId="5" applyNumberFormat="1" applyAlignment="1">
      <alignment horizontal="right" vertical="center"/>
    </xf>
    <xf numFmtId="177" fontId="3" fillId="0" borderId="0" xfId="5" applyNumberFormat="1" applyAlignment="1">
      <alignment horizontal="right" vertical="center"/>
    </xf>
    <xf numFmtId="177" fontId="3" fillId="0" borderId="0" xfId="5" applyNumberFormat="1"/>
    <xf numFmtId="177" fontId="3" fillId="0" borderId="0" xfId="5" applyNumberFormat="1" applyFill="1"/>
    <xf numFmtId="169" fontId="0" fillId="0" borderId="6" xfId="6" applyNumberFormat="1" applyFont="1" applyBorder="1"/>
    <xf numFmtId="9" fontId="3" fillId="0" borderId="6" xfId="2" applyFont="1" applyBorder="1"/>
    <xf numFmtId="9" fontId="3" fillId="0" borderId="0" xfId="2" applyFont="1" applyFill="1" applyBorder="1"/>
    <xf numFmtId="169" fontId="3" fillId="0" borderId="0" xfId="2" applyNumberFormat="1" applyFont="1" applyFill="1" applyBorder="1"/>
    <xf numFmtId="9" fontId="3" fillId="0" borderId="6" xfId="2" applyFont="1" applyFill="1" applyBorder="1"/>
    <xf numFmtId="169" fontId="3" fillId="0" borderId="0" xfId="2" applyNumberFormat="1" applyFont="1"/>
    <xf numFmtId="9" fontId="3" fillId="0" borderId="4" xfId="2" applyFont="1" applyBorder="1"/>
    <xf numFmtId="9" fontId="3" fillId="0" borderId="0" xfId="2" applyFont="1" applyBorder="1"/>
    <xf numFmtId="169" fontId="3" fillId="0" borderId="0" xfId="2" applyNumberFormat="1" applyFont="1" applyBorder="1"/>
    <xf numFmtId="169" fontId="3" fillId="0" borderId="6" xfId="2" applyNumberFormat="1" applyFont="1" applyBorder="1"/>
    <xf numFmtId="169" fontId="3" fillId="0" borderId="4" xfId="2" applyNumberFormat="1" applyFont="1" applyBorder="1"/>
    <xf numFmtId="9" fontId="3" fillId="0" borderId="0" xfId="2" applyNumberFormat="1" applyFont="1"/>
    <xf numFmtId="169" fontId="3" fillId="0" borderId="6" xfId="2" applyNumberFormat="1" applyFont="1" applyFill="1" applyBorder="1"/>
    <xf numFmtId="169" fontId="3" fillId="0" borderId="0" xfId="2" applyNumberFormat="1" applyFont="1" applyFill="1"/>
    <xf numFmtId="9" fontId="3" fillId="0" borderId="0" xfId="2" applyNumberFormat="1" applyFont="1" applyBorder="1"/>
    <xf numFmtId="0" fontId="0" fillId="0" borderId="6" xfId="0" applyBorder="1"/>
    <xf numFmtId="169" fontId="0" fillId="0" borderId="13" xfId="6" applyNumberFormat="1" applyFont="1" applyBorder="1"/>
    <xf numFmtId="0" fontId="17" fillId="0" borderId="0" xfId="5" applyFont="1"/>
    <xf numFmtId="0" fontId="15" fillId="0" borderId="0" xfId="5" applyFont="1"/>
    <xf numFmtId="177" fontId="15" fillId="0" borderId="0" xfId="5" applyNumberFormat="1" applyFont="1"/>
    <xf numFmtId="0" fontId="9" fillId="0" borderId="14" xfId="5" applyFont="1" applyBorder="1" applyAlignment="1">
      <alignment horizontal="center"/>
    </xf>
    <xf numFmtId="0" fontId="9" fillId="0" borderId="0" xfId="5" applyFont="1" applyBorder="1" applyAlignment="1">
      <alignment horizontal="center"/>
    </xf>
    <xf numFmtId="169" fontId="9" fillId="0" borderId="0" xfId="5" applyNumberFormat="1" applyFont="1"/>
    <xf numFmtId="169" fontId="9" fillId="0" borderId="0" xfId="5" applyNumberFormat="1" applyFont="1" applyBorder="1"/>
    <xf numFmtId="178" fontId="9" fillId="0" borderId="0" xfId="7" applyNumberFormat="1" applyFont="1"/>
    <xf numFmtId="178" fontId="9" fillId="0" borderId="0" xfId="7" applyNumberFormat="1" applyFont="1" applyBorder="1"/>
    <xf numFmtId="0" fontId="6" fillId="0" borderId="4" xfId="3" applyBorder="1" applyAlignment="1">
      <alignment vertical="center"/>
    </xf>
    <xf numFmtId="0" fontId="6" fillId="0" borderId="4" xfId="3" applyBorder="1" applyAlignment="1">
      <alignment vertical="center" wrapText="1"/>
    </xf>
    <xf numFmtId="0" fontId="6" fillId="0" borderId="6" xfId="3" applyBorder="1" applyAlignment="1">
      <alignment vertical="center"/>
    </xf>
    <xf numFmtId="0" fontId="6" fillId="0" borderId="6" xfId="3" applyBorder="1" applyAlignment="1">
      <alignment vertical="center" wrapText="1"/>
    </xf>
    <xf numFmtId="0" fontId="6" fillId="0" borderId="0" xfId="3" applyAlignment="1">
      <alignment vertical="center"/>
    </xf>
    <xf numFmtId="0" fontId="6" fillId="0" borderId="0" xfId="3" applyAlignment="1">
      <alignment vertical="center" wrapText="1"/>
    </xf>
    <xf numFmtId="0" fontId="6" fillId="0" borderId="4" xfId="3" applyBorder="1" applyAlignment="1">
      <alignment horizontal="center"/>
    </xf>
    <xf numFmtId="0" fontId="6" fillId="0" borderId="0" xfId="3" applyAlignment="1">
      <alignment horizontal="center"/>
    </xf>
    <xf numFmtId="0" fontId="6" fillId="0" borderId="6" xfId="3" applyBorder="1" applyAlignment="1">
      <alignment horizontal="center"/>
    </xf>
    <xf numFmtId="0" fontId="6" fillId="0" borderId="0" xfId="3" applyBorder="1" applyAlignment="1">
      <alignment horizontal="center"/>
    </xf>
    <xf numFmtId="0" fontId="4" fillId="0" borderId="4" xfId="3" applyFont="1" applyBorder="1"/>
    <xf numFmtId="10" fontId="6" fillId="0" borderId="0" xfId="3" applyNumberFormat="1"/>
    <xf numFmtId="43" fontId="6" fillId="0" borderId="0" xfId="3" applyNumberFormat="1"/>
    <xf numFmtId="10" fontId="0" fillId="0" borderId="0" xfId="4" applyNumberFormat="1" applyFont="1"/>
    <xf numFmtId="43" fontId="6" fillId="0" borderId="0" xfId="3" applyNumberFormat="1" applyBorder="1"/>
    <xf numFmtId="43" fontId="0" fillId="0" borderId="0" xfId="8" applyNumberFormat="1" applyFont="1"/>
    <xf numFmtId="0" fontId="6" fillId="0" borderId="6" xfId="3" applyBorder="1" applyAlignment="1">
      <alignment horizontal="left"/>
    </xf>
    <xf numFmtId="10" fontId="0" fillId="0" borderId="6" xfId="4" applyNumberFormat="1" applyFont="1" applyBorder="1"/>
    <xf numFmtId="0" fontId="18" fillId="0" borderId="0" xfId="9" applyFont="1" applyAlignment="1" applyProtection="1"/>
    <xf numFmtId="0" fontId="8" fillId="0" borderId="0" xfId="3" applyFont="1"/>
    <xf numFmtId="169" fontId="6" fillId="0" borderId="0" xfId="3" applyNumberFormat="1"/>
    <xf numFmtId="179" fontId="6" fillId="0" borderId="0" xfId="3" applyNumberFormat="1" applyBorder="1"/>
    <xf numFmtId="179" fontId="6" fillId="0" borderId="0" xfId="3" applyNumberFormat="1"/>
    <xf numFmtId="0" fontId="3" fillId="0" borderId="4" xfId="5" applyBorder="1"/>
    <xf numFmtId="9" fontId="3" fillId="0" borderId="0" xfId="5" applyNumberFormat="1"/>
    <xf numFmtId="169" fontId="3" fillId="0" borderId="0" xfId="5" applyNumberFormat="1"/>
    <xf numFmtId="178" fontId="3" fillId="0" borderId="0" xfId="5" applyNumberFormat="1"/>
    <xf numFmtId="169" fontId="6" fillId="0" borderId="6" xfId="3" applyNumberFormat="1" applyBorder="1"/>
    <xf numFmtId="0" fontId="3" fillId="0" borderId="0" xfId="5" applyFont="1" applyAlignment="1">
      <alignment horizontal="left"/>
    </xf>
    <xf numFmtId="0" fontId="3" fillId="0" borderId="6" xfId="5" applyFont="1" applyBorder="1"/>
    <xf numFmtId="0" fontId="3" fillId="0" borderId="0" xfId="5" applyFont="1" applyAlignment="1">
      <alignment horizontal="right"/>
    </xf>
    <xf numFmtId="10" fontId="3" fillId="0" borderId="0" xfId="5" applyNumberFormat="1" applyFont="1"/>
    <xf numFmtId="9" fontId="3" fillId="0" borderId="0" xfId="5" applyNumberFormat="1" applyFont="1"/>
    <xf numFmtId="169" fontId="3" fillId="0" borderId="0" xfId="5" applyNumberFormat="1" applyFont="1"/>
    <xf numFmtId="178" fontId="3" fillId="0" borderId="0" xfId="5" applyNumberFormat="1" applyFont="1"/>
    <xf numFmtId="169" fontId="16" fillId="0" borderId="0" xfId="6" applyNumberFormat="1" applyFont="1" applyAlignment="1">
      <alignment horizontal="right"/>
    </xf>
    <xf numFmtId="178" fontId="16" fillId="0" borderId="0" xfId="7" applyNumberFormat="1" applyFont="1" applyAlignment="1">
      <alignment horizontal="right"/>
    </xf>
    <xf numFmtId="43" fontId="16" fillId="0" borderId="0" xfId="7" applyNumberFormat="1" applyFont="1"/>
    <xf numFmtId="178" fontId="16" fillId="0" borderId="6" xfId="7" applyNumberFormat="1" applyFont="1" applyBorder="1" applyAlignment="1">
      <alignment horizontal="right"/>
    </xf>
    <xf numFmtId="178" fontId="16" fillId="0" borderId="0" xfId="7" applyNumberFormat="1" applyFont="1"/>
    <xf numFmtId="43" fontId="16" fillId="0" borderId="0" xfId="7" applyFont="1"/>
    <xf numFmtId="178" fontId="16" fillId="0" borderId="6" xfId="7" applyNumberFormat="1" applyFont="1" applyBorder="1"/>
    <xf numFmtId="0" fontId="3" fillId="2" borderId="4" xfId="5" applyFill="1" applyBorder="1"/>
    <xf numFmtId="0" fontId="3" fillId="2" borderId="4" xfId="5" applyFill="1" applyBorder="1" applyAlignment="1">
      <alignment horizontal="right"/>
    </xf>
    <xf numFmtId="169" fontId="3" fillId="0" borderId="0" xfId="6" applyNumberFormat="1"/>
    <xf numFmtId="169" fontId="3" fillId="0" borderId="0" xfId="6" applyNumberFormat="1" applyFont="1" applyFill="1" applyBorder="1" applyAlignment="1">
      <alignment horizontal="right"/>
    </xf>
    <xf numFmtId="169" fontId="3" fillId="0" borderId="6" xfId="6" applyNumberFormat="1" applyBorder="1"/>
    <xf numFmtId="178" fontId="3" fillId="0" borderId="6" xfId="5" applyNumberFormat="1" applyBorder="1"/>
    <xf numFmtId="180" fontId="3" fillId="0" borderId="0" xfId="5" applyNumberFormat="1"/>
    <xf numFmtId="181" fontId="3" fillId="0" borderId="6" xfId="5" applyNumberFormat="1" applyBorder="1"/>
    <xf numFmtId="165" fontId="0" fillId="0" borderId="0" xfId="11" applyNumberFormat="1" applyFont="1"/>
    <xf numFmtId="44" fontId="4" fillId="0" borderId="6" xfId="11" applyFont="1" applyBorder="1"/>
    <xf numFmtId="43" fontId="3" fillId="0" borderId="0" xfId="5" applyNumberFormat="1" applyBorder="1"/>
    <xf numFmtId="177" fontId="3" fillId="0" borderId="0" xfId="5" applyNumberFormat="1" applyBorder="1"/>
    <xf numFmtId="178" fontId="6" fillId="0" borderId="0" xfId="1" applyNumberFormat="1" applyFont="1"/>
    <xf numFmtId="0" fontId="3" fillId="0" borderId="0" xfId="0" applyFont="1" applyBorder="1"/>
    <xf numFmtId="44" fontId="6" fillId="0" borderId="0" xfId="10" applyFont="1"/>
    <xf numFmtId="0" fontId="19" fillId="0" borderId="0" xfId="5" applyFont="1"/>
    <xf numFmtId="0" fontId="5" fillId="0" borderId="0" xfId="5" applyFont="1" applyAlignment="1">
      <alignment horizontal="left" indent="2"/>
    </xf>
    <xf numFmtId="0" fontId="5" fillId="0" borderId="0" xfId="5" quotePrefix="1" applyFont="1" applyAlignment="1">
      <alignment horizontal="left" indent="2"/>
    </xf>
    <xf numFmtId="43" fontId="3" fillId="0" borderId="0" xfId="1" applyFont="1"/>
    <xf numFmtId="10" fontId="3" fillId="0" borderId="0" xfId="2" applyNumberFormat="1" applyFont="1"/>
    <xf numFmtId="10" fontId="22" fillId="0" borderId="0" xfId="2" applyNumberFormat="1" applyFont="1"/>
    <xf numFmtId="10" fontId="4" fillId="0" borderId="0" xfId="5" applyNumberFormat="1" applyFont="1"/>
    <xf numFmtId="10" fontId="4" fillId="0" borderId="0" xfId="2" applyNumberFormat="1" applyFont="1"/>
    <xf numFmtId="0" fontId="5" fillId="0" borderId="0" xfId="0" applyFont="1" applyAlignment="1">
      <alignment horizontal="left" vertical="justify" wrapText="1"/>
    </xf>
    <xf numFmtId="0" fontId="0" fillId="0" borderId="0" xfId="0" applyAlignment="1">
      <alignment horizontal="left"/>
    </xf>
    <xf numFmtId="0" fontId="0" fillId="0" borderId="0" xfId="0" applyAlignment="1">
      <alignment wrapText="1"/>
    </xf>
    <xf numFmtId="0" fontId="5" fillId="0" borderId="0" xfId="3" applyFont="1" applyAlignment="1">
      <alignment horizontal="left" vertical="justify" wrapText="1"/>
    </xf>
    <xf numFmtId="0" fontId="6" fillId="0" borderId="0" xfId="3" applyAlignment="1">
      <alignment wrapText="1"/>
    </xf>
    <xf numFmtId="0" fontId="5" fillId="0" borderId="0" xfId="3" applyFont="1" applyAlignment="1">
      <alignment horizontal="left" wrapText="1"/>
    </xf>
    <xf numFmtId="0" fontId="5" fillId="0" borderId="0" xfId="3" applyFont="1" applyAlignment="1">
      <alignment horizontal="left" wrapText="1" indent="2"/>
    </xf>
    <xf numFmtId="0" fontId="5" fillId="0" borderId="0" xfId="3" applyFont="1" applyBorder="1" applyAlignment="1">
      <alignment horizontal="left" vertical="justify" wrapText="1"/>
    </xf>
    <xf numFmtId="0" fontId="5" fillId="0" borderId="0" xfId="3" applyFont="1" applyBorder="1" applyAlignment="1">
      <alignment horizontal="left" vertical="center" wrapText="1"/>
    </xf>
    <xf numFmtId="0" fontId="5" fillId="0" borderId="0" xfId="3" applyFont="1" applyAlignment="1">
      <alignment wrapText="1"/>
    </xf>
    <xf numFmtId="0" fontId="5" fillId="0" borderId="0" xfId="3" quotePrefix="1" applyFont="1" applyAlignment="1">
      <alignment horizontal="left" wrapText="1" indent="2"/>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8" fillId="0" borderId="1" xfId="0" applyFont="1" applyFill="1" applyBorder="1" applyAlignment="1">
      <alignment horizontal="center"/>
    </xf>
    <xf numFmtId="0" fontId="8" fillId="0" borderId="1" xfId="0" applyFont="1" applyFill="1" applyBorder="1" applyAlignment="1"/>
    <xf numFmtId="0" fontId="0" fillId="0" borderId="2" xfId="0" applyBorder="1" applyAlignment="1">
      <alignment horizontal="right" wrapText="1"/>
    </xf>
    <xf numFmtId="0" fontId="0" fillId="0" borderId="0" xfId="0" applyBorder="1" applyAlignment="1">
      <alignment horizontal="right" wrapText="1"/>
    </xf>
    <xf numFmtId="0" fontId="0" fillId="0" borderId="1" xfId="0" applyBorder="1" applyAlignment="1">
      <alignment horizontal="right" wrapText="1"/>
    </xf>
    <xf numFmtId="0" fontId="4" fillId="0" borderId="0" xfId="5" applyFont="1" applyAlignment="1">
      <alignment horizontal="left" wrapText="1"/>
    </xf>
    <xf numFmtId="0" fontId="3" fillId="0" borderId="0" xfId="5" applyAlignment="1">
      <alignment wrapText="1"/>
    </xf>
    <xf numFmtId="0" fontId="5" fillId="0" borderId="0" xfId="5" applyFont="1" applyAlignment="1">
      <alignment horizontal="left" wrapText="1"/>
    </xf>
    <xf numFmtId="0" fontId="3" fillId="0" borderId="0" xfId="5" applyAlignment="1">
      <alignment horizontal="left" wrapText="1"/>
    </xf>
    <xf numFmtId="0" fontId="3" fillId="0" borderId="0" xfId="5" applyFont="1" applyAlignment="1">
      <alignment horizontal="left" wrapText="1"/>
    </xf>
  </cellXfs>
  <cellStyles count="12">
    <cellStyle name="Comma" xfId="1" builtinId="3"/>
    <cellStyle name="Comma 2" xfId="7"/>
    <cellStyle name="Currency" xfId="10" builtinId="4"/>
    <cellStyle name="Currency 2" xfId="8"/>
    <cellStyle name="Currency 3" xfId="11"/>
    <cellStyle name="Hyperlink" xfId="9" builtinId="8"/>
    <cellStyle name="Normal" xfId="0" builtinId="0"/>
    <cellStyle name="Normal 2" xfId="3"/>
    <cellStyle name="Normal 3" xfId="5"/>
    <cellStyle name="Percent" xfId="2" builtinId="5"/>
    <cellStyle name="Percent 2" xfId="4"/>
    <cellStyle name="Percent 3"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Common-Size Income Statement</a:t>
            </a:r>
          </a:p>
        </c:rich>
      </c:tx>
      <c:layout>
        <c:manualLayout>
          <c:xMode val="edge"/>
          <c:yMode val="edge"/>
          <c:x val="0.33761232349165643"/>
          <c:y val="2.8790786948176578E-2"/>
        </c:manualLayout>
      </c:layout>
      <c:overlay val="0"/>
      <c:spPr>
        <a:noFill/>
        <a:ln w="25400">
          <a:noFill/>
        </a:ln>
      </c:spPr>
    </c:title>
    <c:autoTitleDeleted val="0"/>
    <c:plotArea>
      <c:layout>
        <c:manualLayout>
          <c:layoutTarget val="inner"/>
          <c:xMode val="edge"/>
          <c:yMode val="edge"/>
          <c:x val="0.11810012836970475"/>
          <c:y val="0.14395393474088294"/>
          <c:w val="0.50320924261874256"/>
          <c:h val="0.80806142034549011"/>
        </c:manualLayout>
      </c:layout>
      <c:lineChart>
        <c:grouping val="standard"/>
        <c:varyColors val="0"/>
        <c:ser>
          <c:idx val="0"/>
          <c:order val="0"/>
          <c:tx>
            <c:strRef>
              <c:f>'Common Size and Trend Analysis'!$B$20</c:f>
              <c:strCache>
                <c:ptCount val="1"/>
                <c:pt idx="0">
                  <c:v>   Cost of sales</c:v>
                </c:pt>
              </c:strCache>
            </c:strRef>
          </c:tx>
          <c:cat>
            <c:numRef>
              <c:f>'Common Size and Trend Analysis'!$C$18:$M$18</c:f>
              <c:numCache>
                <c:formatCode>yyyy/mm/dd</c:formatCode>
                <c:ptCount val="11"/>
                <c:pt idx="0">
                  <c:v>40327</c:v>
                </c:pt>
                <c:pt idx="1">
                  <c:v>39963</c:v>
                </c:pt>
                <c:pt idx="2">
                  <c:v>39599</c:v>
                </c:pt>
                <c:pt idx="3">
                  <c:v>39233</c:v>
                </c:pt>
                <c:pt idx="4">
                  <c:v>38868</c:v>
                </c:pt>
                <c:pt idx="5">
                  <c:v>38503</c:v>
                </c:pt>
                <c:pt idx="6">
                  <c:v>38138</c:v>
                </c:pt>
                <c:pt idx="7">
                  <c:v>37772</c:v>
                </c:pt>
                <c:pt idx="8">
                  <c:v>37407</c:v>
                </c:pt>
                <c:pt idx="9">
                  <c:v>37042</c:v>
                </c:pt>
                <c:pt idx="10">
                  <c:v>36677</c:v>
                </c:pt>
              </c:numCache>
            </c:numRef>
          </c:cat>
          <c:val>
            <c:numRef>
              <c:f>'Common Size and Trend Analysis'!$C$20:$M$20</c:f>
              <c:numCache>
                <c:formatCode>0%</c:formatCode>
                <c:ptCount val="11"/>
                <c:pt idx="0">
                  <c:v>0.53716209109077528</c:v>
                </c:pt>
                <c:pt idx="1">
                  <c:v>0.55129562319762626</c:v>
                </c:pt>
                <c:pt idx="2">
                  <c:v>0.54971815107102595</c:v>
                </c:pt>
                <c:pt idx="3">
                  <c:v>0.5614024341690198</c:v>
                </c:pt>
                <c:pt idx="4">
                  <c:v>0.55954235735444569</c:v>
                </c:pt>
                <c:pt idx="5">
                  <c:v>0.55491022365844955</c:v>
                </c:pt>
                <c:pt idx="6">
                  <c:v>0.57139825839991509</c:v>
                </c:pt>
                <c:pt idx="7">
                  <c:v>0.5902215574460129</c:v>
                </c:pt>
                <c:pt idx="8">
                  <c:v>0.60696452036793691</c:v>
                </c:pt>
                <c:pt idx="9">
                  <c:v>0.60965559396340951</c:v>
                </c:pt>
                <c:pt idx="10">
                  <c:v>0.60074929683939038</c:v>
                </c:pt>
              </c:numCache>
            </c:numRef>
          </c:val>
          <c:smooth val="0"/>
        </c:ser>
        <c:ser>
          <c:idx val="1"/>
          <c:order val="1"/>
          <c:tx>
            <c:strRef>
              <c:f>'Common Size and Trend Analysis'!$B$28</c:f>
              <c:strCache>
                <c:ptCount val="1"/>
                <c:pt idx="0">
                  <c:v>Core operating income (before tax)</c:v>
                </c:pt>
              </c:strCache>
            </c:strRef>
          </c:tx>
          <c:val>
            <c:numRef>
              <c:f>'Common Size and Trend Analysis'!$C$28:$M$28</c:f>
              <c:numCache>
                <c:formatCode>0%</c:formatCode>
                <c:ptCount val="11"/>
                <c:pt idx="0">
                  <c:v>0.13270221941727139</c:v>
                </c:pt>
                <c:pt idx="1">
                  <c:v>0.13262863668837765</c:v>
                </c:pt>
                <c:pt idx="2">
                  <c:v>0.12697696891608951</c:v>
                </c:pt>
                <c:pt idx="3">
                  <c:v>0.13063292069656185</c:v>
                </c:pt>
                <c:pt idx="4">
                  <c:v>0.1407431677911587</c:v>
                </c:pt>
                <c:pt idx="5">
                  <c:v>0.13570893105380766</c:v>
                </c:pt>
                <c:pt idx="6">
                  <c:v>0.12037770033705758</c:v>
                </c:pt>
                <c:pt idx="7">
                  <c:v>0.10899317565672617</c:v>
                </c:pt>
                <c:pt idx="8">
                  <c:v>0.10764176690589305</c:v>
                </c:pt>
                <c:pt idx="9">
                  <c:v>0.10329019475592277</c:v>
                </c:pt>
                <c:pt idx="10">
                  <c:v>0.10691376416048726</c:v>
                </c:pt>
              </c:numCache>
            </c:numRef>
          </c:val>
          <c:smooth val="0"/>
        </c:ser>
        <c:ser>
          <c:idx val="2"/>
          <c:order val="2"/>
          <c:tx>
            <c:strRef>
              <c:f>'Common Size and Trend Analysis'!$B$27</c:f>
              <c:strCache>
                <c:ptCount val="1"/>
                <c:pt idx="0">
                  <c:v>Total operating expenses</c:v>
                </c:pt>
              </c:strCache>
            </c:strRef>
          </c:tx>
          <c:val>
            <c:numRef>
              <c:f>'Common Size and Trend Analysis'!$C$27:$M$27</c:f>
              <c:numCache>
                <c:formatCode>0%</c:formatCode>
                <c:ptCount val="11"/>
                <c:pt idx="0">
                  <c:v>0.33013568949195332</c:v>
                </c:pt>
                <c:pt idx="1">
                  <c:v>0.31607574011399608</c:v>
                </c:pt>
                <c:pt idx="2">
                  <c:v>0.32330488001288454</c:v>
                </c:pt>
                <c:pt idx="3">
                  <c:v>0.30796464513441835</c:v>
                </c:pt>
                <c:pt idx="4">
                  <c:v>0.29971447485439562</c:v>
                </c:pt>
                <c:pt idx="5">
                  <c:v>0.30938084528774279</c:v>
                </c:pt>
                <c:pt idx="6">
                  <c:v>0.30822404126302733</c:v>
                </c:pt>
                <c:pt idx="7">
                  <c:v>0.30078526689726093</c:v>
                </c:pt>
                <c:pt idx="8">
                  <c:v>0.28539371272617003</c:v>
                </c:pt>
                <c:pt idx="9">
                  <c:v>0.28705421128066771</c:v>
                </c:pt>
                <c:pt idx="10">
                  <c:v>0.29233693900012236</c:v>
                </c:pt>
              </c:numCache>
            </c:numRef>
          </c:val>
          <c:smooth val="0"/>
        </c:ser>
        <c:ser>
          <c:idx val="3"/>
          <c:order val="3"/>
          <c:tx>
            <c:strRef>
              <c:f>'Common Size and Trend Analysis'!$B$46</c:f>
              <c:strCache>
                <c:ptCount val="1"/>
                <c:pt idx="0">
                  <c:v>Total other operating income (expense)</c:v>
                </c:pt>
              </c:strCache>
            </c:strRef>
          </c:tx>
          <c:val>
            <c:numRef>
              <c:f>'Common Size and Trend Analysis'!$C$47:$M$47</c:f>
              <c:numCache>
                <c:formatCode>0.0%</c:formatCode>
                <c:ptCount val="11"/>
                <c:pt idx="0">
                  <c:v>9.5422113979520856E-2</c:v>
                </c:pt>
                <c:pt idx="1">
                  <c:v>0.10969599571473934</c:v>
                </c:pt>
                <c:pt idx="2">
                  <c:v>0.10066279470247899</c:v>
                </c:pt>
                <c:pt idx="3">
                  <c:v>9.5286396682973451E-2</c:v>
                </c:pt>
                <c:pt idx="4">
                  <c:v>8.8441838415172794E-2</c:v>
                </c:pt>
                <c:pt idx="5">
                  <c:v>9.2003548232374263E-2</c:v>
                </c:pt>
                <c:pt idx="6">
                  <c:v>8.4444041126200756E-2</c:v>
                </c:pt>
                <c:pt idx="7">
                  <c:v>4.0448646037829911E-2</c:v>
                </c:pt>
                <c:pt idx="8">
                  <c:v>6.3623492227044443E-2</c:v>
                </c:pt>
                <c:pt idx="9">
                  <c:v>5.5983389254407226E-2</c:v>
                </c:pt>
                <c:pt idx="10">
                  <c:v>5.9866051439444581E-2</c:v>
                </c:pt>
              </c:numCache>
            </c:numRef>
          </c:val>
          <c:smooth val="0"/>
        </c:ser>
        <c:ser>
          <c:idx val="4"/>
          <c:order val="4"/>
          <c:tx>
            <c:strRef>
              <c:f>'Common Size and Trend Analysis'!$B$54</c:f>
              <c:strCache>
                <c:ptCount val="1"/>
                <c:pt idx="0">
                  <c:v>Net financial income (expense)</c:v>
                </c:pt>
              </c:strCache>
            </c:strRef>
          </c:tx>
          <c:val>
            <c:numRef>
              <c:f>'Common Size and Trend Analysis'!$C$54:$M$54</c:f>
              <c:numCache>
                <c:formatCode>0.0%</c:formatCode>
                <c:ptCount val="11"/>
                <c:pt idx="0">
                  <c:v>-2.1106027137898388E-4</c:v>
                </c:pt>
                <c:pt idx="1">
                  <c:v>3.1876512043757234E-4</c:v>
                </c:pt>
                <c:pt idx="2">
                  <c:v>2.5789207952035343E-3</c:v>
                </c:pt>
                <c:pt idx="3">
                  <c:v>2.2407068475859891E-3</c:v>
                </c:pt>
                <c:pt idx="4">
                  <c:v>1.2289891658777742E-3</c:v>
                </c:pt>
                <c:pt idx="5">
                  <c:v>-1.6055538024613444E-4</c:v>
                </c:pt>
                <c:pt idx="6">
                  <c:v>-8.2702219417271486E-4</c:v>
                </c:pt>
                <c:pt idx="7">
                  <c:v>-1.4101451562006943E-3</c:v>
                </c:pt>
                <c:pt idx="8">
                  <c:v>-1.5721468391711371E-3</c:v>
                </c:pt>
                <c:pt idx="9">
                  <c:v>-1.9325865151993268E-3</c:v>
                </c:pt>
                <c:pt idx="10">
                  <c:v>-1.4839065951404227E-3</c:v>
                </c:pt>
              </c:numCache>
            </c:numRef>
          </c:val>
          <c:smooth val="0"/>
        </c:ser>
        <c:ser>
          <c:idx val="5"/>
          <c:order val="5"/>
          <c:tx>
            <c:strRef>
              <c:f>'Common Size and Trend Analysis'!$B$47</c:f>
              <c:strCache>
                <c:ptCount val="1"/>
                <c:pt idx="0">
                  <c:v>Operating income after tax</c:v>
                </c:pt>
              </c:strCache>
            </c:strRef>
          </c:tx>
          <c:val>
            <c:numRef>
              <c:f>'Common Size and Trend Analysis'!$C$47:$M$47</c:f>
              <c:numCache>
                <c:formatCode>0.0%</c:formatCode>
                <c:ptCount val="11"/>
                <c:pt idx="0">
                  <c:v>9.5422113979520856E-2</c:v>
                </c:pt>
                <c:pt idx="1">
                  <c:v>0.10969599571473934</c:v>
                </c:pt>
                <c:pt idx="2">
                  <c:v>0.10066279470247899</c:v>
                </c:pt>
                <c:pt idx="3">
                  <c:v>9.5286396682973451E-2</c:v>
                </c:pt>
                <c:pt idx="4">
                  <c:v>8.8441838415172794E-2</c:v>
                </c:pt>
                <c:pt idx="5">
                  <c:v>9.2003548232374263E-2</c:v>
                </c:pt>
                <c:pt idx="6">
                  <c:v>8.4444041126200756E-2</c:v>
                </c:pt>
                <c:pt idx="7">
                  <c:v>4.0448646037829911E-2</c:v>
                </c:pt>
                <c:pt idx="8">
                  <c:v>6.3623492227044443E-2</c:v>
                </c:pt>
                <c:pt idx="9">
                  <c:v>5.5983389254407226E-2</c:v>
                </c:pt>
                <c:pt idx="10">
                  <c:v>5.9866051439444581E-2</c:v>
                </c:pt>
              </c:numCache>
            </c:numRef>
          </c:val>
          <c:smooth val="0"/>
        </c:ser>
        <c:ser>
          <c:idx val="6"/>
          <c:order val="6"/>
          <c:tx>
            <c:strRef>
              <c:f>'Common Size and Trend Analysis'!$B$56</c:f>
              <c:strCache>
                <c:ptCount val="1"/>
                <c:pt idx="0">
                  <c:v>Comprehensive income (available to common)</c:v>
                </c:pt>
              </c:strCache>
            </c:strRef>
          </c:tx>
          <c:val>
            <c:numRef>
              <c:f>'Common Size and Trend Analysis'!$C$56:$M$56</c:f>
              <c:numCache>
                <c:formatCode>0.0%</c:formatCode>
                <c:ptCount val="11"/>
                <c:pt idx="0">
                  <c:v>9.5211053708141979E-2</c:v>
                </c:pt>
                <c:pt idx="1">
                  <c:v>9.094156849823351E-2</c:v>
                </c:pt>
                <c:pt idx="2">
                  <c:v>0.10321989465252324</c:v>
                </c:pt>
                <c:pt idx="3">
                  <c:v>8.4056010497873063E-2</c:v>
                </c:pt>
                <c:pt idx="4">
                  <c:v>7.0790304476442009E-2</c:v>
                </c:pt>
                <c:pt idx="5">
                  <c:v>6.6322096962677615E-2</c:v>
                </c:pt>
                <c:pt idx="6">
                  <c:v>5.3590842554089149E-2</c:v>
                </c:pt>
                <c:pt idx="7">
                  <c:v>2.134567511658075E-2</c:v>
                </c:pt>
                <c:pt idx="8">
                  <c:v>3.153120903556067E-2</c:v>
                </c:pt>
                <c:pt idx="9">
                  <c:v>2.6005521403030352E-2</c:v>
                </c:pt>
                <c:pt idx="10">
                  <c:v>2.6919828510726263E-2</c:v>
                </c:pt>
              </c:numCache>
            </c:numRef>
          </c:val>
          <c:smooth val="0"/>
        </c:ser>
        <c:dLbls>
          <c:showLegendKey val="0"/>
          <c:showVal val="0"/>
          <c:showCatName val="0"/>
          <c:showSerName val="0"/>
          <c:showPercent val="0"/>
          <c:showBubbleSize val="0"/>
        </c:dLbls>
        <c:marker val="1"/>
        <c:smooth val="0"/>
        <c:axId val="180003968"/>
        <c:axId val="180005504"/>
      </c:lineChart>
      <c:dateAx>
        <c:axId val="180003968"/>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005504"/>
        <c:crosses val="autoZero"/>
        <c:auto val="1"/>
        <c:lblOffset val="100"/>
        <c:baseTimeUnit val="years"/>
        <c:majorUnit val="1"/>
        <c:majorTimeUnit val="years"/>
        <c:minorUnit val="1"/>
        <c:minorTimeUnit val="years"/>
      </c:dateAx>
      <c:valAx>
        <c:axId val="180005504"/>
        <c:scaling>
          <c:orientation val="minMax"/>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Revenue</a:t>
                </a:r>
              </a:p>
            </c:rich>
          </c:tx>
          <c:layout>
            <c:manualLayout>
              <c:xMode val="edge"/>
              <c:yMode val="edge"/>
              <c:x val="2.0539152759948651E-2"/>
              <c:y val="0.35700575815738961"/>
            </c:manualLayout>
          </c:layout>
          <c:overlay val="0"/>
          <c:spPr>
            <a:noFill/>
            <a:ln w="25400">
              <a:noFill/>
            </a:ln>
          </c:spPr>
        </c:title>
        <c:numFmt formatCode="0%" sourceLinked="1"/>
        <c:majorTickMark val="out"/>
        <c:minorTickMark val="none"/>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003968"/>
        <c:crosses val="autoZero"/>
        <c:crossBetween val="between"/>
      </c:valAx>
      <c:spPr>
        <a:noFill/>
        <a:ln w="25400">
          <a:noFill/>
        </a:ln>
      </c:spPr>
    </c:plotArea>
    <c:legend>
      <c:legendPos val="r"/>
      <c:layout>
        <c:manualLayout>
          <c:xMode val="edge"/>
          <c:yMode val="edge"/>
          <c:x val="0.65596919127086062"/>
          <c:y val="0.15738963531669883"/>
          <c:w val="0.30604395462672879"/>
          <c:h val="0.45670813321867598"/>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Common-Size Balance Sheet</a:t>
            </a:r>
          </a:p>
        </c:rich>
      </c:tx>
      <c:layout>
        <c:manualLayout>
          <c:xMode val="edge"/>
          <c:yMode val="edge"/>
          <c:x val="0.35430039992196805"/>
          <c:y val="3.4340701113210012E-2"/>
        </c:manualLayout>
      </c:layout>
      <c:overlay val="0"/>
      <c:spPr>
        <a:noFill/>
        <a:ln w="25400">
          <a:noFill/>
        </a:ln>
      </c:spPr>
    </c:title>
    <c:autoTitleDeleted val="0"/>
    <c:plotArea>
      <c:layout>
        <c:manualLayout>
          <c:layoutTarget val="inner"/>
          <c:xMode val="edge"/>
          <c:yMode val="edge"/>
          <c:x val="0.11296534017971759"/>
          <c:y val="0.14506783526867301"/>
          <c:w val="0.51347881899871661"/>
          <c:h val="0.76789240802217651"/>
        </c:manualLayout>
      </c:layout>
      <c:lineChart>
        <c:grouping val="standard"/>
        <c:varyColors val="0"/>
        <c:ser>
          <c:idx val="0"/>
          <c:order val="0"/>
          <c:tx>
            <c:strRef>
              <c:f>'Common Size and Trend Analysis'!$B$94</c:f>
              <c:strCache>
                <c:ptCount val="1"/>
                <c:pt idx="0">
                  <c:v>Net operating assets (NOA):</c:v>
                </c:pt>
              </c:strCache>
            </c:strRef>
          </c:tx>
          <c:cat>
            <c:numRef>
              <c:f>'Common Size and Trend Analysis'!$C$61:$M$61</c:f>
              <c:numCache>
                <c:formatCode>yyyy/mm/dd</c:formatCode>
                <c:ptCount val="11"/>
                <c:pt idx="0">
                  <c:v>40329</c:v>
                </c:pt>
                <c:pt idx="1">
                  <c:v>39964</c:v>
                </c:pt>
                <c:pt idx="2">
                  <c:v>39599</c:v>
                </c:pt>
                <c:pt idx="3">
                  <c:v>39233</c:v>
                </c:pt>
                <c:pt idx="4">
                  <c:v>38868</c:v>
                </c:pt>
                <c:pt idx="5">
                  <c:v>38503</c:v>
                </c:pt>
                <c:pt idx="6">
                  <c:v>38138</c:v>
                </c:pt>
                <c:pt idx="7">
                  <c:v>37772</c:v>
                </c:pt>
                <c:pt idx="8">
                  <c:v>37407</c:v>
                </c:pt>
                <c:pt idx="9">
                  <c:v>37042</c:v>
                </c:pt>
                <c:pt idx="10">
                  <c:v>36677</c:v>
                </c:pt>
              </c:numCache>
            </c:numRef>
          </c:cat>
          <c:val>
            <c:numRef>
              <c:f>'Common Size and Trend Analysis'!$C$94:$M$94</c:f>
              <c:numCache>
                <c:formatCode>0.0%</c:formatCode>
                <c:ptCount val="11"/>
                <c:pt idx="0">
                  <c:v>0.55783557929666949</c:v>
                </c:pt>
                <c:pt idx="1">
                  <c:v>0.71997055987293668</c:v>
                </c:pt>
                <c:pt idx="2">
                  <c:v>0.74910370109092739</c:v>
                </c:pt>
                <c:pt idx="3">
                  <c:v>0.69384958487279269</c:v>
                </c:pt>
                <c:pt idx="4">
                  <c:v>0.77250843971297123</c:v>
                </c:pt>
                <c:pt idx="5">
                  <c:v>0.83581228478036673</c:v>
                </c:pt>
                <c:pt idx="6">
                  <c:v>0.94042429439233033</c:v>
                </c:pt>
                <c:pt idx="7">
                  <c:v>1.0749925525048409</c:v>
                </c:pt>
                <c:pt idx="8">
                  <c:v>1.1604966051871699</c:v>
                </c:pt>
                <c:pt idx="9">
                  <c:v>1.3055427462618421</c:v>
                </c:pt>
                <c:pt idx="10">
                  <c:v>1.411562569495187</c:v>
                </c:pt>
              </c:numCache>
            </c:numRef>
          </c:val>
          <c:smooth val="0"/>
        </c:ser>
        <c:ser>
          <c:idx val="1"/>
          <c:order val="1"/>
          <c:tx>
            <c:strRef>
              <c:f>'Common Size and Trend Analysis'!$B$95</c:f>
              <c:strCache>
                <c:ptCount val="1"/>
                <c:pt idx="0">
                  <c:v>Net financial assets (obligations) </c:v>
                </c:pt>
              </c:strCache>
            </c:strRef>
          </c:tx>
          <c:val>
            <c:numRef>
              <c:f>'Common Size and Trend Analysis'!$C$95:$M$95</c:f>
              <c:numCache>
                <c:formatCode>0.0%</c:formatCode>
                <c:ptCount val="11"/>
                <c:pt idx="0">
                  <c:v>0.44216442070333056</c:v>
                </c:pt>
                <c:pt idx="1">
                  <c:v>0.28002944012706338</c:v>
                </c:pt>
                <c:pt idx="2">
                  <c:v>0.25089629890907261</c:v>
                </c:pt>
                <c:pt idx="3">
                  <c:v>0.30615041512720736</c:v>
                </c:pt>
                <c:pt idx="4">
                  <c:v>0.22749156028702877</c:v>
                </c:pt>
                <c:pt idx="5">
                  <c:v>0.16418771521963332</c:v>
                </c:pt>
                <c:pt idx="6">
                  <c:v>5.9575705607669747E-2</c:v>
                </c:pt>
                <c:pt idx="7">
                  <c:v>-7.4992552504840881E-2</c:v>
                </c:pt>
                <c:pt idx="8">
                  <c:v>-0.16049660518716991</c:v>
                </c:pt>
                <c:pt idx="9">
                  <c:v>-0.30554274626184219</c:v>
                </c:pt>
                <c:pt idx="10">
                  <c:v>-0.41156256949518705</c:v>
                </c:pt>
              </c:numCache>
            </c:numRef>
          </c:val>
          <c:smooth val="0"/>
        </c:ser>
        <c:dLbls>
          <c:showLegendKey val="0"/>
          <c:showVal val="0"/>
          <c:showCatName val="0"/>
          <c:showSerName val="0"/>
          <c:showPercent val="0"/>
          <c:showBubbleSize val="0"/>
        </c:dLbls>
        <c:marker val="1"/>
        <c:smooth val="0"/>
        <c:axId val="180838400"/>
        <c:axId val="180839936"/>
      </c:lineChart>
      <c:dateAx>
        <c:axId val="18083840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839936"/>
        <c:crosses val="autoZero"/>
        <c:auto val="1"/>
        <c:lblOffset val="100"/>
        <c:baseTimeUnit val="years"/>
        <c:majorUnit val="1"/>
        <c:majorTimeUnit val="years"/>
        <c:minorUnit val="1"/>
        <c:minorTimeUnit val="years"/>
      </c:dateAx>
      <c:valAx>
        <c:axId val="180839936"/>
        <c:scaling>
          <c:orientation val="minMax"/>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Total CSE</a:t>
                </a:r>
              </a:p>
            </c:rich>
          </c:tx>
          <c:layout>
            <c:manualLayout>
              <c:xMode val="edge"/>
              <c:yMode val="edge"/>
              <c:x val="2.0539152759948651E-2"/>
              <c:y val="0.31914913923960703"/>
            </c:manualLayout>
          </c:layout>
          <c:overlay val="0"/>
          <c:spPr>
            <a:noFill/>
            <a:ln w="25400">
              <a:noFill/>
            </a:ln>
          </c:spPr>
        </c:title>
        <c:numFmt formatCode="0.0%" sourceLinked="1"/>
        <c:majorTickMark val="out"/>
        <c:minorTickMark val="none"/>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838400"/>
        <c:crosses val="autoZero"/>
        <c:crossBetween val="between"/>
      </c:valAx>
      <c:spPr>
        <a:noFill/>
        <a:ln w="25400">
          <a:noFill/>
        </a:ln>
      </c:spPr>
    </c:plotArea>
    <c:legend>
      <c:legendPos val="r"/>
      <c:layout>
        <c:manualLayout>
          <c:xMode val="edge"/>
          <c:yMode val="edge"/>
          <c:x val="0.66110397946084765"/>
          <c:y val="0.11798859765353308"/>
          <c:w val="0.26551918923589651"/>
          <c:h val="8.1746556230014325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Analysis of Income Statement Items</a:t>
            </a:r>
          </a:p>
        </c:rich>
      </c:tx>
      <c:layout>
        <c:manualLayout>
          <c:xMode val="edge"/>
          <c:yMode val="edge"/>
          <c:x val="0.29268292682926883"/>
          <c:y val="2.9013539651837526E-2"/>
        </c:manualLayout>
      </c:layout>
      <c:overlay val="0"/>
      <c:spPr>
        <a:noFill/>
        <a:ln w="25400">
          <a:noFill/>
        </a:ln>
      </c:spPr>
    </c:title>
    <c:autoTitleDeleted val="0"/>
    <c:plotArea>
      <c:layout>
        <c:manualLayout>
          <c:layoutTarget val="inner"/>
          <c:xMode val="edge"/>
          <c:yMode val="edge"/>
          <c:x val="0.12195121951219511"/>
          <c:y val="0.14506783526867301"/>
          <c:w val="0.51989730423620029"/>
          <c:h val="0.76789240802217651"/>
        </c:manualLayout>
      </c:layout>
      <c:lineChart>
        <c:grouping val="standard"/>
        <c:varyColors val="0"/>
        <c:ser>
          <c:idx val="0"/>
          <c:order val="0"/>
          <c:tx>
            <c:strRef>
              <c:f>'Common Size and Trend Analysis'!$O$19</c:f>
              <c:strCache>
                <c:ptCount val="1"/>
                <c:pt idx="0">
                  <c:v>Operating revenue</c:v>
                </c:pt>
              </c:strCache>
            </c:strRef>
          </c:tx>
          <c:cat>
            <c:numRef>
              <c:f>'Common Size and Trend Analysis'!$P$18:$Z$18</c:f>
              <c:numCache>
                <c:formatCode>yyyy/mm/dd</c:formatCode>
                <c:ptCount val="11"/>
                <c:pt idx="0">
                  <c:v>40327</c:v>
                </c:pt>
                <c:pt idx="1">
                  <c:v>39963</c:v>
                </c:pt>
                <c:pt idx="2">
                  <c:v>39599</c:v>
                </c:pt>
                <c:pt idx="3">
                  <c:v>39233</c:v>
                </c:pt>
                <c:pt idx="4">
                  <c:v>38868</c:v>
                </c:pt>
                <c:pt idx="5">
                  <c:v>38503</c:v>
                </c:pt>
                <c:pt idx="6">
                  <c:v>38138</c:v>
                </c:pt>
                <c:pt idx="7">
                  <c:v>37772</c:v>
                </c:pt>
                <c:pt idx="8">
                  <c:v>37407</c:v>
                </c:pt>
                <c:pt idx="9">
                  <c:v>37042</c:v>
                </c:pt>
                <c:pt idx="10">
                  <c:v>36677</c:v>
                </c:pt>
              </c:numCache>
            </c:numRef>
          </c:cat>
          <c:val>
            <c:numRef>
              <c:f>'Common Size and Trend Analysis'!$P$19:$Z$19</c:f>
              <c:numCache>
                <c:formatCode>0%</c:formatCode>
                <c:ptCount val="11"/>
                <c:pt idx="0">
                  <c:v>2.1138175228735645</c:v>
                </c:pt>
                <c:pt idx="1">
                  <c:v>2.1318384453758155</c:v>
                </c:pt>
                <c:pt idx="2">
                  <c:v>2.0707940990094604</c:v>
                </c:pt>
                <c:pt idx="3">
                  <c:v>1.8149770430567753</c:v>
                </c:pt>
                <c:pt idx="4">
                  <c:v>1.6625607275071983</c:v>
                </c:pt>
                <c:pt idx="5">
                  <c:v>1.5274649531411546</c:v>
                </c:pt>
                <c:pt idx="6">
                  <c:v>1.3621971962512924</c:v>
                </c:pt>
                <c:pt idx="7">
                  <c:v>1.1892030105279541</c:v>
                </c:pt>
                <c:pt idx="8">
                  <c:v>1.0998210136629942</c:v>
                </c:pt>
                <c:pt idx="9">
                  <c:v>1.0548854376271524</c:v>
                </c:pt>
                <c:pt idx="10">
                  <c:v>1</c:v>
                </c:pt>
              </c:numCache>
            </c:numRef>
          </c:val>
          <c:smooth val="0"/>
        </c:ser>
        <c:ser>
          <c:idx val="1"/>
          <c:order val="1"/>
          <c:tx>
            <c:strRef>
              <c:f>'Common Size and Trend Analysis'!$O$21</c:f>
              <c:strCache>
                <c:ptCount val="1"/>
                <c:pt idx="0">
                  <c:v>Gross margin</c:v>
                </c:pt>
              </c:strCache>
            </c:strRef>
          </c:tx>
          <c:val>
            <c:numRef>
              <c:f>'Common Size and Trend Analysis'!$P$21:$Z$21</c:f>
              <c:numCache>
                <c:formatCode>0%</c:formatCode>
                <c:ptCount val="11"/>
                <c:pt idx="0">
                  <c:v>2.4504775429510204</c:v>
                </c:pt>
                <c:pt idx="1">
                  <c:v>2.3959012056915316</c:v>
                </c:pt>
                <c:pt idx="2">
                  <c:v>2.3354774037256703</c:v>
                </c:pt>
                <c:pt idx="3">
                  <c:v>1.9938462395232923</c:v>
                </c:pt>
                <c:pt idx="4">
                  <c:v>1.8341547628992285</c:v>
                </c:pt>
                <c:pt idx="5">
                  <c:v>1.7028374126360928</c:v>
                </c:pt>
                <c:pt idx="6">
                  <c:v>1.4623395427839503</c:v>
                </c:pt>
                <c:pt idx="7">
                  <c:v>1.2205607997104111</c:v>
                </c:pt>
                <c:pt idx="8">
                  <c:v>1.0826998579901428</c:v>
                </c:pt>
                <c:pt idx="9">
                  <c:v>1.0313535488541752</c:v>
                </c:pt>
                <c:pt idx="10">
                  <c:v>1</c:v>
                </c:pt>
              </c:numCache>
            </c:numRef>
          </c:val>
          <c:smooth val="0"/>
        </c:ser>
        <c:ser>
          <c:idx val="2"/>
          <c:order val="2"/>
          <c:tx>
            <c:strRef>
              <c:f>'Common Size and Trend Analysis'!$O$28</c:f>
              <c:strCache>
                <c:ptCount val="1"/>
                <c:pt idx="0">
                  <c:v>Core operating income (before tax)</c:v>
                </c:pt>
              </c:strCache>
            </c:strRef>
          </c:tx>
          <c:val>
            <c:numRef>
              <c:f>'Common Size and Trend Analysis'!$P$28:$Z$28</c:f>
              <c:numCache>
                <c:formatCode>0%</c:formatCode>
                <c:ptCount val="11"/>
                <c:pt idx="0">
                  <c:v>2.6236872205469473</c:v>
                </c:pt>
                <c:pt idx="1">
                  <c:v>2.6445877092648402</c:v>
                </c:pt>
                <c:pt idx="2">
                  <c:v>2.4593948216699584</c:v>
                </c:pt>
                <c:pt idx="3">
                  <c:v>2.2176354372465426</c:v>
                </c:pt>
                <c:pt idx="4">
                  <c:v>2.1886243111157322</c:v>
                </c:pt>
                <c:pt idx="5">
                  <c:v>1.9388582718103358</c:v>
                </c:pt>
                <c:pt idx="6">
                  <c:v>1.533742331288344</c:v>
                </c:pt>
                <c:pt idx="7">
                  <c:v>1.2123323281688669</c:v>
                </c:pt>
                <c:pt idx="8">
                  <c:v>1.1073099719247164</c:v>
                </c:pt>
                <c:pt idx="9">
                  <c:v>1.0191327856920034</c:v>
                </c:pt>
                <c:pt idx="10">
                  <c:v>1</c:v>
                </c:pt>
              </c:numCache>
            </c:numRef>
          </c:val>
          <c:smooth val="0"/>
        </c:ser>
        <c:ser>
          <c:idx val="3"/>
          <c:order val="3"/>
          <c:tx>
            <c:strRef>
              <c:f>'Common Size and Trend Analysis'!$O$34</c:f>
              <c:strCache>
                <c:ptCount val="1"/>
                <c:pt idx="0">
                  <c:v>Core operating income (after tax)</c:v>
                </c:pt>
              </c:strCache>
            </c:strRef>
          </c:tx>
          <c:val>
            <c:numRef>
              <c:f>'Common Size and Trend Analysis'!$P$34:$Z$34</c:f>
              <c:numCache>
                <c:formatCode>0%</c:formatCode>
                <c:ptCount val="11"/>
                <c:pt idx="0">
                  <c:v>3.1543062084449369</c:v>
                </c:pt>
                <c:pt idx="1">
                  <c:v>3.072366621405779</c:v>
                </c:pt>
                <c:pt idx="2">
                  <c:v>2.9646392267405139</c:v>
                </c:pt>
                <c:pt idx="3">
                  <c:v>2.391912801951309</c:v>
                </c:pt>
                <c:pt idx="4">
                  <c:v>2.2594100677262383</c:v>
                </c:pt>
                <c:pt idx="5">
                  <c:v>2.005213063198775</c:v>
                </c:pt>
                <c:pt idx="6">
                  <c:v>1.5870061370455524</c:v>
                </c:pt>
                <c:pt idx="7">
                  <c:v>1.2660597030941101</c:v>
                </c:pt>
                <c:pt idx="8">
                  <c:v>1.1526135889954146</c:v>
                </c:pt>
                <c:pt idx="9">
                  <c:v>1.0341705083388701</c:v>
                </c:pt>
                <c:pt idx="10">
                  <c:v>1</c:v>
                </c:pt>
              </c:numCache>
            </c:numRef>
          </c:val>
          <c:smooth val="0"/>
        </c:ser>
        <c:ser>
          <c:idx val="4"/>
          <c:order val="4"/>
          <c:tx>
            <c:strRef>
              <c:f>'Common Size and Trend Analysis'!$O$47</c:f>
              <c:strCache>
                <c:ptCount val="1"/>
                <c:pt idx="0">
                  <c:v>Operating income after tax</c:v>
                </c:pt>
              </c:strCache>
            </c:strRef>
          </c:tx>
          <c:val>
            <c:numRef>
              <c:f>'Common Size and Trend Analysis'!$P$47:$Z$47</c:f>
              <c:numCache>
                <c:formatCode>0%</c:formatCode>
                <c:ptCount val="11"/>
                <c:pt idx="0">
                  <c:v>3.3594917578220853</c:v>
                </c:pt>
                <c:pt idx="1">
                  <c:v>3.1905241701496556</c:v>
                </c:pt>
                <c:pt idx="2">
                  <c:v>3.5432302646891212</c:v>
                </c:pt>
                <c:pt idx="3">
                  <c:v>2.8804417216730211</c:v>
                </c:pt>
                <c:pt idx="4">
                  <c:v>2.4490199986478753</c:v>
                </c:pt>
                <c:pt idx="5">
                  <c:v>2.3406306281596043</c:v>
                </c:pt>
                <c:pt idx="6">
                  <c:v>1.9158700271437912</c:v>
                </c:pt>
                <c:pt idx="7">
                  <c:v>0.80115591093797078</c:v>
                </c:pt>
                <c:pt idx="8">
                  <c:v>1.1654578438838641</c:v>
                </c:pt>
                <c:pt idx="9">
                  <c:v>0.98360683248518133</c:v>
                </c:pt>
                <c:pt idx="10">
                  <c:v>1</c:v>
                </c:pt>
              </c:numCache>
            </c:numRef>
          </c:val>
          <c:smooth val="0"/>
        </c:ser>
        <c:ser>
          <c:idx val="5"/>
          <c:order val="5"/>
          <c:tx>
            <c:strRef>
              <c:f>'Common Size and Trend Analysis'!$O$56</c:f>
              <c:strCache>
                <c:ptCount val="1"/>
                <c:pt idx="0">
                  <c:v>Comprehensive income (available to common)</c:v>
                </c:pt>
              </c:strCache>
            </c:strRef>
          </c:tx>
          <c:val>
            <c:numRef>
              <c:f>'Common Size and Trend Analysis'!$P$56:$Z$56</c:f>
              <c:numCache>
                <c:formatCode>0%</c:formatCode>
                <c:ptCount val="11"/>
                <c:pt idx="0">
                  <c:v>3.5368373045246155</c:v>
                </c:pt>
                <c:pt idx="1">
                  <c:v>3.3782372893645158</c:v>
                </c:pt>
                <c:pt idx="2">
                  <c:v>3.8343444354184886</c:v>
                </c:pt>
                <c:pt idx="3">
                  <c:v>3.1224571309724634</c:v>
                </c:pt>
                <c:pt idx="4">
                  <c:v>2.6296714501073235</c:v>
                </c:pt>
                <c:pt idx="5">
                  <c:v>2.4636894301258803</c:v>
                </c:pt>
                <c:pt idx="6">
                  <c:v>1.9907572045912463</c:v>
                </c:pt>
                <c:pt idx="7">
                  <c:v>0.79293503329991566</c:v>
                </c:pt>
                <c:pt idx="8">
                  <c:v>1.1713005163831929</c:v>
                </c:pt>
                <c:pt idx="9">
                  <c:v>0.96603592376780534</c:v>
                </c:pt>
                <c:pt idx="10">
                  <c:v>1</c:v>
                </c:pt>
              </c:numCache>
            </c:numRef>
          </c:val>
          <c:smooth val="0"/>
        </c:ser>
        <c:dLbls>
          <c:showLegendKey val="0"/>
          <c:showVal val="0"/>
          <c:showCatName val="0"/>
          <c:showSerName val="0"/>
          <c:showPercent val="0"/>
          <c:showBubbleSize val="0"/>
        </c:dLbls>
        <c:marker val="1"/>
        <c:smooth val="0"/>
        <c:axId val="180877184"/>
        <c:axId val="180878720"/>
      </c:lineChart>
      <c:dateAx>
        <c:axId val="180877184"/>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878720"/>
        <c:crosses val="autoZero"/>
        <c:auto val="1"/>
        <c:lblOffset val="100"/>
        <c:baseTimeUnit val="years"/>
        <c:majorUnit val="1"/>
        <c:majorTimeUnit val="years"/>
        <c:minorUnit val="1"/>
        <c:minorTimeUnit val="years"/>
      </c:dateAx>
      <c:valAx>
        <c:axId val="180878720"/>
        <c:scaling>
          <c:orientation val="minMax"/>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2000 Value</a:t>
                </a:r>
              </a:p>
            </c:rich>
          </c:tx>
          <c:layout>
            <c:manualLayout>
              <c:xMode val="edge"/>
              <c:yMode val="edge"/>
              <c:x val="2.0539152759948651E-2"/>
              <c:y val="0.39071607345019982"/>
            </c:manualLayout>
          </c:layout>
          <c:overlay val="0"/>
          <c:spPr>
            <a:noFill/>
            <a:ln w="25400">
              <a:noFill/>
            </a:ln>
          </c:spPr>
        </c:title>
        <c:numFmt formatCode="0%" sourceLinked="1"/>
        <c:majorTickMark val="out"/>
        <c:minorTickMark val="none"/>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877184"/>
        <c:crosses val="autoZero"/>
        <c:crossBetween val="between"/>
      </c:valAx>
      <c:spPr>
        <a:noFill/>
        <a:ln w="25400">
          <a:noFill/>
        </a:ln>
      </c:spPr>
    </c:plotArea>
    <c:legend>
      <c:legendPos val="r"/>
      <c:layout>
        <c:manualLayout>
          <c:xMode val="edge"/>
          <c:yMode val="edge"/>
          <c:x val="0.67650834403080873"/>
          <c:y val="0.2417797001680399"/>
          <c:w val="0.28738070320506409"/>
          <c:h val="0.3941752462631564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Analysis of Balance Sheet Items</a:t>
            </a:r>
          </a:p>
        </c:rich>
      </c:tx>
      <c:layout>
        <c:manualLayout>
          <c:xMode val="edge"/>
          <c:yMode val="edge"/>
          <c:x val="0.30937098844672684"/>
          <c:y val="2.9013539651837526E-2"/>
        </c:manualLayout>
      </c:layout>
      <c:overlay val="0"/>
      <c:spPr>
        <a:noFill/>
        <a:ln w="25400">
          <a:noFill/>
        </a:ln>
      </c:spPr>
    </c:title>
    <c:autoTitleDeleted val="0"/>
    <c:plotArea>
      <c:layout>
        <c:manualLayout>
          <c:layoutTarget val="inner"/>
          <c:xMode val="edge"/>
          <c:yMode val="edge"/>
          <c:x val="0.12708600770218229"/>
          <c:y val="0.14506783526867301"/>
          <c:w val="0.50449293966623809"/>
          <c:h val="0.80657716409382152"/>
        </c:manualLayout>
      </c:layout>
      <c:lineChart>
        <c:grouping val="standard"/>
        <c:varyColors val="0"/>
        <c:ser>
          <c:idx val="0"/>
          <c:order val="0"/>
          <c:tx>
            <c:strRef>
              <c:f>'Common Size and Trend Analysis'!$O$79</c:f>
              <c:strCache>
                <c:ptCount val="1"/>
                <c:pt idx="0">
                  <c:v>Net operating assets (NOA):</c:v>
                </c:pt>
              </c:strCache>
            </c:strRef>
          </c:tx>
          <c:cat>
            <c:numRef>
              <c:f>'Common Size and Trend Analysis'!$P$61:$Z$61</c:f>
              <c:numCache>
                <c:formatCode>yyyy/mm/dd</c:formatCode>
                <c:ptCount val="11"/>
                <c:pt idx="0">
                  <c:v>40329</c:v>
                </c:pt>
                <c:pt idx="1">
                  <c:v>39964</c:v>
                </c:pt>
                <c:pt idx="2">
                  <c:v>39599</c:v>
                </c:pt>
                <c:pt idx="3">
                  <c:v>39233</c:v>
                </c:pt>
                <c:pt idx="4">
                  <c:v>38868</c:v>
                </c:pt>
                <c:pt idx="5">
                  <c:v>38503</c:v>
                </c:pt>
                <c:pt idx="6">
                  <c:v>38138</c:v>
                </c:pt>
                <c:pt idx="7">
                  <c:v>37772</c:v>
                </c:pt>
                <c:pt idx="8">
                  <c:v>37407</c:v>
                </c:pt>
                <c:pt idx="9">
                  <c:v>37042</c:v>
                </c:pt>
                <c:pt idx="10">
                  <c:v>36677</c:v>
                </c:pt>
              </c:numCache>
            </c:numRef>
          </c:cat>
          <c:val>
            <c:numRef>
              <c:f>'Common Size and Trend Analysis'!$P$79:$Z$79</c:f>
              <c:numCache>
                <c:formatCode>0%</c:formatCode>
                <c:ptCount val="11"/>
                <c:pt idx="0">
                  <c:v>1.2409750638929298</c:v>
                </c:pt>
                <c:pt idx="1">
                  <c:v>1.4282984095496565</c:v>
                </c:pt>
                <c:pt idx="2">
                  <c:v>1.3383524913656915</c:v>
                </c:pt>
                <c:pt idx="3">
                  <c:v>1.1115990129131745</c:v>
                </c:pt>
                <c:pt idx="4">
                  <c:v>1.1072879070385584</c:v>
                </c:pt>
                <c:pt idx="5">
                  <c:v>1.0761669216082055</c:v>
                </c:pt>
                <c:pt idx="6">
                  <c:v>1.0243722085701996</c:v>
                </c:pt>
                <c:pt idx="7">
                  <c:v>0.97459238330783926</c:v>
                </c:pt>
                <c:pt idx="8">
                  <c:v>1.004026287055283</c:v>
                </c:pt>
                <c:pt idx="9">
                  <c:v>1.0297013926188603</c:v>
                </c:pt>
                <c:pt idx="10">
                  <c:v>1</c:v>
                </c:pt>
              </c:numCache>
            </c:numRef>
          </c:val>
          <c:smooth val="0"/>
        </c:ser>
        <c:ser>
          <c:idx val="1"/>
          <c:order val="1"/>
          <c:tx>
            <c:strRef>
              <c:f>'Common Size and Trend Analysis'!$O$93</c:f>
              <c:strCache>
                <c:ptCount val="1"/>
                <c:pt idx="0">
                  <c:v>Net financial assets (obligations) (NFA/NFO)</c:v>
                </c:pt>
              </c:strCache>
            </c:strRef>
          </c:tx>
          <c:val>
            <c:numRef>
              <c:f>'Common Size and Trend Analysis'!$P$93:$Z$93</c:f>
              <c:numCache>
                <c:formatCode>0%</c:formatCode>
                <c:ptCount val="11"/>
                <c:pt idx="0">
                  <c:v>-3.3736878852591188</c:v>
                </c:pt>
                <c:pt idx="1">
                  <c:v>-1.9053386189086552</c:v>
                </c:pt>
                <c:pt idx="2">
                  <c:v>-1.5374007459037242</c:v>
                </c:pt>
                <c:pt idx="3">
                  <c:v>-1.6822166841441617</c:v>
                </c:pt>
                <c:pt idx="4">
                  <c:v>-1.1183735238528247</c:v>
                </c:pt>
                <c:pt idx="5">
                  <c:v>-0.72506311389138578</c:v>
                </c:pt>
                <c:pt idx="6">
                  <c:v>-0.22257039982616425</c:v>
                </c:pt>
                <c:pt idx="7">
                  <c:v>0.233184649188657</c:v>
                </c:pt>
                <c:pt idx="8">
                  <c:v>0.47624598072290814</c:v>
                </c:pt>
                <c:pt idx="9">
                  <c:v>0.82652585865190031</c:v>
                </c:pt>
                <c:pt idx="10">
                  <c:v>1</c:v>
                </c:pt>
              </c:numCache>
            </c:numRef>
          </c:val>
          <c:smooth val="0"/>
        </c:ser>
        <c:ser>
          <c:idx val="2"/>
          <c:order val="2"/>
          <c:tx>
            <c:strRef>
              <c:f>'Common Size and Trend Analysis'!$O$95</c:f>
              <c:strCache>
                <c:ptCount val="1"/>
                <c:pt idx="0">
                  <c:v>Common Shareholders' Equity (CSE)</c:v>
                </c:pt>
              </c:strCache>
            </c:strRef>
          </c:tx>
          <c:val>
            <c:numRef>
              <c:f>'Common Size and Trend Analysis'!$P$95:$Z$95</c:f>
              <c:numCache>
                <c:formatCode>0%</c:formatCode>
                <c:ptCount val="11"/>
                <c:pt idx="0">
                  <c:v>3.1401976046001843</c:v>
                </c:pt>
                <c:pt idx="1">
                  <c:v>2.800298630746259</c:v>
                </c:pt>
                <c:pt idx="2">
                  <c:v>2.5219048829303943</c:v>
                </c:pt>
                <c:pt idx="3">
                  <c:v>2.2614289798900788</c:v>
                </c:pt>
                <c:pt idx="4">
                  <c:v>2.0232868443625507</c:v>
                </c:pt>
                <c:pt idx="5">
                  <c:v>1.817485783270324</c:v>
                </c:pt>
                <c:pt idx="6">
                  <c:v>1.5375671124948378</c:v>
                </c:pt>
                <c:pt idx="7">
                  <c:v>1.2797280554055344</c:v>
                </c:pt>
                <c:pt idx="8">
                  <c:v>1.221240906058392</c:v>
                </c:pt>
                <c:pt idx="9">
                  <c:v>1.1133208374368591</c:v>
                </c:pt>
                <c:pt idx="10">
                  <c:v>1</c:v>
                </c:pt>
              </c:numCache>
            </c:numRef>
          </c:val>
          <c:smooth val="0"/>
        </c:ser>
        <c:dLbls>
          <c:showLegendKey val="0"/>
          <c:showVal val="0"/>
          <c:showCatName val="0"/>
          <c:showSerName val="0"/>
          <c:showPercent val="0"/>
          <c:showBubbleSize val="0"/>
        </c:dLbls>
        <c:marker val="1"/>
        <c:smooth val="0"/>
        <c:axId val="180915200"/>
        <c:axId val="180921088"/>
      </c:lineChart>
      <c:dateAx>
        <c:axId val="180915200"/>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921088"/>
        <c:crosses val="autoZero"/>
        <c:auto val="1"/>
        <c:lblOffset val="100"/>
        <c:baseTimeUnit val="years"/>
        <c:majorUnit val="1"/>
        <c:majorTimeUnit val="years"/>
        <c:minorUnit val="1"/>
        <c:minorTimeUnit val="years"/>
      </c:dateAx>
      <c:valAx>
        <c:axId val="180921088"/>
        <c:scaling>
          <c:orientation val="minMax"/>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2000 Values</a:t>
                </a:r>
              </a:p>
            </c:rich>
          </c:tx>
          <c:layout>
            <c:manualLayout>
              <c:xMode val="edge"/>
              <c:yMode val="edge"/>
              <c:x val="2.0539152759948651E-2"/>
              <c:y val="0.40425572528772391"/>
            </c:manualLayout>
          </c:layout>
          <c:overlay val="0"/>
          <c:spPr>
            <a:noFill/>
            <a:ln w="25400">
              <a:noFill/>
            </a:ln>
          </c:spPr>
        </c:title>
        <c:numFmt formatCode="0%" sourceLinked="1"/>
        <c:majorTickMark val="out"/>
        <c:minorTickMark val="none"/>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915200"/>
        <c:crosses val="autoZero"/>
        <c:crossBetween val="between"/>
      </c:valAx>
      <c:spPr>
        <a:noFill/>
        <a:ln w="25400">
          <a:noFill/>
        </a:ln>
      </c:spPr>
    </c:plotArea>
    <c:legend>
      <c:legendPos val="r"/>
      <c:layout>
        <c:manualLayout>
          <c:xMode val="edge"/>
          <c:yMode val="edge"/>
          <c:x val="0.66623876765083512"/>
          <c:y val="0.18955532879473241"/>
          <c:w val="0.3164342103663233"/>
          <c:h val="0.12249030775306428"/>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87034659820367E-2"/>
          <c:y val="5.9665871121718429E-2"/>
          <c:w val="0.77406931964056536"/>
          <c:h val="0.84248210023866288"/>
        </c:manualLayout>
      </c:layout>
      <c:lineChart>
        <c:grouping val="standard"/>
        <c:varyColors val="0"/>
        <c:ser>
          <c:idx val="0"/>
          <c:order val="0"/>
          <c:tx>
            <c:strRef>
              <c:f>Charts!$B$100</c:f>
              <c:strCache>
                <c:ptCount val="1"/>
                <c:pt idx="0">
                  <c:v>RNOA</c:v>
                </c:pt>
              </c:strCache>
            </c:strRef>
          </c:tx>
          <c:spPr>
            <a:ln w="25400">
              <a:solidFill>
                <a:srgbClr val="0000FF"/>
              </a:solidFill>
              <a:prstDash val="solid"/>
            </a:ln>
          </c:spPr>
          <c:marker>
            <c:symbol val="diamond"/>
            <c:size val="7"/>
            <c:spPr>
              <a:solidFill>
                <a:srgbClr val="FFFFFF"/>
              </a:solidFill>
              <a:ln>
                <a:solidFill>
                  <a:srgbClr val="0000FF"/>
                </a:solidFill>
                <a:prstDash val="solid"/>
              </a:ln>
            </c:spPr>
          </c:marker>
          <c:cat>
            <c:numRef>
              <c:f>Charts!$C$99:$M$99</c:f>
              <c:numCache>
                <c:formatCode>General</c:formatCode>
                <c:ptCount val="11"/>
                <c:pt idx="0">
                  <c:v>2010</c:v>
                </c:pt>
                <c:pt idx="1">
                  <c:v>2009</c:v>
                </c:pt>
                <c:pt idx="2">
                  <c:v>2008</c:v>
                </c:pt>
                <c:pt idx="3">
                  <c:v>2007</c:v>
                </c:pt>
                <c:pt idx="4">
                  <c:v>2006</c:v>
                </c:pt>
                <c:pt idx="5">
                  <c:v>2005</c:v>
                </c:pt>
                <c:pt idx="6">
                  <c:v>2004</c:v>
                </c:pt>
                <c:pt idx="7">
                  <c:v>2003</c:v>
                </c:pt>
                <c:pt idx="8">
                  <c:v>2002</c:v>
                </c:pt>
                <c:pt idx="9">
                  <c:v>2001</c:v>
                </c:pt>
              </c:numCache>
            </c:numRef>
          </c:cat>
          <c:val>
            <c:numRef>
              <c:f>Charts!$E$100:$M$100</c:f>
              <c:numCache>
                <c:formatCode>0.0%</c:formatCode>
                <c:ptCount val="9"/>
                <c:pt idx="0">
                  <c:v>0.26070110276931246</c:v>
                </c:pt>
                <c:pt idx="1">
                  <c:v>0.23700466873382639</c:v>
                </c:pt>
                <c:pt idx="2">
                  <c:v>0.22267185834354628</c:v>
                </c:pt>
                <c:pt idx="3">
                  <c:v>0.23881908427440462</c:v>
                </c:pt>
                <c:pt idx="4">
                  <c:v>0.22980971590515362</c:v>
                </c:pt>
                <c:pt idx="5">
                  <c:v>0.1031126015692152</c:v>
                </c:pt>
                <c:pt idx="6">
                  <c:v>0.16317191497643074</c:v>
                </c:pt>
                <c:pt idx="7">
                  <c:v>0.14866552936883665</c:v>
                </c:pt>
              </c:numCache>
            </c:numRef>
          </c:val>
          <c:smooth val="0"/>
        </c:ser>
        <c:ser>
          <c:idx val="1"/>
          <c:order val="1"/>
          <c:tx>
            <c:strRef>
              <c:f>Charts!$B$101</c:f>
              <c:strCache>
                <c:ptCount val="1"/>
                <c:pt idx="0">
                  <c:v>PM</c:v>
                </c:pt>
              </c:strCache>
            </c:strRef>
          </c:tx>
          <c:spPr>
            <a:ln w="25400">
              <a:solidFill>
                <a:srgbClr val="FF0000"/>
              </a:solidFill>
              <a:prstDash val="solid"/>
            </a:ln>
          </c:spPr>
          <c:marker>
            <c:symbol val="square"/>
            <c:size val="7"/>
            <c:spPr>
              <a:solidFill>
                <a:srgbClr val="FFFFFF"/>
              </a:solidFill>
              <a:ln>
                <a:solidFill>
                  <a:srgbClr val="FF0000"/>
                </a:solidFill>
                <a:prstDash val="solid"/>
              </a:ln>
            </c:spPr>
          </c:marker>
          <c:cat>
            <c:numRef>
              <c:f>Charts!$C$99:$M$99</c:f>
              <c:numCache>
                <c:formatCode>General</c:formatCode>
                <c:ptCount val="11"/>
                <c:pt idx="0">
                  <c:v>2010</c:v>
                </c:pt>
                <c:pt idx="1">
                  <c:v>2009</c:v>
                </c:pt>
                <c:pt idx="2">
                  <c:v>2008</c:v>
                </c:pt>
                <c:pt idx="3">
                  <c:v>2007</c:v>
                </c:pt>
                <c:pt idx="4">
                  <c:v>2006</c:v>
                </c:pt>
                <c:pt idx="5">
                  <c:v>2005</c:v>
                </c:pt>
                <c:pt idx="6">
                  <c:v>2004</c:v>
                </c:pt>
                <c:pt idx="7">
                  <c:v>2003</c:v>
                </c:pt>
                <c:pt idx="8">
                  <c:v>2002</c:v>
                </c:pt>
                <c:pt idx="9">
                  <c:v>2001</c:v>
                </c:pt>
              </c:numCache>
            </c:numRef>
          </c:cat>
          <c:val>
            <c:numRef>
              <c:f>Charts!$E$101:$M$101</c:f>
              <c:numCache>
                <c:formatCode>0.0%</c:formatCode>
                <c:ptCount val="9"/>
                <c:pt idx="0">
                  <c:v>0.10273192016551655</c:v>
                </c:pt>
                <c:pt idx="1">
                  <c:v>9.5286396682973576E-2</c:v>
                </c:pt>
                <c:pt idx="2">
                  <c:v>8.8441838415172849E-2</c:v>
                </c:pt>
                <c:pt idx="3">
                  <c:v>9.2003548232374208E-2</c:v>
                </c:pt>
                <c:pt idx="4">
                  <c:v>8.4444041126200797E-2</c:v>
                </c:pt>
                <c:pt idx="5">
                  <c:v>4.0448646037829897E-2</c:v>
                </c:pt>
                <c:pt idx="6">
                  <c:v>6.3623492227044429E-2</c:v>
                </c:pt>
                <c:pt idx="7">
                  <c:v>5.5983389254407212E-2</c:v>
                </c:pt>
              </c:numCache>
            </c:numRef>
          </c:val>
          <c:smooth val="0"/>
        </c:ser>
        <c:dLbls>
          <c:showLegendKey val="0"/>
          <c:showVal val="0"/>
          <c:showCatName val="0"/>
          <c:showSerName val="0"/>
          <c:showPercent val="0"/>
          <c:showBubbleSize val="0"/>
        </c:dLbls>
        <c:marker val="1"/>
        <c:smooth val="0"/>
        <c:axId val="180624768"/>
        <c:axId val="180643328"/>
      </c:lineChart>
      <c:lineChart>
        <c:grouping val="standard"/>
        <c:varyColors val="0"/>
        <c:ser>
          <c:idx val="2"/>
          <c:order val="2"/>
          <c:tx>
            <c:strRef>
              <c:f>Charts!$B$102</c:f>
              <c:strCache>
                <c:ptCount val="1"/>
                <c:pt idx="0">
                  <c:v>ATO</c:v>
                </c:pt>
              </c:strCache>
            </c:strRef>
          </c:tx>
          <c:spPr>
            <a:ln w="25400">
              <a:solidFill>
                <a:srgbClr val="008000"/>
              </a:solidFill>
              <a:prstDash val="solid"/>
            </a:ln>
          </c:spPr>
          <c:marker>
            <c:symbol val="triangle"/>
            <c:size val="7"/>
            <c:spPr>
              <a:solidFill>
                <a:srgbClr val="FFFFFF"/>
              </a:solidFill>
              <a:ln>
                <a:solidFill>
                  <a:srgbClr val="008000"/>
                </a:solidFill>
                <a:prstDash val="solid"/>
              </a:ln>
            </c:spPr>
          </c:marker>
          <c:cat>
            <c:numRef>
              <c:f>Charts!$E$99:$M$99</c:f>
              <c:numCache>
                <c:formatCode>General</c:formatCode>
                <c:ptCount val="9"/>
                <c:pt idx="0">
                  <c:v>2008</c:v>
                </c:pt>
                <c:pt idx="1">
                  <c:v>2007</c:v>
                </c:pt>
                <c:pt idx="2">
                  <c:v>2006</c:v>
                </c:pt>
                <c:pt idx="3">
                  <c:v>2005</c:v>
                </c:pt>
                <c:pt idx="4">
                  <c:v>2004</c:v>
                </c:pt>
                <c:pt idx="5">
                  <c:v>2003</c:v>
                </c:pt>
                <c:pt idx="6">
                  <c:v>2002</c:v>
                </c:pt>
                <c:pt idx="7">
                  <c:v>2001</c:v>
                </c:pt>
              </c:numCache>
            </c:numRef>
          </c:cat>
          <c:val>
            <c:numRef>
              <c:f>Charts!$E$102:$M$102</c:f>
              <c:numCache>
                <c:formatCode>_(* #,##0.0_);_(* \(#,##0.0\);_(* "-"??_);_(@_)</c:formatCode>
                <c:ptCount val="9"/>
                <c:pt idx="0">
                  <c:v>3.4223305552964201</c:v>
                </c:pt>
                <c:pt idx="1">
                  <c:v>3.3119097214051383</c:v>
                </c:pt>
                <c:pt idx="2">
                  <c:v>3.0830163625667986</c:v>
                </c:pt>
                <c:pt idx="3">
                  <c:v>2.9443063928416224</c:v>
                </c:pt>
                <c:pt idx="4">
                  <c:v>2.7591632978206269</c:v>
                </c:pt>
                <c:pt idx="5">
                  <c:v>2.4335284114498914</c:v>
                </c:pt>
                <c:pt idx="6">
                  <c:v>2.1896350560284743</c:v>
                </c:pt>
                <c:pt idx="7">
                  <c:v>2.1043388405123591</c:v>
                </c:pt>
              </c:numCache>
            </c:numRef>
          </c:val>
          <c:smooth val="0"/>
        </c:ser>
        <c:dLbls>
          <c:showLegendKey val="0"/>
          <c:showVal val="0"/>
          <c:showCatName val="0"/>
          <c:showSerName val="0"/>
          <c:showPercent val="0"/>
          <c:showBubbleSize val="0"/>
        </c:dLbls>
        <c:marker val="1"/>
        <c:smooth val="0"/>
        <c:axId val="180644864"/>
        <c:axId val="180650752"/>
      </c:lineChart>
      <c:catAx>
        <c:axId val="180624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0643328"/>
        <c:crosses val="autoZero"/>
        <c:auto val="1"/>
        <c:lblAlgn val="ctr"/>
        <c:lblOffset val="100"/>
        <c:tickLblSkip val="1"/>
        <c:tickMarkSkip val="1"/>
        <c:noMultiLvlLbl val="0"/>
      </c:catAx>
      <c:valAx>
        <c:axId val="180643328"/>
        <c:scaling>
          <c:orientation val="minMax"/>
        </c:scaling>
        <c:delete val="0"/>
        <c:axPos val="l"/>
        <c:majorGridlines>
          <c:spPr>
            <a:ln w="3175">
              <a:solidFill>
                <a:srgbClr val="969696"/>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0624768"/>
        <c:crosses val="autoZero"/>
        <c:crossBetween val="between"/>
      </c:valAx>
      <c:catAx>
        <c:axId val="180644864"/>
        <c:scaling>
          <c:orientation val="minMax"/>
        </c:scaling>
        <c:delete val="1"/>
        <c:axPos val="b"/>
        <c:numFmt formatCode="General" sourceLinked="1"/>
        <c:majorTickMark val="out"/>
        <c:minorTickMark val="none"/>
        <c:tickLblPos val="none"/>
        <c:crossAx val="180650752"/>
        <c:crosses val="autoZero"/>
        <c:auto val="1"/>
        <c:lblAlgn val="ctr"/>
        <c:lblOffset val="100"/>
        <c:noMultiLvlLbl val="0"/>
      </c:catAx>
      <c:valAx>
        <c:axId val="180650752"/>
        <c:scaling>
          <c:orientation val="minMax"/>
        </c:scaling>
        <c:delete val="0"/>
        <c:axPos val="r"/>
        <c:numFmt formatCode="_(* #,##0.0_);_(* \(#,##0.0\);_(* &quot;-&quot;??_);_(@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0644864"/>
        <c:crosses val="max"/>
        <c:crossBetween val="between"/>
      </c:valAx>
      <c:spPr>
        <a:noFill/>
        <a:ln w="25400">
          <a:noFill/>
        </a:ln>
      </c:spPr>
    </c:plotArea>
    <c:legend>
      <c:legendPos val="r"/>
      <c:layout>
        <c:manualLayout>
          <c:xMode val="edge"/>
          <c:yMode val="edge"/>
          <c:x val="0.90372272143774057"/>
          <c:y val="0.41288782816229153"/>
          <c:w val="8.7291399229781783E-2"/>
          <c:h val="0.13842482100238671"/>
        </c:manualLayout>
      </c:layout>
      <c:overlay val="0"/>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10</xdr:row>
      <xdr:rowOff>123825</xdr:rowOff>
    </xdr:from>
    <xdr:to>
      <xdr:col>12</xdr:col>
      <xdr:colOff>209550</xdr:colOff>
      <xdr:row>41</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42</xdr:row>
      <xdr:rowOff>85164</xdr:rowOff>
    </xdr:from>
    <xdr:to>
      <xdr:col>12</xdr:col>
      <xdr:colOff>247650</xdr:colOff>
      <xdr:row>72</xdr:row>
      <xdr:rowOff>146796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11</xdr:row>
      <xdr:rowOff>0</xdr:rowOff>
    </xdr:from>
    <xdr:to>
      <xdr:col>24</xdr:col>
      <xdr:colOff>504825</xdr:colOff>
      <xdr:row>41</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352425</xdr:colOff>
      <xdr:row>41</xdr:row>
      <xdr:rowOff>66675</xdr:rowOff>
    </xdr:from>
    <xdr:to>
      <xdr:col>25</xdr:col>
      <xdr:colOff>381000</xdr:colOff>
      <xdr:row>71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72</xdr:row>
      <xdr:rowOff>123825</xdr:rowOff>
    </xdr:from>
    <xdr:to>
      <xdr:col>12</xdr:col>
      <xdr:colOff>371475</xdr:colOff>
      <xdr:row>97</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ihao/Application%20Data/Microsoft/Excel/BYOAP%20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ihao/Application%20Data/Microsoft/Excel/BYOAP%202011%20(versio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The Roadmap"/>
      <sheetName val="1.  Downloading Statements"/>
      <sheetName val="2.  Reformulation"/>
      <sheetName val="3.  Summary of steps"/>
      <sheetName val="Nike Statement of SE"/>
      <sheetName val="Nike Balance Sheet"/>
      <sheetName val="Nike Income Statement"/>
      <sheetName val="Nike Statement of Cash Flows"/>
      <sheetName val="Reformulation Checks"/>
      <sheetName val="Financial Statement Analysis"/>
      <sheetName val="Profitability and Growth"/>
      <sheetName val="Common Size and Trend Analysis"/>
      <sheetName val="Charts"/>
      <sheetName val="4. Valuation - Essentials"/>
      <sheetName val="Simple Forecasts and Valuations"/>
      <sheetName val="Full Forecasting and Valuation"/>
      <sheetName val="Abnormal OI Growth Model"/>
      <sheetName val="5.  Bells and Whistles"/>
    </sheetNames>
    <sheetDataSet>
      <sheetData sheetId="0"/>
      <sheetData sheetId="1"/>
      <sheetData sheetId="2"/>
      <sheetData sheetId="3"/>
      <sheetData sheetId="4"/>
      <sheetData sheetId="5"/>
      <sheetData sheetId="6"/>
      <sheetData sheetId="7"/>
      <sheetData sheetId="8"/>
      <sheetData sheetId="9"/>
      <sheetData sheetId="10"/>
      <sheetData sheetId="11">
        <row r="34">
          <cell r="D34">
            <v>2010</v>
          </cell>
          <cell r="E34">
            <v>2009</v>
          </cell>
          <cell r="F34">
            <v>2008</v>
          </cell>
          <cell r="G34">
            <v>2007</v>
          </cell>
          <cell r="H34">
            <v>2006</v>
          </cell>
          <cell r="I34">
            <v>2005</v>
          </cell>
          <cell r="J34">
            <v>2004</v>
          </cell>
          <cell r="K34">
            <v>2003</v>
          </cell>
          <cell r="L34">
            <v>2002</v>
          </cell>
          <cell r="M34">
            <v>2001</v>
          </cell>
        </row>
      </sheetData>
      <sheetData sheetId="12">
        <row r="19">
          <cell r="C19">
            <v>40327</v>
          </cell>
        </row>
      </sheetData>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The Roadmap"/>
      <sheetName val="1.  Downloading Statements"/>
      <sheetName val="2.  Reformulation"/>
      <sheetName val="3.  Summary of steps"/>
      <sheetName val="Nike Statement of SE"/>
      <sheetName val="Nike Balance Sheet"/>
      <sheetName val="Nike Income Statement"/>
      <sheetName val="Nike Statement of Cash Flows"/>
      <sheetName val="Reformulation Checks"/>
      <sheetName val="Financial Statement Analysis"/>
      <sheetName val="Profitability and Growth"/>
      <sheetName val="Common Size and Trend Analysis"/>
      <sheetName val="Charts"/>
      <sheetName val="4. Valuation - Essentials"/>
      <sheetName val="Simple Forecasts and Valuations"/>
      <sheetName val="Full Forecasting and Valuation"/>
      <sheetName val="Abnormal OI Growth Model"/>
      <sheetName val="5.  Bells and Whistles"/>
    </sheetNames>
    <sheetDataSet>
      <sheetData sheetId="0" refreshError="1"/>
      <sheetData sheetId="1" refreshError="1"/>
      <sheetData sheetId="2" refreshError="1"/>
      <sheetData sheetId="3" refreshError="1"/>
      <sheetData sheetId="4" refreshError="1"/>
      <sheetData sheetId="5"/>
      <sheetData sheetId="6">
        <row r="46">
          <cell r="AB46">
            <v>288.33450000000005</v>
          </cell>
          <cell r="AF46">
            <v>-1295.4755</v>
          </cell>
        </row>
      </sheetData>
      <sheetData sheetId="7" refreshError="1"/>
      <sheetData sheetId="8" refreshError="1"/>
      <sheetData sheetId="9" refreshError="1"/>
      <sheetData sheetId="10">
        <row r="35">
          <cell r="L35">
            <v>5.2054885214426395E-2</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4"/>
  <sheetViews>
    <sheetView showGridLines="0" tabSelected="1" workbookViewId="0"/>
  </sheetViews>
  <sheetFormatPr defaultRowHeight="15" x14ac:dyDescent="0.25"/>
  <sheetData>
    <row r="2" spans="2:13" ht="15.75" x14ac:dyDescent="0.25">
      <c r="B2" s="1" t="s">
        <v>7</v>
      </c>
      <c r="C2" s="2"/>
      <c r="D2" s="2"/>
      <c r="E2" s="2"/>
      <c r="F2" s="2"/>
      <c r="G2" s="2"/>
      <c r="H2" s="3"/>
      <c r="I2" s="2"/>
      <c r="J2" s="2"/>
      <c r="K2" s="2"/>
      <c r="L2" s="2"/>
      <c r="M2" s="2"/>
    </row>
    <row r="3" spans="2:13" ht="15.75" x14ac:dyDescent="0.25">
      <c r="B3" s="4" t="s">
        <v>6</v>
      </c>
      <c r="C3" s="2"/>
      <c r="D3" s="4"/>
      <c r="E3" s="2"/>
      <c r="F3" s="2"/>
      <c r="G3" s="2"/>
      <c r="H3" s="2"/>
      <c r="I3" s="2"/>
      <c r="J3" s="2"/>
      <c r="K3" s="2"/>
      <c r="L3" s="2"/>
      <c r="M3" s="2"/>
    </row>
    <row r="4" spans="2:13" ht="15.75" x14ac:dyDescent="0.25">
      <c r="B4" s="4"/>
      <c r="C4" s="2"/>
      <c r="D4" s="2"/>
      <c r="E4" s="2"/>
      <c r="F4" s="2"/>
      <c r="G4" s="2"/>
      <c r="H4" s="2"/>
      <c r="I4" s="2"/>
      <c r="J4" s="2"/>
      <c r="K4" s="2"/>
      <c r="L4" s="2"/>
      <c r="M4" s="2"/>
    </row>
    <row r="5" spans="2:13" ht="15.75" x14ac:dyDescent="0.25">
      <c r="B5" s="4"/>
      <c r="C5" s="2"/>
      <c r="D5" s="2"/>
      <c r="E5" s="2"/>
      <c r="F5" s="2"/>
      <c r="G5" s="2"/>
      <c r="H5" s="2"/>
      <c r="I5" s="2"/>
      <c r="J5" s="2"/>
      <c r="K5" s="2"/>
      <c r="L5" s="2"/>
      <c r="M5" s="2"/>
    </row>
    <row r="6" spans="2:13" ht="15.75" x14ac:dyDescent="0.25">
      <c r="B6" s="1" t="s">
        <v>0</v>
      </c>
      <c r="C6" s="2"/>
      <c r="D6" s="2"/>
      <c r="E6" s="2"/>
      <c r="F6" s="2"/>
      <c r="G6" s="2"/>
      <c r="H6" s="2"/>
      <c r="I6" s="2"/>
      <c r="J6" s="2"/>
      <c r="K6" s="2"/>
      <c r="L6" s="2"/>
      <c r="M6" s="2"/>
    </row>
    <row r="7" spans="2:13" ht="15.75" x14ac:dyDescent="0.25">
      <c r="B7" s="1"/>
      <c r="C7" s="2"/>
      <c r="D7" s="2"/>
      <c r="E7" s="2"/>
      <c r="F7" s="2"/>
      <c r="G7" s="2"/>
      <c r="H7" s="2"/>
      <c r="I7" s="2"/>
      <c r="J7" s="2"/>
      <c r="K7" s="2"/>
      <c r="L7" s="2"/>
      <c r="M7" s="2"/>
    </row>
    <row r="8" spans="2:13" x14ac:dyDescent="0.25">
      <c r="B8" s="2"/>
      <c r="C8" s="2"/>
      <c r="D8" s="2"/>
      <c r="E8" s="2"/>
      <c r="F8" s="2"/>
      <c r="G8" s="2"/>
      <c r="H8" s="2"/>
      <c r="I8" s="2"/>
      <c r="J8" s="2"/>
      <c r="K8" s="2"/>
      <c r="L8" s="2"/>
      <c r="M8" s="2"/>
    </row>
    <row r="9" spans="2:13" ht="15.75" x14ac:dyDescent="0.25">
      <c r="B9" s="1" t="s">
        <v>1</v>
      </c>
      <c r="C9" s="2"/>
      <c r="D9" s="2"/>
      <c r="E9" s="2"/>
      <c r="F9" s="2"/>
      <c r="G9" s="2"/>
      <c r="H9" s="2"/>
      <c r="I9" s="2"/>
      <c r="J9" s="2"/>
      <c r="K9" s="2"/>
      <c r="L9" s="2"/>
      <c r="M9" s="2"/>
    </row>
    <row r="10" spans="2:13" x14ac:dyDescent="0.25">
      <c r="B10" s="2"/>
      <c r="C10" s="2"/>
      <c r="D10" s="2"/>
      <c r="E10" s="2"/>
      <c r="F10" s="2"/>
      <c r="G10" s="2"/>
      <c r="H10" s="2"/>
      <c r="I10" s="2"/>
      <c r="J10" s="2"/>
      <c r="K10" s="2"/>
      <c r="L10" s="2"/>
      <c r="M10" s="2"/>
    </row>
    <row r="11" spans="2:13" ht="75.75" customHeight="1" x14ac:dyDescent="0.25">
      <c r="B11" s="354" t="s">
        <v>2</v>
      </c>
      <c r="C11" s="355"/>
      <c r="D11" s="355"/>
      <c r="E11" s="355"/>
      <c r="F11" s="355"/>
      <c r="G11" s="355"/>
      <c r="H11" s="355"/>
      <c r="I11" s="355"/>
      <c r="J11" s="355"/>
      <c r="K11" s="355"/>
      <c r="L11" s="355"/>
      <c r="M11" s="355"/>
    </row>
    <row r="12" spans="2:13" ht="15.75" x14ac:dyDescent="0.25">
      <c r="B12" s="4"/>
      <c r="C12" s="2"/>
      <c r="D12" s="2"/>
      <c r="E12" s="2"/>
      <c r="F12" s="2"/>
      <c r="G12" s="2"/>
      <c r="H12" s="2"/>
      <c r="I12" s="2"/>
      <c r="J12" s="2"/>
      <c r="K12" s="2"/>
      <c r="L12" s="2"/>
      <c r="M12" s="2"/>
    </row>
    <row r="13" spans="2:13" ht="15.75" x14ac:dyDescent="0.25">
      <c r="B13" s="4" t="s">
        <v>3</v>
      </c>
      <c r="C13" s="2"/>
      <c r="D13" s="2"/>
      <c r="E13" s="2"/>
      <c r="F13" s="2"/>
      <c r="G13" s="2"/>
      <c r="H13" s="2"/>
      <c r="I13" s="2"/>
      <c r="J13" s="2"/>
      <c r="K13" s="2"/>
      <c r="L13" s="2"/>
      <c r="M13" s="2"/>
    </row>
    <row r="14" spans="2:13" ht="15.75" x14ac:dyDescent="0.25">
      <c r="B14" s="4"/>
      <c r="C14" s="2"/>
      <c r="D14" s="2"/>
      <c r="E14" s="2"/>
      <c r="F14" s="2"/>
      <c r="G14" s="2"/>
      <c r="H14" s="2"/>
      <c r="I14" s="2"/>
      <c r="J14" s="2"/>
      <c r="K14" s="2"/>
      <c r="L14" s="2"/>
      <c r="M14" s="2"/>
    </row>
    <row r="15" spans="2:13" ht="15.75" x14ac:dyDescent="0.25">
      <c r="B15" s="5" t="s">
        <v>596</v>
      </c>
      <c r="C15" s="2"/>
      <c r="D15" s="2"/>
      <c r="E15" s="2"/>
      <c r="F15" s="2"/>
      <c r="G15" s="2"/>
      <c r="H15" s="2"/>
      <c r="I15" s="2"/>
      <c r="J15" s="2"/>
      <c r="K15" s="2"/>
      <c r="L15" s="2"/>
      <c r="M15" s="2"/>
    </row>
    <row r="16" spans="2:13" ht="15.75" x14ac:dyDescent="0.25">
      <c r="B16" s="5" t="s">
        <v>597</v>
      </c>
      <c r="C16" s="2"/>
      <c r="D16" s="2"/>
      <c r="E16" s="2"/>
      <c r="F16" s="2"/>
      <c r="G16" s="2"/>
      <c r="H16" s="2"/>
      <c r="I16" s="2"/>
      <c r="J16" s="2"/>
      <c r="K16" s="2"/>
      <c r="L16" s="2"/>
      <c r="M16" s="2"/>
    </row>
    <row r="17" spans="2:13" ht="15.75" x14ac:dyDescent="0.25">
      <c r="B17" s="5" t="s">
        <v>8</v>
      </c>
      <c r="C17" s="2"/>
      <c r="D17" s="2"/>
      <c r="E17" s="2"/>
      <c r="F17" s="2"/>
      <c r="G17" s="2"/>
      <c r="H17" s="2"/>
      <c r="I17" s="2"/>
      <c r="J17" s="2"/>
      <c r="K17" s="2"/>
      <c r="L17" s="2"/>
      <c r="M17" s="2"/>
    </row>
    <row r="18" spans="2:13" ht="15.75" x14ac:dyDescent="0.25">
      <c r="B18" s="5" t="s">
        <v>598</v>
      </c>
      <c r="C18" s="2"/>
      <c r="D18" s="2"/>
      <c r="E18" s="2"/>
      <c r="F18" s="2"/>
      <c r="G18" s="2"/>
      <c r="H18" s="2"/>
      <c r="I18" s="2"/>
      <c r="J18" s="2"/>
      <c r="K18" s="2"/>
      <c r="L18" s="2"/>
      <c r="M18" s="2"/>
    </row>
    <row r="19" spans="2:13" ht="15.75" x14ac:dyDescent="0.25">
      <c r="B19" s="4"/>
      <c r="C19" s="2"/>
      <c r="D19" s="2"/>
      <c r="E19" s="2"/>
      <c r="F19" s="2"/>
      <c r="G19" s="2"/>
      <c r="H19" s="2"/>
      <c r="I19" s="2"/>
      <c r="J19" s="2"/>
      <c r="K19" s="2"/>
      <c r="L19" s="2"/>
      <c r="M19" s="2"/>
    </row>
    <row r="20" spans="2:13" ht="93.75" customHeight="1" x14ac:dyDescent="0.25">
      <c r="B20" s="354" t="s">
        <v>4</v>
      </c>
      <c r="C20" s="354"/>
      <c r="D20" s="354"/>
      <c r="E20" s="354"/>
      <c r="F20" s="354"/>
      <c r="G20" s="354"/>
      <c r="H20" s="354"/>
      <c r="I20" s="354"/>
      <c r="J20" s="354"/>
      <c r="K20" s="356"/>
      <c r="L20" s="356"/>
      <c r="M20" s="356"/>
    </row>
    <row r="21" spans="2:13" ht="15.75" x14ac:dyDescent="0.25">
      <c r="B21" s="6"/>
      <c r="C21" s="7"/>
      <c r="D21" s="7"/>
      <c r="E21" s="7"/>
      <c r="F21" s="7"/>
      <c r="G21" s="7"/>
      <c r="H21" s="7"/>
      <c r="I21" s="7"/>
      <c r="J21" s="7"/>
      <c r="K21" s="2"/>
      <c r="L21" s="2"/>
      <c r="M21" s="2"/>
    </row>
    <row r="22" spans="2:13" ht="74.25" customHeight="1" x14ac:dyDescent="0.25">
      <c r="B22" s="354" t="s">
        <v>5</v>
      </c>
      <c r="C22" s="354"/>
      <c r="D22" s="354"/>
      <c r="E22" s="354"/>
      <c r="F22" s="354"/>
      <c r="G22" s="354"/>
      <c r="H22" s="354"/>
      <c r="I22" s="354"/>
      <c r="J22" s="354"/>
      <c r="K22" s="356"/>
      <c r="L22" s="356"/>
      <c r="M22" s="356"/>
    </row>
    <row r="24" spans="2:13" ht="29.25" customHeight="1" x14ac:dyDescent="0.25">
      <c r="B24" s="354" t="s">
        <v>601</v>
      </c>
      <c r="C24" s="354"/>
      <c r="D24" s="354"/>
      <c r="E24" s="354"/>
      <c r="F24" s="354"/>
      <c r="G24" s="354"/>
      <c r="H24" s="354"/>
      <c r="I24" s="354"/>
      <c r="J24" s="354"/>
      <c r="K24" s="356"/>
      <c r="L24" s="356"/>
      <c r="M24" s="356"/>
    </row>
  </sheetData>
  <mergeCells count="4">
    <mergeCell ref="B11:M11"/>
    <mergeCell ref="B20:M20"/>
    <mergeCell ref="B22:M22"/>
    <mergeCell ref="B24:M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6"/>
  <sheetViews>
    <sheetView showGridLines="0" zoomScaleNormal="100" workbookViewId="0"/>
  </sheetViews>
  <sheetFormatPr defaultRowHeight="12.75" x14ac:dyDescent="0.2"/>
  <cols>
    <col min="1" max="1" width="2" style="183" customWidth="1"/>
    <col min="2" max="4" width="2.85546875" style="183" customWidth="1"/>
    <col min="5" max="5" width="31.7109375" style="183" customWidth="1"/>
    <col min="6" max="6" width="5.28515625" style="183" customWidth="1"/>
    <col min="7" max="12" width="13.28515625" style="183" customWidth="1"/>
    <col min="13" max="17" width="13.85546875" style="183" customWidth="1"/>
    <col min="18" max="252" width="9.140625" style="183"/>
    <col min="253" max="253" width="2" style="183" customWidth="1"/>
    <col min="254" max="256" width="2.85546875" style="183" customWidth="1"/>
    <col min="257" max="257" width="31.7109375" style="183" customWidth="1"/>
    <col min="258" max="258" width="5.28515625" style="183" customWidth="1"/>
    <col min="259" max="264" width="13.28515625" style="183" customWidth="1"/>
    <col min="265" max="273" width="13.85546875" style="183" customWidth="1"/>
    <col min="274" max="508" width="9.140625" style="183"/>
    <col min="509" max="509" width="2" style="183" customWidth="1"/>
    <col min="510" max="512" width="2.85546875" style="183" customWidth="1"/>
    <col min="513" max="513" width="31.7109375" style="183" customWidth="1"/>
    <col min="514" max="514" width="5.28515625" style="183" customWidth="1"/>
    <col min="515" max="520" width="13.28515625" style="183" customWidth="1"/>
    <col min="521" max="529" width="13.85546875" style="183" customWidth="1"/>
    <col min="530" max="764" width="9.140625" style="183"/>
    <col min="765" max="765" width="2" style="183" customWidth="1"/>
    <col min="766" max="768" width="2.85546875" style="183" customWidth="1"/>
    <col min="769" max="769" width="31.7109375" style="183" customWidth="1"/>
    <col min="770" max="770" width="5.28515625" style="183" customWidth="1"/>
    <col min="771" max="776" width="13.28515625" style="183" customWidth="1"/>
    <col min="777" max="785" width="13.85546875" style="183" customWidth="1"/>
    <col min="786" max="1020" width="9.140625" style="183"/>
    <col min="1021" max="1021" width="2" style="183" customWidth="1"/>
    <col min="1022" max="1024" width="2.85546875" style="183" customWidth="1"/>
    <col min="1025" max="1025" width="31.7109375" style="183" customWidth="1"/>
    <col min="1026" max="1026" width="5.28515625" style="183" customWidth="1"/>
    <col min="1027" max="1032" width="13.28515625" style="183" customWidth="1"/>
    <col min="1033" max="1041" width="13.85546875" style="183" customWidth="1"/>
    <col min="1042" max="1276" width="9.140625" style="183"/>
    <col min="1277" max="1277" width="2" style="183" customWidth="1"/>
    <col min="1278" max="1280" width="2.85546875" style="183" customWidth="1"/>
    <col min="1281" max="1281" width="31.7109375" style="183" customWidth="1"/>
    <col min="1282" max="1282" width="5.28515625" style="183" customWidth="1"/>
    <col min="1283" max="1288" width="13.28515625" style="183" customWidth="1"/>
    <col min="1289" max="1297" width="13.85546875" style="183" customWidth="1"/>
    <col min="1298" max="1532" width="9.140625" style="183"/>
    <col min="1533" max="1533" width="2" style="183" customWidth="1"/>
    <col min="1534" max="1536" width="2.85546875" style="183" customWidth="1"/>
    <col min="1537" max="1537" width="31.7109375" style="183" customWidth="1"/>
    <col min="1538" max="1538" width="5.28515625" style="183" customWidth="1"/>
    <col min="1539" max="1544" width="13.28515625" style="183" customWidth="1"/>
    <col min="1545" max="1553" width="13.85546875" style="183" customWidth="1"/>
    <col min="1554" max="1788" width="9.140625" style="183"/>
    <col min="1789" max="1789" width="2" style="183" customWidth="1"/>
    <col min="1790" max="1792" width="2.85546875" style="183" customWidth="1"/>
    <col min="1793" max="1793" width="31.7109375" style="183" customWidth="1"/>
    <col min="1794" max="1794" width="5.28515625" style="183" customWidth="1"/>
    <col min="1795" max="1800" width="13.28515625" style="183" customWidth="1"/>
    <col min="1801" max="1809" width="13.85546875" style="183" customWidth="1"/>
    <col min="1810" max="2044" width="9.140625" style="183"/>
    <col min="2045" max="2045" width="2" style="183" customWidth="1"/>
    <col min="2046" max="2048" width="2.85546875" style="183" customWidth="1"/>
    <col min="2049" max="2049" width="31.7109375" style="183" customWidth="1"/>
    <col min="2050" max="2050" width="5.28515625" style="183" customWidth="1"/>
    <col min="2051" max="2056" width="13.28515625" style="183" customWidth="1"/>
    <col min="2057" max="2065" width="13.85546875" style="183" customWidth="1"/>
    <col min="2066" max="2300" width="9.140625" style="183"/>
    <col min="2301" max="2301" width="2" style="183" customWidth="1"/>
    <col min="2302" max="2304" width="2.85546875" style="183" customWidth="1"/>
    <col min="2305" max="2305" width="31.7109375" style="183" customWidth="1"/>
    <col min="2306" max="2306" width="5.28515625" style="183" customWidth="1"/>
    <col min="2307" max="2312" width="13.28515625" style="183" customWidth="1"/>
    <col min="2313" max="2321" width="13.85546875" style="183" customWidth="1"/>
    <col min="2322" max="2556" width="9.140625" style="183"/>
    <col min="2557" max="2557" width="2" style="183" customWidth="1"/>
    <col min="2558" max="2560" width="2.85546875" style="183" customWidth="1"/>
    <col min="2561" max="2561" width="31.7109375" style="183" customWidth="1"/>
    <col min="2562" max="2562" width="5.28515625" style="183" customWidth="1"/>
    <col min="2563" max="2568" width="13.28515625" style="183" customWidth="1"/>
    <col min="2569" max="2577" width="13.85546875" style="183" customWidth="1"/>
    <col min="2578" max="2812" width="9.140625" style="183"/>
    <col min="2813" max="2813" width="2" style="183" customWidth="1"/>
    <col min="2814" max="2816" width="2.85546875" style="183" customWidth="1"/>
    <col min="2817" max="2817" width="31.7109375" style="183" customWidth="1"/>
    <col min="2818" max="2818" width="5.28515625" style="183" customWidth="1"/>
    <col min="2819" max="2824" width="13.28515625" style="183" customWidth="1"/>
    <col min="2825" max="2833" width="13.85546875" style="183" customWidth="1"/>
    <col min="2834" max="3068" width="9.140625" style="183"/>
    <col min="3069" max="3069" width="2" style="183" customWidth="1"/>
    <col min="3070" max="3072" width="2.85546875" style="183" customWidth="1"/>
    <col min="3073" max="3073" width="31.7109375" style="183" customWidth="1"/>
    <col min="3074" max="3074" width="5.28515625" style="183" customWidth="1"/>
    <col min="3075" max="3080" width="13.28515625" style="183" customWidth="1"/>
    <col min="3081" max="3089" width="13.85546875" style="183" customWidth="1"/>
    <col min="3090" max="3324" width="9.140625" style="183"/>
    <col min="3325" max="3325" width="2" style="183" customWidth="1"/>
    <col min="3326" max="3328" width="2.85546875" style="183" customWidth="1"/>
    <col min="3329" max="3329" width="31.7109375" style="183" customWidth="1"/>
    <col min="3330" max="3330" width="5.28515625" style="183" customWidth="1"/>
    <col min="3331" max="3336" width="13.28515625" style="183" customWidth="1"/>
    <col min="3337" max="3345" width="13.85546875" style="183" customWidth="1"/>
    <col min="3346" max="3580" width="9.140625" style="183"/>
    <col min="3581" max="3581" width="2" style="183" customWidth="1"/>
    <col min="3582" max="3584" width="2.85546875" style="183" customWidth="1"/>
    <col min="3585" max="3585" width="31.7109375" style="183" customWidth="1"/>
    <col min="3586" max="3586" width="5.28515625" style="183" customWidth="1"/>
    <col min="3587" max="3592" width="13.28515625" style="183" customWidth="1"/>
    <col min="3593" max="3601" width="13.85546875" style="183" customWidth="1"/>
    <col min="3602" max="3836" width="9.140625" style="183"/>
    <col min="3837" max="3837" width="2" style="183" customWidth="1"/>
    <col min="3838" max="3840" width="2.85546875" style="183" customWidth="1"/>
    <col min="3841" max="3841" width="31.7109375" style="183" customWidth="1"/>
    <col min="3842" max="3842" width="5.28515625" style="183" customWidth="1"/>
    <col min="3843" max="3848" width="13.28515625" style="183" customWidth="1"/>
    <col min="3849" max="3857" width="13.85546875" style="183" customWidth="1"/>
    <col min="3858" max="4092" width="9.140625" style="183"/>
    <col min="4093" max="4093" width="2" style="183" customWidth="1"/>
    <col min="4094" max="4096" width="2.85546875" style="183" customWidth="1"/>
    <col min="4097" max="4097" width="31.7109375" style="183" customWidth="1"/>
    <col min="4098" max="4098" width="5.28515625" style="183" customWidth="1"/>
    <col min="4099" max="4104" width="13.28515625" style="183" customWidth="1"/>
    <col min="4105" max="4113" width="13.85546875" style="183" customWidth="1"/>
    <col min="4114" max="4348" width="9.140625" style="183"/>
    <col min="4349" max="4349" width="2" style="183" customWidth="1"/>
    <col min="4350" max="4352" width="2.85546875" style="183" customWidth="1"/>
    <col min="4353" max="4353" width="31.7109375" style="183" customWidth="1"/>
    <col min="4354" max="4354" width="5.28515625" style="183" customWidth="1"/>
    <col min="4355" max="4360" width="13.28515625" style="183" customWidth="1"/>
    <col min="4361" max="4369" width="13.85546875" style="183" customWidth="1"/>
    <col min="4370" max="4604" width="9.140625" style="183"/>
    <col min="4605" max="4605" width="2" style="183" customWidth="1"/>
    <col min="4606" max="4608" width="2.85546875" style="183" customWidth="1"/>
    <col min="4609" max="4609" width="31.7109375" style="183" customWidth="1"/>
    <col min="4610" max="4610" width="5.28515625" style="183" customWidth="1"/>
    <col min="4611" max="4616" width="13.28515625" style="183" customWidth="1"/>
    <col min="4617" max="4625" width="13.85546875" style="183" customWidth="1"/>
    <col min="4626" max="4860" width="9.140625" style="183"/>
    <col min="4861" max="4861" width="2" style="183" customWidth="1"/>
    <col min="4862" max="4864" width="2.85546875" style="183" customWidth="1"/>
    <col min="4865" max="4865" width="31.7109375" style="183" customWidth="1"/>
    <col min="4866" max="4866" width="5.28515625" style="183" customWidth="1"/>
    <col min="4867" max="4872" width="13.28515625" style="183" customWidth="1"/>
    <col min="4873" max="4881" width="13.85546875" style="183" customWidth="1"/>
    <col min="4882" max="5116" width="9.140625" style="183"/>
    <col min="5117" max="5117" width="2" style="183" customWidth="1"/>
    <col min="5118" max="5120" width="2.85546875" style="183" customWidth="1"/>
    <col min="5121" max="5121" width="31.7109375" style="183" customWidth="1"/>
    <col min="5122" max="5122" width="5.28515625" style="183" customWidth="1"/>
    <col min="5123" max="5128" width="13.28515625" style="183" customWidth="1"/>
    <col min="5129" max="5137" width="13.85546875" style="183" customWidth="1"/>
    <col min="5138" max="5372" width="9.140625" style="183"/>
    <col min="5373" max="5373" width="2" style="183" customWidth="1"/>
    <col min="5374" max="5376" width="2.85546875" style="183" customWidth="1"/>
    <col min="5377" max="5377" width="31.7109375" style="183" customWidth="1"/>
    <col min="5378" max="5378" width="5.28515625" style="183" customWidth="1"/>
    <col min="5379" max="5384" width="13.28515625" style="183" customWidth="1"/>
    <col min="5385" max="5393" width="13.85546875" style="183" customWidth="1"/>
    <col min="5394" max="5628" width="9.140625" style="183"/>
    <col min="5629" max="5629" width="2" style="183" customWidth="1"/>
    <col min="5630" max="5632" width="2.85546875" style="183" customWidth="1"/>
    <col min="5633" max="5633" width="31.7109375" style="183" customWidth="1"/>
    <col min="5634" max="5634" width="5.28515625" style="183" customWidth="1"/>
    <col min="5635" max="5640" width="13.28515625" style="183" customWidth="1"/>
    <col min="5641" max="5649" width="13.85546875" style="183" customWidth="1"/>
    <col min="5650" max="5884" width="9.140625" style="183"/>
    <col min="5885" max="5885" width="2" style="183" customWidth="1"/>
    <col min="5886" max="5888" width="2.85546875" style="183" customWidth="1"/>
    <col min="5889" max="5889" width="31.7109375" style="183" customWidth="1"/>
    <col min="5890" max="5890" width="5.28515625" style="183" customWidth="1"/>
    <col min="5891" max="5896" width="13.28515625" style="183" customWidth="1"/>
    <col min="5897" max="5905" width="13.85546875" style="183" customWidth="1"/>
    <col min="5906" max="6140" width="9.140625" style="183"/>
    <col min="6141" max="6141" width="2" style="183" customWidth="1"/>
    <col min="6142" max="6144" width="2.85546875" style="183" customWidth="1"/>
    <col min="6145" max="6145" width="31.7109375" style="183" customWidth="1"/>
    <col min="6146" max="6146" width="5.28515625" style="183" customWidth="1"/>
    <col min="6147" max="6152" width="13.28515625" style="183" customWidth="1"/>
    <col min="6153" max="6161" width="13.85546875" style="183" customWidth="1"/>
    <col min="6162" max="6396" width="9.140625" style="183"/>
    <col min="6397" max="6397" width="2" style="183" customWidth="1"/>
    <col min="6398" max="6400" width="2.85546875" style="183" customWidth="1"/>
    <col min="6401" max="6401" width="31.7109375" style="183" customWidth="1"/>
    <col min="6402" max="6402" width="5.28515625" style="183" customWidth="1"/>
    <col min="6403" max="6408" width="13.28515625" style="183" customWidth="1"/>
    <col min="6409" max="6417" width="13.85546875" style="183" customWidth="1"/>
    <col min="6418" max="6652" width="9.140625" style="183"/>
    <col min="6653" max="6653" width="2" style="183" customWidth="1"/>
    <col min="6654" max="6656" width="2.85546875" style="183" customWidth="1"/>
    <col min="6657" max="6657" width="31.7109375" style="183" customWidth="1"/>
    <col min="6658" max="6658" width="5.28515625" style="183" customWidth="1"/>
    <col min="6659" max="6664" width="13.28515625" style="183" customWidth="1"/>
    <col min="6665" max="6673" width="13.85546875" style="183" customWidth="1"/>
    <col min="6674" max="6908" width="9.140625" style="183"/>
    <col min="6909" max="6909" width="2" style="183" customWidth="1"/>
    <col min="6910" max="6912" width="2.85546875" style="183" customWidth="1"/>
    <col min="6913" max="6913" width="31.7109375" style="183" customWidth="1"/>
    <col min="6914" max="6914" width="5.28515625" style="183" customWidth="1"/>
    <col min="6915" max="6920" width="13.28515625" style="183" customWidth="1"/>
    <col min="6921" max="6929" width="13.85546875" style="183" customWidth="1"/>
    <col min="6930" max="7164" width="9.140625" style="183"/>
    <col min="7165" max="7165" width="2" style="183" customWidth="1"/>
    <col min="7166" max="7168" width="2.85546875" style="183" customWidth="1"/>
    <col min="7169" max="7169" width="31.7109375" style="183" customWidth="1"/>
    <col min="7170" max="7170" width="5.28515625" style="183" customWidth="1"/>
    <col min="7171" max="7176" width="13.28515625" style="183" customWidth="1"/>
    <col min="7177" max="7185" width="13.85546875" style="183" customWidth="1"/>
    <col min="7186" max="7420" width="9.140625" style="183"/>
    <col min="7421" max="7421" width="2" style="183" customWidth="1"/>
    <col min="7422" max="7424" width="2.85546875" style="183" customWidth="1"/>
    <col min="7425" max="7425" width="31.7109375" style="183" customWidth="1"/>
    <col min="7426" max="7426" width="5.28515625" style="183" customWidth="1"/>
    <col min="7427" max="7432" width="13.28515625" style="183" customWidth="1"/>
    <col min="7433" max="7441" width="13.85546875" style="183" customWidth="1"/>
    <col min="7442" max="7676" width="9.140625" style="183"/>
    <col min="7677" max="7677" width="2" style="183" customWidth="1"/>
    <col min="7678" max="7680" width="2.85546875" style="183" customWidth="1"/>
    <col min="7681" max="7681" width="31.7109375" style="183" customWidth="1"/>
    <col min="7682" max="7682" width="5.28515625" style="183" customWidth="1"/>
    <col min="7683" max="7688" width="13.28515625" style="183" customWidth="1"/>
    <col min="7689" max="7697" width="13.85546875" style="183" customWidth="1"/>
    <col min="7698" max="7932" width="9.140625" style="183"/>
    <col min="7933" max="7933" width="2" style="183" customWidth="1"/>
    <col min="7934" max="7936" width="2.85546875" style="183" customWidth="1"/>
    <col min="7937" max="7937" width="31.7109375" style="183" customWidth="1"/>
    <col min="7938" max="7938" width="5.28515625" style="183" customWidth="1"/>
    <col min="7939" max="7944" width="13.28515625" style="183" customWidth="1"/>
    <col min="7945" max="7953" width="13.85546875" style="183" customWidth="1"/>
    <col min="7954" max="8188" width="9.140625" style="183"/>
    <col min="8189" max="8189" width="2" style="183" customWidth="1"/>
    <col min="8190" max="8192" width="2.85546875" style="183" customWidth="1"/>
    <col min="8193" max="8193" width="31.7109375" style="183" customWidth="1"/>
    <col min="8194" max="8194" width="5.28515625" style="183" customWidth="1"/>
    <col min="8195" max="8200" width="13.28515625" style="183" customWidth="1"/>
    <col min="8201" max="8209" width="13.85546875" style="183" customWidth="1"/>
    <col min="8210" max="8444" width="9.140625" style="183"/>
    <col min="8445" max="8445" width="2" style="183" customWidth="1"/>
    <col min="8446" max="8448" width="2.85546875" style="183" customWidth="1"/>
    <col min="8449" max="8449" width="31.7109375" style="183" customWidth="1"/>
    <col min="8450" max="8450" width="5.28515625" style="183" customWidth="1"/>
    <col min="8451" max="8456" width="13.28515625" style="183" customWidth="1"/>
    <col min="8457" max="8465" width="13.85546875" style="183" customWidth="1"/>
    <col min="8466" max="8700" width="9.140625" style="183"/>
    <col min="8701" max="8701" width="2" style="183" customWidth="1"/>
    <col min="8702" max="8704" width="2.85546875" style="183" customWidth="1"/>
    <col min="8705" max="8705" width="31.7109375" style="183" customWidth="1"/>
    <col min="8706" max="8706" width="5.28515625" style="183" customWidth="1"/>
    <col min="8707" max="8712" width="13.28515625" style="183" customWidth="1"/>
    <col min="8713" max="8721" width="13.85546875" style="183" customWidth="1"/>
    <col min="8722" max="8956" width="9.140625" style="183"/>
    <col min="8957" max="8957" width="2" style="183" customWidth="1"/>
    <col min="8958" max="8960" width="2.85546875" style="183" customWidth="1"/>
    <col min="8961" max="8961" width="31.7109375" style="183" customWidth="1"/>
    <col min="8962" max="8962" width="5.28515625" style="183" customWidth="1"/>
    <col min="8963" max="8968" width="13.28515625" style="183" customWidth="1"/>
    <col min="8969" max="8977" width="13.85546875" style="183" customWidth="1"/>
    <col min="8978" max="9212" width="9.140625" style="183"/>
    <col min="9213" max="9213" width="2" style="183" customWidth="1"/>
    <col min="9214" max="9216" width="2.85546875" style="183" customWidth="1"/>
    <col min="9217" max="9217" width="31.7109375" style="183" customWidth="1"/>
    <col min="9218" max="9218" width="5.28515625" style="183" customWidth="1"/>
    <col min="9219" max="9224" width="13.28515625" style="183" customWidth="1"/>
    <col min="9225" max="9233" width="13.85546875" style="183" customWidth="1"/>
    <col min="9234" max="9468" width="9.140625" style="183"/>
    <col min="9469" max="9469" width="2" style="183" customWidth="1"/>
    <col min="9470" max="9472" width="2.85546875" style="183" customWidth="1"/>
    <col min="9473" max="9473" width="31.7109375" style="183" customWidth="1"/>
    <col min="9474" max="9474" width="5.28515625" style="183" customWidth="1"/>
    <col min="9475" max="9480" width="13.28515625" style="183" customWidth="1"/>
    <col min="9481" max="9489" width="13.85546875" style="183" customWidth="1"/>
    <col min="9490" max="9724" width="9.140625" style="183"/>
    <col min="9725" max="9725" width="2" style="183" customWidth="1"/>
    <col min="9726" max="9728" width="2.85546875" style="183" customWidth="1"/>
    <col min="9729" max="9729" width="31.7109375" style="183" customWidth="1"/>
    <col min="9730" max="9730" width="5.28515625" style="183" customWidth="1"/>
    <col min="9731" max="9736" width="13.28515625" style="183" customWidth="1"/>
    <col min="9737" max="9745" width="13.85546875" style="183" customWidth="1"/>
    <col min="9746" max="9980" width="9.140625" style="183"/>
    <col min="9981" max="9981" width="2" style="183" customWidth="1"/>
    <col min="9982" max="9984" width="2.85546875" style="183" customWidth="1"/>
    <col min="9985" max="9985" width="31.7109375" style="183" customWidth="1"/>
    <col min="9986" max="9986" width="5.28515625" style="183" customWidth="1"/>
    <col min="9987" max="9992" width="13.28515625" style="183" customWidth="1"/>
    <col min="9993" max="10001" width="13.85546875" style="183" customWidth="1"/>
    <col min="10002" max="10236" width="9.140625" style="183"/>
    <col min="10237" max="10237" width="2" style="183" customWidth="1"/>
    <col min="10238" max="10240" width="2.85546875" style="183" customWidth="1"/>
    <col min="10241" max="10241" width="31.7109375" style="183" customWidth="1"/>
    <col min="10242" max="10242" width="5.28515625" style="183" customWidth="1"/>
    <col min="10243" max="10248" width="13.28515625" style="183" customWidth="1"/>
    <col min="10249" max="10257" width="13.85546875" style="183" customWidth="1"/>
    <col min="10258" max="10492" width="9.140625" style="183"/>
    <col min="10493" max="10493" width="2" style="183" customWidth="1"/>
    <col min="10494" max="10496" width="2.85546875" style="183" customWidth="1"/>
    <col min="10497" max="10497" width="31.7109375" style="183" customWidth="1"/>
    <col min="10498" max="10498" width="5.28515625" style="183" customWidth="1"/>
    <col min="10499" max="10504" width="13.28515625" style="183" customWidth="1"/>
    <col min="10505" max="10513" width="13.85546875" style="183" customWidth="1"/>
    <col min="10514" max="10748" width="9.140625" style="183"/>
    <col min="10749" max="10749" width="2" style="183" customWidth="1"/>
    <col min="10750" max="10752" width="2.85546875" style="183" customWidth="1"/>
    <col min="10753" max="10753" width="31.7109375" style="183" customWidth="1"/>
    <col min="10754" max="10754" width="5.28515625" style="183" customWidth="1"/>
    <col min="10755" max="10760" width="13.28515625" style="183" customWidth="1"/>
    <col min="10761" max="10769" width="13.85546875" style="183" customWidth="1"/>
    <col min="10770" max="11004" width="9.140625" style="183"/>
    <col min="11005" max="11005" width="2" style="183" customWidth="1"/>
    <col min="11006" max="11008" width="2.85546875" style="183" customWidth="1"/>
    <col min="11009" max="11009" width="31.7109375" style="183" customWidth="1"/>
    <col min="11010" max="11010" width="5.28515625" style="183" customWidth="1"/>
    <col min="11011" max="11016" width="13.28515625" style="183" customWidth="1"/>
    <col min="11017" max="11025" width="13.85546875" style="183" customWidth="1"/>
    <col min="11026" max="11260" width="9.140625" style="183"/>
    <col min="11261" max="11261" width="2" style="183" customWidth="1"/>
    <col min="11262" max="11264" width="2.85546875" style="183" customWidth="1"/>
    <col min="11265" max="11265" width="31.7109375" style="183" customWidth="1"/>
    <col min="11266" max="11266" width="5.28515625" style="183" customWidth="1"/>
    <col min="11267" max="11272" width="13.28515625" style="183" customWidth="1"/>
    <col min="11273" max="11281" width="13.85546875" style="183" customWidth="1"/>
    <col min="11282" max="11516" width="9.140625" style="183"/>
    <col min="11517" max="11517" width="2" style="183" customWidth="1"/>
    <col min="11518" max="11520" width="2.85546875" style="183" customWidth="1"/>
    <col min="11521" max="11521" width="31.7109375" style="183" customWidth="1"/>
    <col min="11522" max="11522" width="5.28515625" style="183" customWidth="1"/>
    <col min="11523" max="11528" width="13.28515625" style="183" customWidth="1"/>
    <col min="11529" max="11537" width="13.85546875" style="183" customWidth="1"/>
    <col min="11538" max="11772" width="9.140625" style="183"/>
    <col min="11773" max="11773" width="2" style="183" customWidth="1"/>
    <col min="11774" max="11776" width="2.85546875" style="183" customWidth="1"/>
    <col min="11777" max="11777" width="31.7109375" style="183" customWidth="1"/>
    <col min="11778" max="11778" width="5.28515625" style="183" customWidth="1"/>
    <col min="11779" max="11784" width="13.28515625" style="183" customWidth="1"/>
    <col min="11785" max="11793" width="13.85546875" style="183" customWidth="1"/>
    <col min="11794" max="12028" width="9.140625" style="183"/>
    <col min="12029" max="12029" width="2" style="183" customWidth="1"/>
    <col min="12030" max="12032" width="2.85546875" style="183" customWidth="1"/>
    <col min="12033" max="12033" width="31.7109375" style="183" customWidth="1"/>
    <col min="12034" max="12034" width="5.28515625" style="183" customWidth="1"/>
    <col min="12035" max="12040" width="13.28515625" style="183" customWidth="1"/>
    <col min="12041" max="12049" width="13.85546875" style="183" customWidth="1"/>
    <col min="12050" max="12284" width="9.140625" style="183"/>
    <col min="12285" max="12285" width="2" style="183" customWidth="1"/>
    <col min="12286" max="12288" width="2.85546875" style="183" customWidth="1"/>
    <col min="12289" max="12289" width="31.7109375" style="183" customWidth="1"/>
    <col min="12290" max="12290" width="5.28515625" style="183" customWidth="1"/>
    <col min="12291" max="12296" width="13.28515625" style="183" customWidth="1"/>
    <col min="12297" max="12305" width="13.85546875" style="183" customWidth="1"/>
    <col min="12306" max="12540" width="9.140625" style="183"/>
    <col min="12541" max="12541" width="2" style="183" customWidth="1"/>
    <col min="12542" max="12544" width="2.85546875" style="183" customWidth="1"/>
    <col min="12545" max="12545" width="31.7109375" style="183" customWidth="1"/>
    <col min="12546" max="12546" width="5.28515625" style="183" customWidth="1"/>
    <col min="12547" max="12552" width="13.28515625" style="183" customWidth="1"/>
    <col min="12553" max="12561" width="13.85546875" style="183" customWidth="1"/>
    <col min="12562" max="12796" width="9.140625" style="183"/>
    <col min="12797" max="12797" width="2" style="183" customWidth="1"/>
    <col min="12798" max="12800" width="2.85546875" style="183" customWidth="1"/>
    <col min="12801" max="12801" width="31.7109375" style="183" customWidth="1"/>
    <col min="12802" max="12802" width="5.28515625" style="183" customWidth="1"/>
    <col min="12803" max="12808" width="13.28515625" style="183" customWidth="1"/>
    <col min="12809" max="12817" width="13.85546875" style="183" customWidth="1"/>
    <col min="12818" max="13052" width="9.140625" style="183"/>
    <col min="13053" max="13053" width="2" style="183" customWidth="1"/>
    <col min="13054" max="13056" width="2.85546875" style="183" customWidth="1"/>
    <col min="13057" max="13057" width="31.7109375" style="183" customWidth="1"/>
    <col min="13058" max="13058" width="5.28515625" style="183" customWidth="1"/>
    <col min="13059" max="13064" width="13.28515625" style="183" customWidth="1"/>
    <col min="13065" max="13073" width="13.85546875" style="183" customWidth="1"/>
    <col min="13074" max="13308" width="9.140625" style="183"/>
    <col min="13309" max="13309" width="2" style="183" customWidth="1"/>
    <col min="13310" max="13312" width="2.85546875" style="183" customWidth="1"/>
    <col min="13313" max="13313" width="31.7109375" style="183" customWidth="1"/>
    <col min="13314" max="13314" width="5.28515625" style="183" customWidth="1"/>
    <col min="13315" max="13320" width="13.28515625" style="183" customWidth="1"/>
    <col min="13321" max="13329" width="13.85546875" style="183" customWidth="1"/>
    <col min="13330" max="13564" width="9.140625" style="183"/>
    <col min="13565" max="13565" width="2" style="183" customWidth="1"/>
    <col min="13566" max="13568" width="2.85546875" style="183" customWidth="1"/>
    <col min="13569" max="13569" width="31.7109375" style="183" customWidth="1"/>
    <col min="13570" max="13570" width="5.28515625" style="183" customWidth="1"/>
    <col min="13571" max="13576" width="13.28515625" style="183" customWidth="1"/>
    <col min="13577" max="13585" width="13.85546875" style="183" customWidth="1"/>
    <col min="13586" max="13820" width="9.140625" style="183"/>
    <col min="13821" max="13821" width="2" style="183" customWidth="1"/>
    <col min="13822" max="13824" width="2.85546875" style="183" customWidth="1"/>
    <col min="13825" max="13825" width="31.7109375" style="183" customWidth="1"/>
    <col min="13826" max="13826" width="5.28515625" style="183" customWidth="1"/>
    <col min="13827" max="13832" width="13.28515625" style="183" customWidth="1"/>
    <col min="13833" max="13841" width="13.85546875" style="183" customWidth="1"/>
    <col min="13842" max="14076" width="9.140625" style="183"/>
    <col min="14077" max="14077" width="2" style="183" customWidth="1"/>
    <col min="14078" max="14080" width="2.85546875" style="183" customWidth="1"/>
    <col min="14081" max="14081" width="31.7109375" style="183" customWidth="1"/>
    <col min="14082" max="14082" width="5.28515625" style="183" customWidth="1"/>
    <col min="14083" max="14088" width="13.28515625" style="183" customWidth="1"/>
    <col min="14089" max="14097" width="13.85546875" style="183" customWidth="1"/>
    <col min="14098" max="14332" width="9.140625" style="183"/>
    <col min="14333" max="14333" width="2" style="183" customWidth="1"/>
    <col min="14334" max="14336" width="2.85546875" style="183" customWidth="1"/>
    <col min="14337" max="14337" width="31.7109375" style="183" customWidth="1"/>
    <col min="14338" max="14338" width="5.28515625" style="183" customWidth="1"/>
    <col min="14339" max="14344" width="13.28515625" style="183" customWidth="1"/>
    <col min="14345" max="14353" width="13.85546875" style="183" customWidth="1"/>
    <col min="14354" max="14588" width="9.140625" style="183"/>
    <col min="14589" max="14589" width="2" style="183" customWidth="1"/>
    <col min="14590" max="14592" width="2.85546875" style="183" customWidth="1"/>
    <col min="14593" max="14593" width="31.7109375" style="183" customWidth="1"/>
    <col min="14594" max="14594" width="5.28515625" style="183" customWidth="1"/>
    <col min="14595" max="14600" width="13.28515625" style="183" customWidth="1"/>
    <col min="14601" max="14609" width="13.85546875" style="183" customWidth="1"/>
    <col min="14610" max="14844" width="9.140625" style="183"/>
    <col min="14845" max="14845" width="2" style="183" customWidth="1"/>
    <col min="14846" max="14848" width="2.85546875" style="183" customWidth="1"/>
    <col min="14849" max="14849" width="31.7109375" style="183" customWidth="1"/>
    <col min="14850" max="14850" width="5.28515625" style="183" customWidth="1"/>
    <col min="14851" max="14856" width="13.28515625" style="183" customWidth="1"/>
    <col min="14857" max="14865" width="13.85546875" style="183" customWidth="1"/>
    <col min="14866" max="15100" width="9.140625" style="183"/>
    <col min="15101" max="15101" width="2" style="183" customWidth="1"/>
    <col min="15102" max="15104" width="2.85546875" style="183" customWidth="1"/>
    <col min="15105" max="15105" width="31.7109375" style="183" customWidth="1"/>
    <col min="15106" max="15106" width="5.28515625" style="183" customWidth="1"/>
    <col min="15107" max="15112" width="13.28515625" style="183" customWidth="1"/>
    <col min="15113" max="15121" width="13.85546875" style="183" customWidth="1"/>
    <col min="15122" max="15356" width="9.140625" style="183"/>
    <col min="15357" max="15357" width="2" style="183" customWidth="1"/>
    <col min="15358" max="15360" width="2.85546875" style="183" customWidth="1"/>
    <col min="15361" max="15361" width="31.7109375" style="183" customWidth="1"/>
    <col min="15362" max="15362" width="5.28515625" style="183" customWidth="1"/>
    <col min="15363" max="15368" width="13.28515625" style="183" customWidth="1"/>
    <col min="15369" max="15377" width="13.85546875" style="183" customWidth="1"/>
    <col min="15378" max="15612" width="9.140625" style="183"/>
    <col min="15613" max="15613" width="2" style="183" customWidth="1"/>
    <col min="15614" max="15616" width="2.85546875" style="183" customWidth="1"/>
    <col min="15617" max="15617" width="31.7109375" style="183" customWidth="1"/>
    <col min="15618" max="15618" width="5.28515625" style="183" customWidth="1"/>
    <col min="15619" max="15624" width="13.28515625" style="183" customWidth="1"/>
    <col min="15625" max="15633" width="13.85546875" style="183" customWidth="1"/>
    <col min="15634" max="15868" width="9.140625" style="183"/>
    <col min="15869" max="15869" width="2" style="183" customWidth="1"/>
    <col min="15870" max="15872" width="2.85546875" style="183" customWidth="1"/>
    <col min="15873" max="15873" width="31.7109375" style="183" customWidth="1"/>
    <col min="15874" max="15874" width="5.28515625" style="183" customWidth="1"/>
    <col min="15875" max="15880" width="13.28515625" style="183" customWidth="1"/>
    <col min="15881" max="15889" width="13.85546875" style="183" customWidth="1"/>
    <col min="15890" max="16124" width="9.140625" style="183"/>
    <col min="16125" max="16125" width="2" style="183" customWidth="1"/>
    <col min="16126" max="16128" width="2.85546875" style="183" customWidth="1"/>
    <col min="16129" max="16129" width="31.7109375" style="183" customWidth="1"/>
    <col min="16130" max="16130" width="5.28515625" style="183" customWidth="1"/>
    <col min="16131" max="16136" width="13.28515625" style="183" customWidth="1"/>
    <col min="16137" max="16145" width="13.85546875" style="183" customWidth="1"/>
    <col min="16146" max="16384" width="9.140625" style="183"/>
  </cols>
  <sheetData>
    <row r="1" spans="2:17" s="79" customFormat="1" ht="10.5" customHeight="1" x14ac:dyDescent="0.2">
      <c r="C1" s="134"/>
      <c r="D1" s="134"/>
      <c r="E1" s="134"/>
      <c r="F1" s="134"/>
      <c r="G1" s="134"/>
      <c r="H1" s="134"/>
      <c r="I1" s="134"/>
      <c r="J1" s="134"/>
      <c r="K1" s="134"/>
      <c r="L1" s="134"/>
      <c r="M1" s="134"/>
    </row>
    <row r="2" spans="2:17" s="79" customFormat="1" ht="15.75" x14ac:dyDescent="0.25">
      <c r="B2" s="80" t="s">
        <v>359</v>
      </c>
      <c r="C2" s="134"/>
      <c r="D2" s="134"/>
      <c r="E2" s="134"/>
      <c r="F2" s="134"/>
      <c r="G2" s="134"/>
      <c r="H2" s="134"/>
      <c r="I2" s="134"/>
      <c r="J2" s="134"/>
      <c r="K2" s="134"/>
      <c r="L2" s="134"/>
      <c r="M2" s="134"/>
    </row>
    <row r="3" spans="2:17" s="79" customFormat="1" ht="15" x14ac:dyDescent="0.2">
      <c r="B3" s="82" t="s">
        <v>29</v>
      </c>
      <c r="C3" s="134"/>
      <c r="D3" s="134"/>
      <c r="E3" s="134"/>
      <c r="F3" s="134"/>
      <c r="G3" s="134"/>
      <c r="H3" s="134"/>
      <c r="I3" s="134"/>
      <c r="J3" s="134"/>
      <c r="K3" s="134"/>
      <c r="L3" s="134"/>
      <c r="M3" s="134"/>
    </row>
    <row r="4" spans="2:17" s="79" customFormat="1" ht="15" x14ac:dyDescent="0.2">
      <c r="B4" s="82"/>
      <c r="C4" s="134"/>
      <c r="D4" s="134"/>
      <c r="E4" s="134"/>
      <c r="F4" s="134"/>
      <c r="G4" s="134"/>
      <c r="H4" s="134"/>
      <c r="I4" s="134"/>
      <c r="J4" s="134"/>
      <c r="K4" s="134"/>
      <c r="L4" s="134"/>
      <c r="M4" s="134"/>
    </row>
    <row r="5" spans="2:17" s="79" customFormat="1" ht="15.75" x14ac:dyDescent="0.25">
      <c r="B5" s="80" t="s">
        <v>0</v>
      </c>
      <c r="C5" s="134"/>
      <c r="D5" s="134"/>
      <c r="E5" s="134"/>
      <c r="F5" s="134"/>
      <c r="G5" s="134"/>
      <c r="H5" s="134"/>
      <c r="I5" s="134"/>
      <c r="J5" s="134"/>
      <c r="K5" s="134"/>
      <c r="L5" s="134"/>
      <c r="M5" s="134"/>
    </row>
    <row r="6" spans="2:17" s="79" customFormat="1" ht="15.75" x14ac:dyDescent="0.25">
      <c r="B6" s="80"/>
      <c r="C6" s="134"/>
      <c r="D6" s="134"/>
      <c r="E6" s="134"/>
      <c r="F6" s="134"/>
      <c r="G6" s="134"/>
      <c r="H6" s="134"/>
      <c r="I6" s="134"/>
      <c r="J6" s="134"/>
      <c r="K6" s="134"/>
      <c r="L6" s="134"/>
      <c r="M6" s="134"/>
    </row>
    <row r="7" spans="2:17" s="79" customFormat="1" ht="15.75" x14ac:dyDescent="0.25">
      <c r="B7" s="80" t="s">
        <v>41</v>
      </c>
      <c r="C7" s="80"/>
      <c r="D7" s="80"/>
      <c r="E7" s="80"/>
      <c r="F7" s="80"/>
      <c r="G7" s="80"/>
      <c r="H7" s="80"/>
      <c r="I7" s="78"/>
      <c r="J7" s="78"/>
      <c r="K7" s="78"/>
      <c r="L7" s="78"/>
    </row>
    <row r="8" spans="2:17" s="79" customFormat="1" x14ac:dyDescent="0.2">
      <c r="B8" s="373" t="s">
        <v>423</v>
      </c>
      <c r="C8" s="373"/>
      <c r="D8" s="373"/>
      <c r="E8" s="373"/>
      <c r="F8" s="373"/>
      <c r="G8" s="373"/>
      <c r="H8" s="373"/>
      <c r="I8" s="373"/>
      <c r="J8" s="373"/>
      <c r="K8" s="373"/>
      <c r="L8" s="373"/>
      <c r="M8" s="373"/>
    </row>
    <row r="9" spans="2:17" ht="9.75" customHeight="1" x14ac:dyDescent="0.2"/>
    <row r="10" spans="2:17" ht="8.25" customHeight="1" x14ac:dyDescent="0.2"/>
    <row r="11" spans="2:17" s="184" customFormat="1" ht="17.25" customHeight="1" x14ac:dyDescent="0.25">
      <c r="F11" s="185" t="s">
        <v>360</v>
      </c>
      <c r="G11" s="186">
        <v>40329</v>
      </c>
      <c r="H11" s="186">
        <v>39964</v>
      </c>
      <c r="I11" s="186">
        <v>39599</v>
      </c>
      <c r="J11" s="186">
        <v>39233</v>
      </c>
      <c r="K11" s="186">
        <v>38868</v>
      </c>
      <c r="L11" s="186">
        <v>38503</v>
      </c>
      <c r="M11" s="186">
        <v>38138</v>
      </c>
      <c r="N11" s="186">
        <v>37772</v>
      </c>
      <c r="O11" s="186">
        <v>37407</v>
      </c>
      <c r="P11" s="186">
        <v>37042</v>
      </c>
      <c r="Q11" s="186">
        <v>36677</v>
      </c>
    </row>
    <row r="12" spans="2:17" ht="9" customHeight="1" x14ac:dyDescent="0.2">
      <c r="F12" s="187"/>
      <c r="G12" s="187"/>
      <c r="H12" s="187"/>
      <c r="I12" s="187"/>
      <c r="J12" s="187"/>
      <c r="K12" s="187"/>
      <c r="L12" s="187"/>
      <c r="M12" s="188"/>
      <c r="N12" s="188"/>
      <c r="O12" s="188"/>
      <c r="P12" s="188"/>
      <c r="Q12" s="188"/>
    </row>
    <row r="13" spans="2:17" s="184" customFormat="1" ht="14.25" customHeight="1" x14ac:dyDescent="0.25">
      <c r="B13" s="189" t="s">
        <v>110</v>
      </c>
    </row>
    <row r="14" spans="2:17" s="184" customFormat="1" ht="14.25" customHeight="1" x14ac:dyDescent="0.25">
      <c r="C14" s="184" t="s">
        <v>361</v>
      </c>
      <c r="G14" s="190">
        <f>'Statement of SE (Ch.9)'!P177</f>
        <v>1810.3429752066115</v>
      </c>
      <c r="H14" s="190">
        <f>'Statement of SE (Ch.9)'!P161</f>
        <v>1729.1629834254145</v>
      </c>
      <c r="I14" s="190">
        <f>'Statement of SE (Ch.9)'!P143</f>
        <v>1962.623076923077</v>
      </c>
      <c r="J14" s="190">
        <f>'Statement of SE (Ch.9)'!P127</f>
        <v>1598.2409836065572</v>
      </c>
      <c r="K14" s="190">
        <f>'Statement of SE (Ch.9)'!P109</f>
        <v>1346.0068493150684</v>
      </c>
      <c r="L14" s="190">
        <f>'Statement of SE (Ch.9)'!P95</f>
        <v>1261.0483516483514</v>
      </c>
      <c r="M14" s="190">
        <f>'Statement of SE (Ch.9)'!P81</f>
        <v>1018.9762803234502</v>
      </c>
      <c r="N14" s="190">
        <f>'Statement of SE (Ch.9)'!P67</f>
        <v>405.86666666666667</v>
      </c>
      <c r="O14" s="190">
        <f>'Statement of SE (Ch.9)'!P53</f>
        <v>599.53440860215039</v>
      </c>
      <c r="P14" s="190">
        <f>'Statement of SE (Ch.9)'!P38</f>
        <v>494.46898395721928</v>
      </c>
      <c r="Q14" s="190">
        <f>'Statement of SE (Ch.9)'!P26</f>
        <v>511.85361930294903</v>
      </c>
    </row>
    <row r="15" spans="2:17" s="184" customFormat="1" ht="14.25" customHeight="1" x14ac:dyDescent="0.25">
      <c r="C15" s="192" t="s">
        <v>362</v>
      </c>
      <c r="D15" s="192"/>
      <c r="E15" s="192"/>
      <c r="F15" s="192"/>
      <c r="G15" s="193">
        <f>'Income Statement (Ch. 10)'!P52</f>
        <v>1810.3429752066115</v>
      </c>
      <c r="H15" s="193">
        <f>'Income Statement (Ch. 10)'!Q52</f>
        <v>1729.162983425412</v>
      </c>
      <c r="I15" s="193">
        <f>'Income Statement (Ch. 10)'!R52</f>
        <v>1962.6230769230767</v>
      </c>
      <c r="J15" s="193">
        <f>'Income Statement (Ch. 10)'!S52</f>
        <v>1598.2409836065583</v>
      </c>
      <c r="K15" s="193">
        <f>'Income Statement (Ch. 10)'!T52</f>
        <v>1346.0068493150684</v>
      </c>
      <c r="L15" s="193">
        <f>'Income Statement (Ch. 10)'!U52</f>
        <v>1261.0483516483521</v>
      </c>
      <c r="M15" s="193">
        <f>'Income Statement (Ch. 10)'!V52</f>
        <v>1018.9762803234511</v>
      </c>
      <c r="N15" s="193">
        <f>'Income Statement (Ch. 10)'!W52</f>
        <v>405.86666666666639</v>
      </c>
      <c r="O15" s="193">
        <f>'Income Statement (Ch. 10)'!X52</f>
        <v>599.53440860215062</v>
      </c>
      <c r="P15" s="193">
        <f>'Income Statement (Ch. 10)'!Y52</f>
        <v>494.46898395721911</v>
      </c>
      <c r="Q15" s="193">
        <f>'Income Statement (Ch. 10)'!Z52</f>
        <v>511.8536193029492</v>
      </c>
    </row>
    <row r="16" spans="2:17" s="184" customFormat="1" ht="14.25" customHeight="1" x14ac:dyDescent="0.25">
      <c r="C16" s="194" t="s">
        <v>363</v>
      </c>
      <c r="G16" s="190">
        <f t="shared" ref="G16:Q16" si="0">ROUND(ABS(G14-G15),10)</f>
        <v>0</v>
      </c>
      <c r="H16" s="190">
        <f t="shared" si="0"/>
        <v>0</v>
      </c>
      <c r="I16" s="190">
        <f t="shared" si="0"/>
        <v>0</v>
      </c>
      <c r="J16" s="190">
        <f t="shared" si="0"/>
        <v>0</v>
      </c>
      <c r="K16" s="190">
        <f t="shared" si="0"/>
        <v>0</v>
      </c>
      <c r="L16" s="191">
        <f t="shared" si="0"/>
        <v>0</v>
      </c>
      <c r="M16" s="190">
        <f t="shared" si="0"/>
        <v>0</v>
      </c>
      <c r="N16" s="190">
        <f t="shared" si="0"/>
        <v>0</v>
      </c>
      <c r="O16" s="190">
        <f t="shared" si="0"/>
        <v>0</v>
      </c>
      <c r="P16" s="190">
        <f t="shared" si="0"/>
        <v>0</v>
      </c>
      <c r="Q16" s="190">
        <f t="shared" si="0"/>
        <v>0</v>
      </c>
    </row>
    <row r="17" spans="2:18" s="184" customFormat="1" ht="14.25" customHeight="1" x14ac:dyDescent="0.25">
      <c r="L17" s="195"/>
      <c r="M17" s="190"/>
      <c r="N17" s="190"/>
      <c r="O17" s="190"/>
      <c r="P17" s="190"/>
      <c r="Q17" s="190"/>
    </row>
    <row r="18" spans="2:18" s="184" customFormat="1" ht="14.25" customHeight="1" x14ac:dyDescent="0.25">
      <c r="B18" s="189" t="s">
        <v>110</v>
      </c>
      <c r="L18" s="195"/>
      <c r="M18" s="190"/>
      <c r="N18" s="190"/>
      <c r="O18" s="190"/>
      <c r="P18" s="190"/>
      <c r="Q18" s="190"/>
    </row>
    <row r="19" spans="2:18" s="184" customFormat="1" ht="14.25" customHeight="1" x14ac:dyDescent="0.25">
      <c r="D19" s="184" t="s">
        <v>364</v>
      </c>
      <c r="G19" s="190">
        <f>'Income Statement (Ch. 10)'!C30</f>
        <v>1906.7000000000014</v>
      </c>
      <c r="H19" s="190">
        <f>'Income Statement (Ch. 10)'!D30</f>
        <v>1486.6999999999964</v>
      </c>
      <c r="I19" s="190">
        <f>'Income Statement (Ch. 10)'!E30</f>
        <v>1883.4000000000015</v>
      </c>
      <c r="J19" s="190">
        <f>'Income Statement (Ch. 10)'!F30</f>
        <v>1491.5000000000014</v>
      </c>
      <c r="K19" s="190">
        <f>'Income Statement (Ch. 10)'!G30</f>
        <v>1391.9999999999986</v>
      </c>
      <c r="L19" s="190">
        <f>'Income Statement (Ch. 10)'!H30</f>
        <v>1211.600000000001</v>
      </c>
      <c r="M19" s="190">
        <f>'Income Statement (Ch. 10)'!I30</f>
        <v>945.6</v>
      </c>
      <c r="N19" s="190">
        <f>'Income Statement (Ch. 10)'!J30</f>
        <v>474</v>
      </c>
      <c r="O19" s="190">
        <f>'Income Statement (Ch. 10)'!K30</f>
        <v>663.3</v>
      </c>
      <c r="P19" s="190">
        <f>'Income Statement (Ch. 10)'!L30</f>
        <v>589.70000000000005</v>
      </c>
      <c r="Q19" s="190">
        <f>'Income Statement (Ch. 10)'!M30</f>
        <v>579.1</v>
      </c>
    </row>
    <row r="20" spans="2:18" s="184" customFormat="1" ht="14.25" customHeight="1" x14ac:dyDescent="0.25">
      <c r="D20" s="184" t="s">
        <v>365</v>
      </c>
      <c r="G20" s="190">
        <f>'Income Statement (Ch. 10)'!P38+'Income Statement (Ch. 10)'!P39+'Income Statement (Ch. 10)'!P41+'Income Statement (Ch. 10)'!P40</f>
        <v>-96.357024793388462</v>
      </c>
      <c r="H20" s="190">
        <f>'Income Statement (Ch. 10)'!Q38+'Income Statement (Ch. 10)'!Q39+'Income Statement (Ch. 10)'!Q41+'Income Statement (Ch. 10)'!Q40</f>
        <v>242.46298342541436</v>
      </c>
      <c r="I20" s="190">
        <f>'Income Statement (Ch. 10)'!R38+'Income Statement (Ch. 10)'!R39+'Income Statement (Ch. 10)'!R41+'Income Statement (Ch. 10)'!R40</f>
        <v>79.223076923076917</v>
      </c>
      <c r="J20" s="190">
        <f>'Income Statement (Ch. 10)'!S38+'Income Statement (Ch. 10)'!S39+'Income Statement (Ch. 10)'!S41+'Income Statement (Ch. 10)'!S40</f>
        <v>106.74098360655735</v>
      </c>
      <c r="K20" s="190">
        <f>'Income Statement (Ch. 10)'!T38+'Income Statement (Ch. 10)'!T39+'Income Statement (Ch. 10)'!T41+'Income Statement (Ch. 10)'!T40</f>
        <v>-45.993150684931528</v>
      </c>
      <c r="L20" s="190">
        <f>'Income Statement (Ch. 10)'!U38+'Income Statement (Ch. 10)'!U39+'Income Statement (Ch. 10)'!U41+'Income Statement (Ch. 10)'!U40</f>
        <v>49.448351648351633</v>
      </c>
      <c r="M20" s="190">
        <f>'Income Statement (Ch. 10)'!V38+'Income Statement (Ch. 10)'!V39+'Income Statement (Ch. 10)'!V41+'Income Statement (Ch. 10)'!V40</f>
        <v>73.376280323450132</v>
      </c>
      <c r="N20" s="190">
        <f>'Income Statement (Ch. 10)'!W38+'Income Statement (Ch. 10)'!W39+'Income Statement (Ch. 10)'!W41+'Income Statement (Ch. 10)'!W40+'Income Statement (Ch. 10)'!J29</f>
        <v>-68.133333333333326</v>
      </c>
      <c r="O20" s="190">
        <f>'Income Statement (Ch. 10)'!X38+'Income Statement (Ch. 10)'!X39+'Income Statement (Ch. 10)'!X41+'Income Statement (Ch. 10)'!X40+'Income Statement (Ch. 10)'!K29</f>
        <v>-63.765591397849462</v>
      </c>
      <c r="P20" s="190">
        <f>'Income Statement (Ch. 10)'!Y38+'Income Statement (Ch. 10)'!Y39+'Income Statement (Ch. 10)'!Y41+'Income Statement (Ch. 10)'!Y40</f>
        <v>-95.231016042780738</v>
      </c>
      <c r="Q20" s="190">
        <f>'Income Statement (Ch. 10)'!Z38+'Income Statement (Ch. 10)'!Z39+'Income Statement (Ch. 10)'!Z41+'Income Statement (Ch. 10)'!Z40</f>
        <v>-67.246380697050938</v>
      </c>
    </row>
    <row r="21" spans="2:18" s="184" customFormat="1" ht="14.25" customHeight="1" x14ac:dyDescent="0.25">
      <c r="C21" s="184" t="s">
        <v>366</v>
      </c>
      <c r="G21" s="190">
        <f>G19+G20</f>
        <v>1810.3429752066129</v>
      </c>
      <c r="H21" s="190">
        <f>H19+H20</f>
        <v>1729.1629834254109</v>
      </c>
      <c r="I21" s="190">
        <f>I19+I20</f>
        <v>1962.6230769230783</v>
      </c>
      <c r="J21" s="190">
        <f t="shared" ref="J21:Q21" si="1">J19+J20</f>
        <v>1598.2409836065588</v>
      </c>
      <c r="K21" s="190">
        <f t="shared" si="1"/>
        <v>1346.006849315067</v>
      </c>
      <c r="L21" s="190">
        <f t="shared" si="1"/>
        <v>1261.0483516483528</v>
      </c>
      <c r="M21" s="190">
        <f t="shared" si="1"/>
        <v>1018.9762803234502</v>
      </c>
      <c r="N21" s="190">
        <f t="shared" si="1"/>
        <v>405.86666666666667</v>
      </c>
      <c r="O21" s="190">
        <f t="shared" si="1"/>
        <v>599.53440860215051</v>
      </c>
      <c r="P21" s="190">
        <f t="shared" si="1"/>
        <v>494.46898395721928</v>
      </c>
      <c r="Q21" s="190">
        <f t="shared" si="1"/>
        <v>511.85361930294908</v>
      </c>
    </row>
    <row r="22" spans="2:18" s="184" customFormat="1" ht="14.25" customHeight="1" x14ac:dyDescent="0.25">
      <c r="C22" s="192" t="s">
        <v>367</v>
      </c>
      <c r="D22" s="192"/>
      <c r="E22" s="192"/>
      <c r="F22" s="192"/>
      <c r="G22" s="193">
        <f>'Income Statement (Ch. 10)'!P52</f>
        <v>1810.3429752066115</v>
      </c>
      <c r="H22" s="193">
        <f>'Income Statement (Ch. 10)'!Q52</f>
        <v>1729.162983425412</v>
      </c>
      <c r="I22" s="193">
        <f>'Income Statement (Ch. 10)'!R52</f>
        <v>1962.6230769230767</v>
      </c>
      <c r="J22" s="193">
        <f>'Income Statement (Ch. 10)'!S52</f>
        <v>1598.2409836065583</v>
      </c>
      <c r="K22" s="193">
        <f>'Income Statement (Ch. 10)'!T52</f>
        <v>1346.0068493150684</v>
      </c>
      <c r="L22" s="193">
        <f>'Income Statement (Ch. 10)'!U52</f>
        <v>1261.0483516483521</v>
      </c>
      <c r="M22" s="193">
        <f>'Income Statement (Ch. 10)'!V52</f>
        <v>1018.9762803234511</v>
      </c>
      <c r="N22" s="193">
        <f>'Income Statement (Ch. 10)'!W52</f>
        <v>405.86666666666639</v>
      </c>
      <c r="O22" s="193">
        <f>'Income Statement (Ch. 10)'!X52</f>
        <v>599.53440860215062</v>
      </c>
      <c r="P22" s="193">
        <f>'Income Statement (Ch. 10)'!Y52</f>
        <v>494.46898395721911</v>
      </c>
      <c r="Q22" s="193">
        <f>'Income Statement (Ch. 10)'!Z52</f>
        <v>511.8536193029492</v>
      </c>
    </row>
    <row r="23" spans="2:18" s="184" customFormat="1" ht="14.25" customHeight="1" x14ac:dyDescent="0.25">
      <c r="C23" s="194" t="s">
        <v>363</v>
      </c>
      <c r="G23" s="190">
        <f t="shared" ref="G23:Q23" si="2">ROUND(ABS(G21-G22),10)</f>
        <v>0</v>
      </c>
      <c r="H23" s="190">
        <f t="shared" si="2"/>
        <v>0</v>
      </c>
      <c r="I23" s="190">
        <f t="shared" si="2"/>
        <v>0</v>
      </c>
      <c r="J23" s="190">
        <f t="shared" si="2"/>
        <v>0</v>
      </c>
      <c r="K23" s="190">
        <f t="shared" si="2"/>
        <v>0</v>
      </c>
      <c r="L23" s="191">
        <f t="shared" si="2"/>
        <v>0</v>
      </c>
      <c r="M23" s="190">
        <f t="shared" si="2"/>
        <v>0</v>
      </c>
      <c r="N23" s="190">
        <f t="shared" si="2"/>
        <v>0</v>
      </c>
      <c r="O23" s="190">
        <f t="shared" si="2"/>
        <v>0</v>
      </c>
      <c r="P23" s="190">
        <f t="shared" si="2"/>
        <v>0</v>
      </c>
      <c r="Q23" s="190">
        <f t="shared" si="2"/>
        <v>0</v>
      </c>
    </row>
    <row r="24" spans="2:18" s="184" customFormat="1" ht="14.25" customHeight="1" x14ac:dyDescent="0.25">
      <c r="L24" s="195"/>
      <c r="M24" s="190"/>
      <c r="N24" s="190"/>
      <c r="O24" s="190"/>
      <c r="P24" s="190"/>
      <c r="Q24" s="190"/>
    </row>
    <row r="25" spans="2:18" s="184" customFormat="1" ht="14.25" customHeight="1" x14ac:dyDescent="0.25">
      <c r="B25" s="189" t="s">
        <v>368</v>
      </c>
      <c r="L25" s="195"/>
      <c r="M25" s="190"/>
      <c r="N25" s="190"/>
      <c r="O25" s="190"/>
      <c r="P25" s="190"/>
      <c r="Q25" s="190"/>
    </row>
    <row r="26" spans="2:18" s="184" customFormat="1" ht="14.25" customHeight="1" x14ac:dyDescent="0.25">
      <c r="C26" s="184" t="s">
        <v>361</v>
      </c>
      <c r="G26" s="190">
        <f>'Statement of SE (Ch.9)'!P181</f>
        <v>9884.4</v>
      </c>
      <c r="H26" s="190">
        <f>'Statement of SE (Ch.9)'!P164</f>
        <v>8814.5</v>
      </c>
      <c r="I26" s="190">
        <f>'Statement of SE (Ch.9)'!P148</f>
        <v>7938.1999999999989</v>
      </c>
      <c r="J26" s="190">
        <f>'Statement of SE (Ch.9)'!P129</f>
        <v>7118.2999999999993</v>
      </c>
      <c r="K26" s="190">
        <f>'Statement of SE (Ch.9)'!P113</f>
        <v>6368.7</v>
      </c>
      <c r="L26" s="190">
        <f>'Statement of SE (Ch.9)'!P98</f>
        <v>5720.9</v>
      </c>
      <c r="M26" s="190">
        <f>'Statement of SE (Ch.9)'!P84</f>
        <v>4839.7999999999993</v>
      </c>
      <c r="N26" s="190">
        <f>'Statement of SE (Ch.9)'!P70</f>
        <v>4028.2</v>
      </c>
      <c r="O26" s="190">
        <f>'Statement of SE (Ch.9)'!P56</f>
        <v>3844.0999999999995</v>
      </c>
      <c r="P26" s="190">
        <f>'Statement of SE (Ch.9)'!P41</f>
        <v>3504.3999999999996</v>
      </c>
      <c r="Q26" s="190">
        <f>'Statement of SE (Ch.9)'!P28</f>
        <v>3147.7</v>
      </c>
    </row>
    <row r="27" spans="2:18" s="184" customFormat="1" ht="14.25" customHeight="1" x14ac:dyDescent="0.25">
      <c r="C27" s="192" t="s">
        <v>369</v>
      </c>
      <c r="D27" s="192"/>
      <c r="E27" s="192"/>
      <c r="F27" s="192"/>
      <c r="G27" s="193">
        <f>'Balance Sheet (Ch. 10)'!Q48</f>
        <v>9884.3999999999978</v>
      </c>
      <c r="H27" s="193">
        <f>'Balance Sheet (Ch. 10)'!R48</f>
        <v>8814.4999999999982</v>
      </c>
      <c r="I27" s="193">
        <f>'Balance Sheet (Ch. 10)'!S48</f>
        <v>7938.2000000000007</v>
      </c>
      <c r="J27" s="193">
        <f>'Balance Sheet (Ch. 10)'!T48</f>
        <v>7118.2999999999993</v>
      </c>
      <c r="K27" s="193">
        <f>'Balance Sheet (Ch. 10)'!U48</f>
        <v>6368.7</v>
      </c>
      <c r="L27" s="193">
        <f>'Balance Sheet (Ch. 10)'!V48</f>
        <v>5720.8999999999978</v>
      </c>
      <c r="M27" s="193">
        <f>'Balance Sheet (Ch. 10)'!W48</f>
        <v>4839.8</v>
      </c>
      <c r="N27" s="193">
        <f>'Balance Sheet (Ch. 10)'!X48</f>
        <v>4028.2</v>
      </c>
      <c r="O27" s="193">
        <f>'Balance Sheet (Ch. 10)'!Y48</f>
        <v>3844.1</v>
      </c>
      <c r="P27" s="193">
        <f>'Balance Sheet (Ch. 10)'!Z48</f>
        <v>3504.4000000000005</v>
      </c>
      <c r="Q27" s="193">
        <f>'Balance Sheet (Ch. 10)'!AA48</f>
        <v>3147.6999999999994</v>
      </c>
    </row>
    <row r="28" spans="2:18" s="184" customFormat="1" ht="14.25" customHeight="1" x14ac:dyDescent="0.25">
      <c r="C28" s="194" t="s">
        <v>363</v>
      </c>
      <c r="G28" s="190">
        <f t="shared" ref="G28:Q28" si="3">ROUND(ABS(G26-G27),10)</f>
        <v>0</v>
      </c>
      <c r="H28" s="190">
        <f t="shared" si="3"/>
        <v>0</v>
      </c>
      <c r="I28" s="190">
        <f t="shared" si="3"/>
        <v>0</v>
      </c>
      <c r="J28" s="190">
        <f t="shared" si="3"/>
        <v>0</v>
      </c>
      <c r="K28" s="190">
        <f t="shared" si="3"/>
        <v>0</v>
      </c>
      <c r="L28" s="190">
        <f t="shared" si="3"/>
        <v>0</v>
      </c>
      <c r="M28" s="190">
        <f t="shared" si="3"/>
        <v>0</v>
      </c>
      <c r="N28" s="190">
        <f t="shared" si="3"/>
        <v>0</v>
      </c>
      <c r="O28" s="190">
        <f t="shared" si="3"/>
        <v>0</v>
      </c>
      <c r="P28" s="190">
        <f t="shared" si="3"/>
        <v>0</v>
      </c>
      <c r="Q28" s="190">
        <f t="shared" si="3"/>
        <v>0</v>
      </c>
    </row>
    <row r="29" spans="2:18" s="184" customFormat="1" ht="14.25" customHeight="1" x14ac:dyDescent="0.25">
      <c r="M29" s="190"/>
      <c r="N29" s="190"/>
      <c r="O29" s="190"/>
      <c r="P29" s="190"/>
      <c r="Q29" s="190"/>
    </row>
    <row r="30" spans="2:18" s="184" customFormat="1" ht="14.25" customHeight="1" x14ac:dyDescent="0.25">
      <c r="B30" s="189"/>
      <c r="M30" s="190"/>
      <c r="N30" s="190"/>
      <c r="O30" s="190"/>
      <c r="P30" s="190"/>
      <c r="Q30" s="190"/>
    </row>
    <row r="31" spans="2:18" s="184" customFormat="1" ht="14.25" customHeight="1" x14ac:dyDescent="0.25">
      <c r="M31" s="190"/>
      <c r="N31" s="190"/>
      <c r="O31" s="190"/>
      <c r="P31" s="190"/>
      <c r="Q31" s="190"/>
    </row>
    <row r="32" spans="2:18" s="184" customFormat="1" ht="14.25" customHeight="1" x14ac:dyDescent="0.25">
      <c r="C32" s="198"/>
      <c r="D32" s="198"/>
      <c r="E32" s="198"/>
      <c r="F32" s="198"/>
      <c r="G32" s="199"/>
      <c r="H32" s="199"/>
      <c r="I32" s="199"/>
      <c r="J32" s="199"/>
      <c r="K32" s="199"/>
      <c r="L32" s="199"/>
      <c r="M32" s="199"/>
      <c r="N32" s="199"/>
      <c r="O32" s="199"/>
      <c r="P32" s="199"/>
      <c r="Q32" s="199"/>
      <c r="R32" s="198"/>
    </row>
    <row r="33" spans="3:18" s="184" customFormat="1" ht="14.25" customHeight="1" x14ac:dyDescent="0.25">
      <c r="C33" s="198"/>
      <c r="D33" s="198"/>
      <c r="E33" s="198"/>
      <c r="F33" s="198"/>
      <c r="G33" s="198"/>
      <c r="H33" s="198"/>
      <c r="I33" s="198"/>
      <c r="J33" s="198"/>
      <c r="K33" s="198"/>
      <c r="L33" s="198"/>
      <c r="M33" s="199"/>
      <c r="N33" s="199"/>
      <c r="O33" s="199"/>
      <c r="P33" s="199"/>
      <c r="Q33" s="199"/>
      <c r="R33" s="198"/>
    </row>
    <row r="34" spans="3:18" s="184" customFormat="1" ht="14.25" customHeight="1" x14ac:dyDescent="0.25">
      <c r="C34" s="198"/>
      <c r="D34" s="198"/>
      <c r="E34" s="198"/>
      <c r="F34" s="198"/>
      <c r="G34" s="199"/>
      <c r="H34" s="199"/>
      <c r="I34" s="199"/>
      <c r="J34" s="199"/>
      <c r="K34" s="199"/>
      <c r="L34" s="199"/>
      <c r="M34" s="199"/>
      <c r="N34" s="199"/>
      <c r="O34" s="199"/>
      <c r="P34" s="199"/>
      <c r="Q34" s="199"/>
      <c r="R34" s="198"/>
    </row>
    <row r="35" spans="3:18" s="184" customFormat="1" ht="14.25" customHeight="1" x14ac:dyDescent="0.25">
      <c r="C35" s="198"/>
      <c r="D35" s="198"/>
      <c r="E35" s="198"/>
      <c r="F35" s="198"/>
      <c r="G35" s="199"/>
      <c r="H35" s="199"/>
      <c r="I35" s="199"/>
      <c r="J35" s="199"/>
      <c r="K35" s="199"/>
      <c r="L35" s="199"/>
      <c r="M35" s="199"/>
      <c r="N35" s="199"/>
      <c r="O35" s="199"/>
      <c r="P35" s="199"/>
      <c r="Q35" s="199"/>
      <c r="R35" s="198"/>
    </row>
    <row r="36" spans="3:18" s="184" customFormat="1" ht="14.25" customHeight="1" x14ac:dyDescent="0.25">
      <c r="C36" s="198"/>
      <c r="D36" s="198"/>
      <c r="E36" s="198"/>
      <c r="F36" s="198"/>
      <c r="G36" s="199"/>
      <c r="H36" s="199"/>
      <c r="I36" s="199"/>
      <c r="J36" s="199"/>
      <c r="K36" s="199"/>
      <c r="L36" s="199"/>
      <c r="M36" s="199"/>
      <c r="N36" s="199"/>
      <c r="O36" s="199"/>
      <c r="P36" s="199"/>
      <c r="Q36" s="199"/>
      <c r="R36" s="198"/>
    </row>
    <row r="37" spans="3:18" s="184" customFormat="1" ht="14.25" customHeight="1" x14ac:dyDescent="0.25">
      <c r="C37" s="200"/>
      <c r="D37" s="198"/>
      <c r="E37" s="198"/>
      <c r="F37" s="198"/>
      <c r="G37" s="199"/>
      <c r="H37" s="199"/>
      <c r="I37" s="199"/>
      <c r="J37" s="199"/>
      <c r="K37" s="199"/>
      <c r="L37" s="199"/>
      <c r="M37" s="199"/>
      <c r="N37" s="199"/>
      <c r="O37" s="199"/>
      <c r="P37" s="199"/>
      <c r="Q37" s="199"/>
      <c r="R37" s="198"/>
    </row>
    <row r="38" spans="3:18" x14ac:dyDescent="0.2">
      <c r="C38" s="201"/>
      <c r="D38" s="201"/>
      <c r="E38" s="201"/>
      <c r="F38" s="201"/>
      <c r="G38" s="201"/>
      <c r="H38" s="201"/>
      <c r="I38" s="201"/>
      <c r="J38" s="201"/>
      <c r="K38" s="201"/>
      <c r="L38" s="201"/>
      <c r="M38" s="201"/>
      <c r="N38" s="201"/>
      <c r="O38" s="201"/>
      <c r="P38" s="201"/>
      <c r="Q38" s="201"/>
      <c r="R38" s="201"/>
    </row>
    <row r="41" spans="3:18" x14ac:dyDescent="0.2">
      <c r="M41" s="196"/>
    </row>
    <row r="42" spans="3:18" x14ac:dyDescent="0.2">
      <c r="M42" s="196"/>
    </row>
    <row r="46" spans="3:18" x14ac:dyDescent="0.2">
      <c r="M46" s="197"/>
    </row>
  </sheetData>
  <mergeCells count="1">
    <mergeCell ref="B8:M8"/>
  </mergeCells>
  <pageMargins left="0.75" right="0.75" top="1" bottom="1" header="0.5" footer="0.5"/>
  <pageSetup scale="54"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09"/>
  <sheetViews>
    <sheetView workbookViewId="0"/>
  </sheetViews>
  <sheetFormatPr defaultRowHeight="12.75" x14ac:dyDescent="0.2"/>
  <cols>
    <col min="1" max="1" width="2" style="79" customWidth="1"/>
    <col min="2" max="2" width="9.140625" style="79"/>
    <col min="3" max="3" width="28.42578125" style="79" customWidth="1"/>
    <col min="4" max="4" width="34.140625" style="79" bestFit="1" customWidth="1"/>
    <col min="5" max="13" width="18.140625" style="79" customWidth="1"/>
    <col min="14" max="251" width="9.140625" style="79"/>
    <col min="252" max="252" width="2" style="79" customWidth="1"/>
    <col min="253" max="253" width="9.140625" style="79"/>
    <col min="254" max="254" width="28.42578125" style="79" customWidth="1"/>
    <col min="255" max="255" width="26.42578125" style="79" customWidth="1"/>
    <col min="256" max="267" width="17.85546875" style="79" customWidth="1"/>
    <col min="268" max="507" width="9.140625" style="79"/>
    <col min="508" max="508" width="2" style="79" customWidth="1"/>
    <col min="509" max="509" width="9.140625" style="79"/>
    <col min="510" max="510" width="28.42578125" style="79" customWidth="1"/>
    <col min="511" max="511" width="26.42578125" style="79" customWidth="1"/>
    <col min="512" max="523" width="17.85546875" style="79" customWidth="1"/>
    <col min="524" max="763" width="9.140625" style="79"/>
    <col min="764" max="764" width="2" style="79" customWidth="1"/>
    <col min="765" max="765" width="9.140625" style="79"/>
    <col min="766" max="766" width="28.42578125" style="79" customWidth="1"/>
    <col min="767" max="767" width="26.42578125" style="79" customWidth="1"/>
    <col min="768" max="779" width="17.85546875" style="79" customWidth="1"/>
    <col min="780" max="1019" width="9.140625" style="79"/>
    <col min="1020" max="1020" width="2" style="79" customWidth="1"/>
    <col min="1021" max="1021" width="9.140625" style="79"/>
    <col min="1022" max="1022" width="28.42578125" style="79" customWidth="1"/>
    <col min="1023" max="1023" width="26.42578125" style="79" customWidth="1"/>
    <col min="1024" max="1035" width="17.85546875" style="79" customWidth="1"/>
    <col min="1036" max="1275" width="9.140625" style="79"/>
    <col min="1276" max="1276" width="2" style="79" customWidth="1"/>
    <col min="1277" max="1277" width="9.140625" style="79"/>
    <col min="1278" max="1278" width="28.42578125" style="79" customWidth="1"/>
    <col min="1279" max="1279" width="26.42578125" style="79" customWidth="1"/>
    <col min="1280" max="1291" width="17.85546875" style="79" customWidth="1"/>
    <col min="1292" max="1531" width="9.140625" style="79"/>
    <col min="1532" max="1532" width="2" style="79" customWidth="1"/>
    <col min="1533" max="1533" width="9.140625" style="79"/>
    <col min="1534" max="1534" width="28.42578125" style="79" customWidth="1"/>
    <col min="1535" max="1535" width="26.42578125" style="79" customWidth="1"/>
    <col min="1536" max="1547" width="17.85546875" style="79" customWidth="1"/>
    <col min="1548" max="1787" width="9.140625" style="79"/>
    <col min="1788" max="1788" width="2" style="79" customWidth="1"/>
    <col min="1789" max="1789" width="9.140625" style="79"/>
    <col min="1790" max="1790" width="28.42578125" style="79" customWidth="1"/>
    <col min="1791" max="1791" width="26.42578125" style="79" customWidth="1"/>
    <col min="1792" max="1803" width="17.85546875" style="79" customWidth="1"/>
    <col min="1804" max="2043" width="9.140625" style="79"/>
    <col min="2044" max="2044" width="2" style="79" customWidth="1"/>
    <col min="2045" max="2045" width="9.140625" style="79"/>
    <col min="2046" max="2046" width="28.42578125" style="79" customWidth="1"/>
    <col min="2047" max="2047" width="26.42578125" style="79" customWidth="1"/>
    <col min="2048" max="2059" width="17.85546875" style="79" customWidth="1"/>
    <col min="2060" max="2299" width="9.140625" style="79"/>
    <col min="2300" max="2300" width="2" style="79" customWidth="1"/>
    <col min="2301" max="2301" width="9.140625" style="79"/>
    <col min="2302" max="2302" width="28.42578125" style="79" customWidth="1"/>
    <col min="2303" max="2303" width="26.42578125" style="79" customWidth="1"/>
    <col min="2304" max="2315" width="17.85546875" style="79" customWidth="1"/>
    <col min="2316" max="2555" width="9.140625" style="79"/>
    <col min="2556" max="2556" width="2" style="79" customWidth="1"/>
    <col min="2557" max="2557" width="9.140625" style="79"/>
    <col min="2558" max="2558" width="28.42578125" style="79" customWidth="1"/>
    <col min="2559" max="2559" width="26.42578125" style="79" customWidth="1"/>
    <col min="2560" max="2571" width="17.85546875" style="79" customWidth="1"/>
    <col min="2572" max="2811" width="9.140625" style="79"/>
    <col min="2812" max="2812" width="2" style="79" customWidth="1"/>
    <col min="2813" max="2813" width="9.140625" style="79"/>
    <col min="2814" max="2814" width="28.42578125" style="79" customWidth="1"/>
    <col min="2815" max="2815" width="26.42578125" style="79" customWidth="1"/>
    <col min="2816" max="2827" width="17.85546875" style="79" customWidth="1"/>
    <col min="2828" max="3067" width="9.140625" style="79"/>
    <col min="3068" max="3068" width="2" style="79" customWidth="1"/>
    <col min="3069" max="3069" width="9.140625" style="79"/>
    <col min="3070" max="3070" width="28.42578125" style="79" customWidth="1"/>
    <col min="3071" max="3071" width="26.42578125" style="79" customWidth="1"/>
    <col min="3072" max="3083" width="17.85546875" style="79" customWidth="1"/>
    <col min="3084" max="3323" width="9.140625" style="79"/>
    <col min="3324" max="3324" width="2" style="79" customWidth="1"/>
    <col min="3325" max="3325" width="9.140625" style="79"/>
    <col min="3326" max="3326" width="28.42578125" style="79" customWidth="1"/>
    <col min="3327" max="3327" width="26.42578125" style="79" customWidth="1"/>
    <col min="3328" max="3339" width="17.85546875" style="79" customWidth="1"/>
    <col min="3340" max="3579" width="9.140625" style="79"/>
    <col min="3580" max="3580" width="2" style="79" customWidth="1"/>
    <col min="3581" max="3581" width="9.140625" style="79"/>
    <col min="3582" max="3582" width="28.42578125" style="79" customWidth="1"/>
    <col min="3583" max="3583" width="26.42578125" style="79" customWidth="1"/>
    <col min="3584" max="3595" width="17.85546875" style="79" customWidth="1"/>
    <col min="3596" max="3835" width="9.140625" style="79"/>
    <col min="3836" max="3836" width="2" style="79" customWidth="1"/>
    <col min="3837" max="3837" width="9.140625" style="79"/>
    <col min="3838" max="3838" width="28.42578125" style="79" customWidth="1"/>
    <col min="3839" max="3839" width="26.42578125" style="79" customWidth="1"/>
    <col min="3840" max="3851" width="17.85546875" style="79" customWidth="1"/>
    <col min="3852" max="4091" width="9.140625" style="79"/>
    <col min="4092" max="4092" width="2" style="79" customWidth="1"/>
    <col min="4093" max="4093" width="9.140625" style="79"/>
    <col min="4094" max="4094" width="28.42578125" style="79" customWidth="1"/>
    <col min="4095" max="4095" width="26.42578125" style="79" customWidth="1"/>
    <col min="4096" max="4107" width="17.85546875" style="79" customWidth="1"/>
    <col min="4108" max="4347" width="9.140625" style="79"/>
    <col min="4348" max="4348" width="2" style="79" customWidth="1"/>
    <col min="4349" max="4349" width="9.140625" style="79"/>
    <col min="4350" max="4350" width="28.42578125" style="79" customWidth="1"/>
    <col min="4351" max="4351" width="26.42578125" style="79" customWidth="1"/>
    <col min="4352" max="4363" width="17.85546875" style="79" customWidth="1"/>
    <col min="4364" max="4603" width="9.140625" style="79"/>
    <col min="4604" max="4604" width="2" style="79" customWidth="1"/>
    <col min="4605" max="4605" width="9.140625" style="79"/>
    <col min="4606" max="4606" width="28.42578125" style="79" customWidth="1"/>
    <col min="4607" max="4607" width="26.42578125" style="79" customWidth="1"/>
    <col min="4608" max="4619" width="17.85546875" style="79" customWidth="1"/>
    <col min="4620" max="4859" width="9.140625" style="79"/>
    <col min="4860" max="4860" width="2" style="79" customWidth="1"/>
    <col min="4861" max="4861" width="9.140625" style="79"/>
    <col min="4862" max="4862" width="28.42578125" style="79" customWidth="1"/>
    <col min="4863" max="4863" width="26.42578125" style="79" customWidth="1"/>
    <col min="4864" max="4875" width="17.85546875" style="79" customWidth="1"/>
    <col min="4876" max="5115" width="9.140625" style="79"/>
    <col min="5116" max="5116" width="2" style="79" customWidth="1"/>
    <col min="5117" max="5117" width="9.140625" style="79"/>
    <col min="5118" max="5118" width="28.42578125" style="79" customWidth="1"/>
    <col min="5119" max="5119" width="26.42578125" style="79" customWidth="1"/>
    <col min="5120" max="5131" width="17.85546875" style="79" customWidth="1"/>
    <col min="5132" max="5371" width="9.140625" style="79"/>
    <col min="5372" max="5372" width="2" style="79" customWidth="1"/>
    <col min="5373" max="5373" width="9.140625" style="79"/>
    <col min="5374" max="5374" width="28.42578125" style="79" customWidth="1"/>
    <col min="5375" max="5375" width="26.42578125" style="79" customWidth="1"/>
    <col min="5376" max="5387" width="17.85546875" style="79" customWidth="1"/>
    <col min="5388" max="5627" width="9.140625" style="79"/>
    <col min="5628" max="5628" width="2" style="79" customWidth="1"/>
    <col min="5629" max="5629" width="9.140625" style="79"/>
    <col min="5630" max="5630" width="28.42578125" style="79" customWidth="1"/>
    <col min="5631" max="5631" width="26.42578125" style="79" customWidth="1"/>
    <col min="5632" max="5643" width="17.85546875" style="79" customWidth="1"/>
    <col min="5644" max="5883" width="9.140625" style="79"/>
    <col min="5884" max="5884" width="2" style="79" customWidth="1"/>
    <col min="5885" max="5885" width="9.140625" style="79"/>
    <col min="5886" max="5886" width="28.42578125" style="79" customWidth="1"/>
    <col min="5887" max="5887" width="26.42578125" style="79" customWidth="1"/>
    <col min="5888" max="5899" width="17.85546875" style="79" customWidth="1"/>
    <col min="5900" max="6139" width="9.140625" style="79"/>
    <col min="6140" max="6140" width="2" style="79" customWidth="1"/>
    <col min="6141" max="6141" width="9.140625" style="79"/>
    <col min="6142" max="6142" width="28.42578125" style="79" customWidth="1"/>
    <col min="6143" max="6143" width="26.42578125" style="79" customWidth="1"/>
    <col min="6144" max="6155" width="17.85546875" style="79" customWidth="1"/>
    <col min="6156" max="6395" width="9.140625" style="79"/>
    <col min="6396" max="6396" width="2" style="79" customWidth="1"/>
    <col min="6397" max="6397" width="9.140625" style="79"/>
    <col min="6398" max="6398" width="28.42578125" style="79" customWidth="1"/>
    <col min="6399" max="6399" width="26.42578125" style="79" customWidth="1"/>
    <col min="6400" max="6411" width="17.85546875" style="79" customWidth="1"/>
    <col min="6412" max="6651" width="9.140625" style="79"/>
    <col min="6652" max="6652" width="2" style="79" customWidth="1"/>
    <col min="6653" max="6653" width="9.140625" style="79"/>
    <col min="6654" max="6654" width="28.42578125" style="79" customWidth="1"/>
    <col min="6655" max="6655" width="26.42578125" style="79" customWidth="1"/>
    <col min="6656" max="6667" width="17.85546875" style="79" customWidth="1"/>
    <col min="6668" max="6907" width="9.140625" style="79"/>
    <col min="6908" max="6908" width="2" style="79" customWidth="1"/>
    <col min="6909" max="6909" width="9.140625" style="79"/>
    <col min="6910" max="6910" width="28.42578125" style="79" customWidth="1"/>
    <col min="6911" max="6911" width="26.42578125" style="79" customWidth="1"/>
    <col min="6912" max="6923" width="17.85546875" style="79" customWidth="1"/>
    <col min="6924" max="7163" width="9.140625" style="79"/>
    <col min="7164" max="7164" width="2" style="79" customWidth="1"/>
    <col min="7165" max="7165" width="9.140625" style="79"/>
    <col min="7166" max="7166" width="28.42578125" style="79" customWidth="1"/>
    <col min="7167" max="7167" width="26.42578125" style="79" customWidth="1"/>
    <col min="7168" max="7179" width="17.85546875" style="79" customWidth="1"/>
    <col min="7180" max="7419" width="9.140625" style="79"/>
    <col min="7420" max="7420" width="2" style="79" customWidth="1"/>
    <col min="7421" max="7421" width="9.140625" style="79"/>
    <col min="7422" max="7422" width="28.42578125" style="79" customWidth="1"/>
    <col min="7423" max="7423" width="26.42578125" style="79" customWidth="1"/>
    <col min="7424" max="7435" width="17.85546875" style="79" customWidth="1"/>
    <col min="7436" max="7675" width="9.140625" style="79"/>
    <col min="7676" max="7676" width="2" style="79" customWidth="1"/>
    <col min="7677" max="7677" width="9.140625" style="79"/>
    <col min="7678" max="7678" width="28.42578125" style="79" customWidth="1"/>
    <col min="7679" max="7679" width="26.42578125" style="79" customWidth="1"/>
    <col min="7680" max="7691" width="17.85546875" style="79" customWidth="1"/>
    <col min="7692" max="7931" width="9.140625" style="79"/>
    <col min="7932" max="7932" width="2" style="79" customWidth="1"/>
    <col min="7933" max="7933" width="9.140625" style="79"/>
    <col min="7934" max="7934" width="28.42578125" style="79" customWidth="1"/>
    <col min="7935" max="7935" width="26.42578125" style="79" customWidth="1"/>
    <col min="7936" max="7947" width="17.85546875" style="79" customWidth="1"/>
    <col min="7948" max="8187" width="9.140625" style="79"/>
    <col min="8188" max="8188" width="2" style="79" customWidth="1"/>
    <col min="8189" max="8189" width="9.140625" style="79"/>
    <col min="8190" max="8190" width="28.42578125" style="79" customWidth="1"/>
    <col min="8191" max="8191" width="26.42578125" style="79" customWidth="1"/>
    <col min="8192" max="8203" width="17.85546875" style="79" customWidth="1"/>
    <col min="8204" max="8443" width="9.140625" style="79"/>
    <col min="8444" max="8444" width="2" style="79" customWidth="1"/>
    <col min="8445" max="8445" width="9.140625" style="79"/>
    <col min="8446" max="8446" width="28.42578125" style="79" customWidth="1"/>
    <col min="8447" max="8447" width="26.42578125" style="79" customWidth="1"/>
    <col min="8448" max="8459" width="17.85546875" style="79" customWidth="1"/>
    <col min="8460" max="8699" width="9.140625" style="79"/>
    <col min="8700" max="8700" width="2" style="79" customWidth="1"/>
    <col min="8701" max="8701" width="9.140625" style="79"/>
    <col min="8702" max="8702" width="28.42578125" style="79" customWidth="1"/>
    <col min="8703" max="8703" width="26.42578125" style="79" customWidth="1"/>
    <col min="8704" max="8715" width="17.85546875" style="79" customWidth="1"/>
    <col min="8716" max="8955" width="9.140625" style="79"/>
    <col min="8956" max="8956" width="2" style="79" customWidth="1"/>
    <col min="8957" max="8957" width="9.140625" style="79"/>
    <col min="8958" max="8958" width="28.42578125" style="79" customWidth="1"/>
    <col min="8959" max="8959" width="26.42578125" style="79" customWidth="1"/>
    <col min="8960" max="8971" width="17.85546875" style="79" customWidth="1"/>
    <col min="8972" max="9211" width="9.140625" style="79"/>
    <col min="9212" max="9212" width="2" style="79" customWidth="1"/>
    <col min="9213" max="9213" width="9.140625" style="79"/>
    <col min="9214" max="9214" width="28.42578125" style="79" customWidth="1"/>
    <col min="9215" max="9215" width="26.42578125" style="79" customWidth="1"/>
    <col min="9216" max="9227" width="17.85546875" style="79" customWidth="1"/>
    <col min="9228" max="9467" width="9.140625" style="79"/>
    <col min="9468" max="9468" width="2" style="79" customWidth="1"/>
    <col min="9469" max="9469" width="9.140625" style="79"/>
    <col min="9470" max="9470" width="28.42578125" style="79" customWidth="1"/>
    <col min="9471" max="9471" width="26.42578125" style="79" customWidth="1"/>
    <col min="9472" max="9483" width="17.85546875" style="79" customWidth="1"/>
    <col min="9484" max="9723" width="9.140625" style="79"/>
    <col min="9724" max="9724" width="2" style="79" customWidth="1"/>
    <col min="9725" max="9725" width="9.140625" style="79"/>
    <col min="9726" max="9726" width="28.42578125" style="79" customWidth="1"/>
    <col min="9727" max="9727" width="26.42578125" style="79" customWidth="1"/>
    <col min="9728" max="9739" width="17.85546875" style="79" customWidth="1"/>
    <col min="9740" max="9979" width="9.140625" style="79"/>
    <col min="9980" max="9980" width="2" style="79" customWidth="1"/>
    <col min="9981" max="9981" width="9.140625" style="79"/>
    <col min="9982" max="9982" width="28.42578125" style="79" customWidth="1"/>
    <col min="9983" max="9983" width="26.42578125" style="79" customWidth="1"/>
    <col min="9984" max="9995" width="17.85546875" style="79" customWidth="1"/>
    <col min="9996" max="10235" width="9.140625" style="79"/>
    <col min="10236" max="10236" width="2" style="79" customWidth="1"/>
    <col min="10237" max="10237" width="9.140625" style="79"/>
    <col min="10238" max="10238" width="28.42578125" style="79" customWidth="1"/>
    <col min="10239" max="10239" width="26.42578125" style="79" customWidth="1"/>
    <col min="10240" max="10251" width="17.85546875" style="79" customWidth="1"/>
    <col min="10252" max="10491" width="9.140625" style="79"/>
    <col min="10492" max="10492" width="2" style="79" customWidth="1"/>
    <col min="10493" max="10493" width="9.140625" style="79"/>
    <col min="10494" max="10494" width="28.42578125" style="79" customWidth="1"/>
    <col min="10495" max="10495" width="26.42578125" style="79" customWidth="1"/>
    <col min="10496" max="10507" width="17.85546875" style="79" customWidth="1"/>
    <col min="10508" max="10747" width="9.140625" style="79"/>
    <col min="10748" max="10748" width="2" style="79" customWidth="1"/>
    <col min="10749" max="10749" width="9.140625" style="79"/>
    <col min="10750" max="10750" width="28.42578125" style="79" customWidth="1"/>
    <col min="10751" max="10751" width="26.42578125" style="79" customWidth="1"/>
    <col min="10752" max="10763" width="17.85546875" style="79" customWidth="1"/>
    <col min="10764" max="11003" width="9.140625" style="79"/>
    <col min="11004" max="11004" width="2" style="79" customWidth="1"/>
    <col min="11005" max="11005" width="9.140625" style="79"/>
    <col min="11006" max="11006" width="28.42578125" style="79" customWidth="1"/>
    <col min="11007" max="11007" width="26.42578125" style="79" customWidth="1"/>
    <col min="11008" max="11019" width="17.85546875" style="79" customWidth="1"/>
    <col min="11020" max="11259" width="9.140625" style="79"/>
    <col min="11260" max="11260" width="2" style="79" customWidth="1"/>
    <col min="11261" max="11261" width="9.140625" style="79"/>
    <col min="11262" max="11262" width="28.42578125" style="79" customWidth="1"/>
    <col min="11263" max="11263" width="26.42578125" style="79" customWidth="1"/>
    <col min="11264" max="11275" width="17.85546875" style="79" customWidth="1"/>
    <col min="11276" max="11515" width="9.140625" style="79"/>
    <col min="11516" max="11516" width="2" style="79" customWidth="1"/>
    <col min="11517" max="11517" width="9.140625" style="79"/>
    <col min="11518" max="11518" width="28.42578125" style="79" customWidth="1"/>
    <col min="11519" max="11519" width="26.42578125" style="79" customWidth="1"/>
    <col min="11520" max="11531" width="17.85546875" style="79" customWidth="1"/>
    <col min="11532" max="11771" width="9.140625" style="79"/>
    <col min="11772" max="11772" width="2" style="79" customWidth="1"/>
    <col min="11773" max="11773" width="9.140625" style="79"/>
    <col min="11774" max="11774" width="28.42578125" style="79" customWidth="1"/>
    <col min="11775" max="11775" width="26.42578125" style="79" customWidth="1"/>
    <col min="11776" max="11787" width="17.85546875" style="79" customWidth="1"/>
    <col min="11788" max="12027" width="9.140625" style="79"/>
    <col min="12028" max="12028" width="2" style="79" customWidth="1"/>
    <col min="12029" max="12029" width="9.140625" style="79"/>
    <col min="12030" max="12030" width="28.42578125" style="79" customWidth="1"/>
    <col min="12031" max="12031" width="26.42578125" style="79" customWidth="1"/>
    <col min="12032" max="12043" width="17.85546875" style="79" customWidth="1"/>
    <col min="12044" max="12283" width="9.140625" style="79"/>
    <col min="12284" max="12284" width="2" style="79" customWidth="1"/>
    <col min="12285" max="12285" width="9.140625" style="79"/>
    <col min="12286" max="12286" width="28.42578125" style="79" customWidth="1"/>
    <col min="12287" max="12287" width="26.42578125" style="79" customWidth="1"/>
    <col min="12288" max="12299" width="17.85546875" style="79" customWidth="1"/>
    <col min="12300" max="12539" width="9.140625" style="79"/>
    <col min="12540" max="12540" width="2" style="79" customWidth="1"/>
    <col min="12541" max="12541" width="9.140625" style="79"/>
    <col min="12542" max="12542" width="28.42578125" style="79" customWidth="1"/>
    <col min="12543" max="12543" width="26.42578125" style="79" customWidth="1"/>
    <col min="12544" max="12555" width="17.85546875" style="79" customWidth="1"/>
    <col min="12556" max="12795" width="9.140625" style="79"/>
    <col min="12796" max="12796" width="2" style="79" customWidth="1"/>
    <col min="12797" max="12797" width="9.140625" style="79"/>
    <col min="12798" max="12798" width="28.42578125" style="79" customWidth="1"/>
    <col min="12799" max="12799" width="26.42578125" style="79" customWidth="1"/>
    <col min="12800" max="12811" width="17.85546875" style="79" customWidth="1"/>
    <col min="12812" max="13051" width="9.140625" style="79"/>
    <col min="13052" max="13052" width="2" style="79" customWidth="1"/>
    <col min="13053" max="13053" width="9.140625" style="79"/>
    <col min="13054" max="13054" width="28.42578125" style="79" customWidth="1"/>
    <col min="13055" max="13055" width="26.42578125" style="79" customWidth="1"/>
    <col min="13056" max="13067" width="17.85546875" style="79" customWidth="1"/>
    <col min="13068" max="13307" width="9.140625" style="79"/>
    <col min="13308" max="13308" width="2" style="79" customWidth="1"/>
    <col min="13309" max="13309" width="9.140625" style="79"/>
    <col min="13310" max="13310" width="28.42578125" style="79" customWidth="1"/>
    <col min="13311" max="13311" width="26.42578125" style="79" customWidth="1"/>
    <col min="13312" max="13323" width="17.85546875" style="79" customWidth="1"/>
    <col min="13324" max="13563" width="9.140625" style="79"/>
    <col min="13564" max="13564" width="2" style="79" customWidth="1"/>
    <col min="13565" max="13565" width="9.140625" style="79"/>
    <col min="13566" max="13566" width="28.42578125" style="79" customWidth="1"/>
    <col min="13567" max="13567" width="26.42578125" style="79" customWidth="1"/>
    <col min="13568" max="13579" width="17.85546875" style="79" customWidth="1"/>
    <col min="13580" max="13819" width="9.140625" style="79"/>
    <col min="13820" max="13820" width="2" style="79" customWidth="1"/>
    <col min="13821" max="13821" width="9.140625" style="79"/>
    <col min="13822" max="13822" width="28.42578125" style="79" customWidth="1"/>
    <col min="13823" max="13823" width="26.42578125" style="79" customWidth="1"/>
    <col min="13824" max="13835" width="17.85546875" style="79" customWidth="1"/>
    <col min="13836" max="14075" width="9.140625" style="79"/>
    <col min="14076" max="14076" width="2" style="79" customWidth="1"/>
    <col min="14077" max="14077" width="9.140625" style="79"/>
    <col min="14078" max="14078" width="28.42578125" style="79" customWidth="1"/>
    <col min="14079" max="14079" width="26.42578125" style="79" customWidth="1"/>
    <col min="14080" max="14091" width="17.85546875" style="79" customWidth="1"/>
    <col min="14092" max="14331" width="9.140625" style="79"/>
    <col min="14332" max="14332" width="2" style="79" customWidth="1"/>
    <col min="14333" max="14333" width="9.140625" style="79"/>
    <col min="14334" max="14334" width="28.42578125" style="79" customWidth="1"/>
    <col min="14335" max="14335" width="26.42578125" style="79" customWidth="1"/>
    <col min="14336" max="14347" width="17.85546875" style="79" customWidth="1"/>
    <col min="14348" max="14587" width="9.140625" style="79"/>
    <col min="14588" max="14588" width="2" style="79" customWidth="1"/>
    <col min="14589" max="14589" width="9.140625" style="79"/>
    <col min="14590" max="14590" width="28.42578125" style="79" customWidth="1"/>
    <col min="14591" max="14591" width="26.42578125" style="79" customWidth="1"/>
    <col min="14592" max="14603" width="17.85546875" style="79" customWidth="1"/>
    <col min="14604" max="14843" width="9.140625" style="79"/>
    <col min="14844" max="14844" width="2" style="79" customWidth="1"/>
    <col min="14845" max="14845" width="9.140625" style="79"/>
    <col min="14846" max="14846" width="28.42578125" style="79" customWidth="1"/>
    <col min="14847" max="14847" width="26.42578125" style="79" customWidth="1"/>
    <col min="14848" max="14859" width="17.85546875" style="79" customWidth="1"/>
    <col min="14860" max="15099" width="9.140625" style="79"/>
    <col min="15100" max="15100" width="2" style="79" customWidth="1"/>
    <col min="15101" max="15101" width="9.140625" style="79"/>
    <col min="15102" max="15102" width="28.42578125" style="79" customWidth="1"/>
    <col min="15103" max="15103" width="26.42578125" style="79" customWidth="1"/>
    <col min="15104" max="15115" width="17.85546875" style="79" customWidth="1"/>
    <col min="15116" max="15355" width="9.140625" style="79"/>
    <col min="15356" max="15356" width="2" style="79" customWidth="1"/>
    <col min="15357" max="15357" width="9.140625" style="79"/>
    <col min="15358" max="15358" width="28.42578125" style="79" customWidth="1"/>
    <col min="15359" max="15359" width="26.42578125" style="79" customWidth="1"/>
    <col min="15360" max="15371" width="17.85546875" style="79" customWidth="1"/>
    <col min="15372" max="15611" width="9.140625" style="79"/>
    <col min="15612" max="15612" width="2" style="79" customWidth="1"/>
    <col min="15613" max="15613" width="9.140625" style="79"/>
    <col min="15614" max="15614" width="28.42578125" style="79" customWidth="1"/>
    <col min="15615" max="15615" width="26.42578125" style="79" customWidth="1"/>
    <col min="15616" max="15627" width="17.85546875" style="79" customWidth="1"/>
    <col min="15628" max="15867" width="9.140625" style="79"/>
    <col min="15868" max="15868" width="2" style="79" customWidth="1"/>
    <col min="15869" max="15869" width="9.140625" style="79"/>
    <col min="15870" max="15870" width="28.42578125" style="79" customWidth="1"/>
    <col min="15871" max="15871" width="26.42578125" style="79" customWidth="1"/>
    <col min="15872" max="15883" width="17.85546875" style="79" customWidth="1"/>
    <col min="15884" max="16123" width="9.140625" style="79"/>
    <col min="16124" max="16124" width="2" style="79" customWidth="1"/>
    <col min="16125" max="16125" width="9.140625" style="79"/>
    <col min="16126" max="16126" width="28.42578125" style="79" customWidth="1"/>
    <col min="16127" max="16127" width="26.42578125" style="79" customWidth="1"/>
    <col min="16128" max="16139" width="17.85546875" style="79" customWidth="1"/>
    <col min="16140" max="16384" width="9.140625" style="79"/>
  </cols>
  <sheetData>
    <row r="1" spans="2:11" ht="10.5" customHeight="1" x14ac:dyDescent="0.2"/>
    <row r="2" spans="2:11" ht="15.75" x14ac:dyDescent="0.25">
      <c r="B2" s="80" t="s">
        <v>359</v>
      </c>
    </row>
    <row r="3" spans="2:11" ht="15" x14ac:dyDescent="0.2">
      <c r="B3" s="82" t="s">
        <v>29</v>
      </c>
    </row>
    <row r="4" spans="2:11" x14ac:dyDescent="0.2">
      <c r="B4" s="147"/>
    </row>
    <row r="5" spans="2:11" ht="15.75" x14ac:dyDescent="0.25">
      <c r="B5" s="80" t="s">
        <v>0</v>
      </c>
    </row>
    <row r="6" spans="2:11" ht="15.75" x14ac:dyDescent="0.25">
      <c r="B6" s="80"/>
    </row>
    <row r="7" spans="2:11" ht="15.75" x14ac:dyDescent="0.25">
      <c r="B7" s="80"/>
    </row>
    <row r="8" spans="2:11" ht="15.75" x14ac:dyDescent="0.25">
      <c r="B8" s="81" t="s">
        <v>370</v>
      </c>
    </row>
    <row r="10" spans="2:11" ht="15.75" x14ac:dyDescent="0.25">
      <c r="B10" s="81" t="s">
        <v>487</v>
      </c>
    </row>
    <row r="12" spans="2:11" x14ac:dyDescent="0.2">
      <c r="B12" s="204" t="s">
        <v>424</v>
      </c>
      <c r="C12" s="203"/>
      <c r="D12" s="203"/>
      <c r="E12" s="203"/>
      <c r="F12" s="203"/>
      <c r="G12" s="203"/>
      <c r="H12" s="203"/>
      <c r="I12" s="203"/>
      <c r="J12" s="202"/>
      <c r="K12" s="203"/>
    </row>
    <row r="13" spans="2:11" x14ac:dyDescent="0.2">
      <c r="B13" s="204" t="s">
        <v>379</v>
      </c>
      <c r="C13" s="203"/>
      <c r="D13" s="203"/>
      <c r="E13" s="203"/>
      <c r="F13" s="203"/>
      <c r="G13" s="203"/>
      <c r="H13" s="203"/>
      <c r="I13" s="203"/>
      <c r="J13" s="202"/>
      <c r="K13" s="203"/>
    </row>
    <row r="14" spans="2:11" x14ac:dyDescent="0.2">
      <c r="B14" s="202"/>
      <c r="C14" s="205"/>
      <c r="D14" s="205"/>
      <c r="E14" s="205"/>
      <c r="F14" s="205"/>
      <c r="G14" s="205"/>
      <c r="H14" s="205"/>
      <c r="I14" s="205"/>
      <c r="J14" s="206"/>
      <c r="K14" s="203"/>
    </row>
    <row r="15" spans="2:11" x14ac:dyDescent="0.2">
      <c r="B15" s="202"/>
      <c r="C15" s="207" t="s">
        <v>380</v>
      </c>
      <c r="D15" s="202" t="s">
        <v>371</v>
      </c>
      <c r="E15" s="203"/>
      <c r="F15" s="208" t="s">
        <v>372</v>
      </c>
      <c r="G15" s="207"/>
      <c r="K15" s="202"/>
    </row>
    <row r="16" spans="2:11" x14ac:dyDescent="0.2">
      <c r="B16" s="202"/>
      <c r="C16" s="203"/>
      <c r="D16" s="209">
        <f>D45</f>
        <v>0.19363095959726104</v>
      </c>
      <c r="E16" s="203"/>
      <c r="F16" s="209">
        <f>D46</f>
        <v>0.30596093586728179</v>
      </c>
      <c r="G16" s="203"/>
      <c r="K16" s="203"/>
    </row>
    <row r="17" spans="2:11" x14ac:dyDescent="0.2">
      <c r="B17" s="202"/>
      <c r="C17" s="203"/>
      <c r="D17" s="209"/>
      <c r="E17" s="203"/>
      <c r="F17" s="209"/>
      <c r="G17" s="203"/>
      <c r="K17" s="203"/>
    </row>
    <row r="18" spans="2:11" x14ac:dyDescent="0.2">
      <c r="B18" s="202"/>
      <c r="C18" s="203" t="s">
        <v>381</v>
      </c>
      <c r="D18" s="202" t="s">
        <v>382</v>
      </c>
      <c r="E18" s="203"/>
      <c r="F18" s="210"/>
      <c r="G18" s="203"/>
      <c r="K18" s="203"/>
    </row>
    <row r="19" spans="2:11" x14ac:dyDescent="0.2">
      <c r="B19" s="202"/>
      <c r="C19" s="203"/>
      <c r="D19" s="209">
        <f>D46+D51*D52</f>
        <v>0.19363095959726095</v>
      </c>
      <c r="E19" s="203"/>
      <c r="F19" s="209"/>
      <c r="G19" s="203"/>
      <c r="K19" s="203"/>
    </row>
    <row r="20" spans="2:11" x14ac:dyDescent="0.2">
      <c r="B20" s="202"/>
      <c r="C20" s="203"/>
      <c r="D20" s="209"/>
      <c r="E20" s="203"/>
      <c r="F20" s="209"/>
      <c r="G20" s="203"/>
      <c r="K20" s="203"/>
    </row>
    <row r="21" spans="2:11" x14ac:dyDescent="0.2">
      <c r="B21" s="202"/>
      <c r="C21" s="203" t="s">
        <v>383</v>
      </c>
      <c r="D21" s="202" t="s">
        <v>384</v>
      </c>
      <c r="E21" s="202"/>
      <c r="F21" s="202"/>
      <c r="G21" s="203"/>
      <c r="K21" s="203"/>
    </row>
    <row r="22" spans="2:11" x14ac:dyDescent="0.2">
      <c r="B22" s="202"/>
      <c r="C22" s="203"/>
      <c r="D22" s="256">
        <f>D24*E24</f>
        <v>0.30596093586728179</v>
      </c>
      <c r="F22" s="202"/>
      <c r="G22" s="203"/>
      <c r="K22" s="203"/>
    </row>
    <row r="23" spans="2:11" x14ac:dyDescent="0.2">
      <c r="B23" s="202"/>
      <c r="C23" s="203"/>
      <c r="D23" s="202" t="s">
        <v>385</v>
      </c>
      <c r="E23" s="202" t="s">
        <v>386</v>
      </c>
      <c r="F23" s="202"/>
      <c r="G23" s="203"/>
      <c r="K23" s="202"/>
    </row>
    <row r="24" spans="2:11" x14ac:dyDescent="0.2">
      <c r="B24" s="202"/>
      <c r="C24" s="203"/>
      <c r="D24" s="209">
        <f>D48</f>
        <v>9.5422113979520953E-2</v>
      </c>
      <c r="E24" s="211">
        <f>D50</f>
        <v>3.2063944415751018</v>
      </c>
      <c r="F24" s="202"/>
      <c r="G24" s="203"/>
      <c r="K24" s="202"/>
    </row>
    <row r="25" spans="2:11" x14ac:dyDescent="0.2">
      <c r="B25" s="202"/>
      <c r="C25" s="203" t="s">
        <v>387</v>
      </c>
      <c r="D25" s="203"/>
      <c r="E25" s="203"/>
      <c r="F25" s="254"/>
      <c r="G25" s="203"/>
      <c r="H25" s="202"/>
      <c r="I25" s="203"/>
      <c r="J25" s="202"/>
      <c r="K25" s="203"/>
    </row>
    <row r="26" spans="2:11" x14ac:dyDescent="0.2">
      <c r="B26" s="202"/>
      <c r="C26" s="205" t="s">
        <v>388</v>
      </c>
      <c r="D26" s="205"/>
      <c r="E26" s="205"/>
      <c r="F26" s="205"/>
      <c r="G26" s="205"/>
      <c r="H26" s="206"/>
      <c r="I26" s="205"/>
      <c r="J26" s="206"/>
      <c r="K26" s="203"/>
    </row>
    <row r="27" spans="2:11" x14ac:dyDescent="0.2">
      <c r="B27" s="202"/>
      <c r="C27" s="203"/>
      <c r="D27" s="203"/>
      <c r="E27" s="203"/>
      <c r="F27" s="203"/>
      <c r="G27" s="203"/>
      <c r="H27" s="202"/>
      <c r="I27" s="203"/>
      <c r="J27" s="202"/>
      <c r="K27" s="203"/>
    </row>
    <row r="28" spans="2:11" x14ac:dyDescent="0.2">
      <c r="B28" s="202"/>
      <c r="C28" s="203"/>
      <c r="D28" s="203"/>
      <c r="E28" s="203"/>
      <c r="F28" s="203"/>
      <c r="G28" s="203"/>
      <c r="H28" s="202"/>
      <c r="I28" s="203"/>
      <c r="J28" s="202"/>
      <c r="K28" s="203"/>
    </row>
    <row r="29" spans="2:11" x14ac:dyDescent="0.2">
      <c r="B29" s="202"/>
      <c r="C29" s="203"/>
      <c r="D29" s="203"/>
      <c r="E29" s="203"/>
      <c r="F29" s="203"/>
      <c r="G29" s="203"/>
      <c r="H29" s="202"/>
      <c r="I29" s="203"/>
      <c r="J29" s="202"/>
      <c r="K29" s="203"/>
    </row>
    <row r="30" spans="2:11" x14ac:dyDescent="0.2">
      <c r="B30" s="202"/>
      <c r="C30" s="203"/>
      <c r="D30" s="203"/>
      <c r="E30" s="203"/>
      <c r="F30" s="203"/>
      <c r="G30" s="203"/>
      <c r="H30" s="202"/>
      <c r="I30" s="203"/>
      <c r="J30" s="202"/>
      <c r="K30" s="203"/>
    </row>
    <row r="31" spans="2:11" x14ac:dyDescent="0.2">
      <c r="B31" s="204" t="s">
        <v>389</v>
      </c>
      <c r="C31" s="203"/>
      <c r="D31" s="203"/>
      <c r="E31" s="203"/>
      <c r="F31" s="203"/>
      <c r="G31" s="203"/>
      <c r="H31" s="202"/>
      <c r="I31" s="203"/>
      <c r="J31" s="202"/>
      <c r="K31" s="203"/>
    </row>
    <row r="32" spans="2:11" x14ac:dyDescent="0.2">
      <c r="B32" s="202"/>
      <c r="C32" s="203"/>
      <c r="D32" s="203"/>
      <c r="E32" s="203"/>
      <c r="F32" s="203"/>
      <c r="G32" s="203"/>
      <c r="H32" s="203"/>
      <c r="I32" s="203"/>
      <c r="J32" s="202"/>
      <c r="K32" s="203"/>
    </row>
    <row r="33" spans="2:13" x14ac:dyDescent="0.2">
      <c r="B33" s="202"/>
      <c r="C33" s="204" t="s">
        <v>390</v>
      </c>
      <c r="D33" s="204"/>
      <c r="E33" s="204"/>
      <c r="F33" s="204"/>
      <c r="G33" s="204"/>
      <c r="H33" s="203"/>
      <c r="I33" s="203"/>
      <c r="J33" s="203"/>
      <c r="K33" s="202"/>
    </row>
    <row r="34" spans="2:13" x14ac:dyDescent="0.2">
      <c r="B34" s="202"/>
      <c r="C34" s="212"/>
      <c r="D34" s="212">
        <v>2010</v>
      </c>
      <c r="E34" s="212">
        <v>2009</v>
      </c>
      <c r="F34" s="212">
        <v>2008</v>
      </c>
      <c r="G34" s="212">
        <v>2007</v>
      </c>
      <c r="H34" s="212">
        <v>2006</v>
      </c>
      <c r="I34" s="212">
        <v>2005</v>
      </c>
      <c r="J34" s="212">
        <v>2004</v>
      </c>
      <c r="K34" s="212">
        <v>2003</v>
      </c>
      <c r="L34" s="212">
        <v>2002</v>
      </c>
      <c r="M34" s="213">
        <v>2001</v>
      </c>
    </row>
    <row r="35" spans="2:13" x14ac:dyDescent="0.2">
      <c r="B35" s="202"/>
      <c r="C35" s="214" t="s">
        <v>391</v>
      </c>
      <c r="D35" s="215">
        <f>('Balance Sheet (Ch. 10)'!Q32+'Balance Sheet (Ch. 10)'!R32)/2</f>
        <v>5930.0252499999988</v>
      </c>
      <c r="E35" s="215">
        <f>('Balance Sheet (Ch. 10)'!R32+'Balance Sheet (Ch. 10)'!S32)/2</f>
        <v>6146.3577499999992</v>
      </c>
      <c r="F35" s="215">
        <f>('Balance Sheet (Ch. 10)'!S32+'Balance Sheet (Ch. 10)'!T32)/2</f>
        <v>5442.7822500000002</v>
      </c>
      <c r="G35" s="215">
        <f>('Balance Sheet (Ch. 10)'!T32+'Balance Sheet (Ch. 10)'!U32)/2</f>
        <v>4929.4519999999993</v>
      </c>
      <c r="H35" s="215">
        <f>('Balance Sheet (Ch. 10)'!U32+'Balance Sheet (Ch. 10)'!V32)/2</f>
        <v>4850.7364999999991</v>
      </c>
      <c r="I35" s="215">
        <f>('Balance Sheet (Ch. 10)'!V32+'Balance Sheet (Ch. 10)'!W32)/2</f>
        <v>4666.5319999999992</v>
      </c>
      <c r="J35" s="215">
        <f>('Balance Sheet (Ch. 10)'!W32+'Balance Sheet (Ch. 10)'!X32)/2</f>
        <v>4440.8752500000001</v>
      </c>
      <c r="K35" s="215">
        <f>('Balance Sheet (Ch. 10)'!X32+'Balance Sheet (Ch. 10)'!Y32)/2</f>
        <v>4395.6749999999993</v>
      </c>
      <c r="L35" s="215">
        <f>('Balance Sheet (Ch. 10)'!Y32+'Balance Sheet (Ch. 10)'!Z32)/2</f>
        <v>4518.1044999999995</v>
      </c>
      <c r="M35" s="215">
        <f>('Balance Sheet (Ch. 10)'!Z32+'Balance Sheet (Ch. 10)'!AA32)/2</f>
        <v>4509.1597499999998</v>
      </c>
    </row>
    <row r="36" spans="2:13" x14ac:dyDescent="0.2">
      <c r="B36" s="202"/>
      <c r="C36" s="214" t="s">
        <v>425</v>
      </c>
      <c r="D36" s="246">
        <f>('Balance Sheet (Ch. 10)'!Q46+'Balance Sheet (Ch. 10)'!R46)/2</f>
        <v>3419.4247499999997</v>
      </c>
      <c r="E36" s="246">
        <f>('Balance Sheet (Ch. 10)'!R46+'Balance Sheet (Ch. 10)'!S46)/2</f>
        <v>2229.9922499999998</v>
      </c>
      <c r="F36" s="246">
        <f>('Balance Sheet (Ch. 10)'!S46+'Balance Sheet (Ch. 10)'!T46)/2</f>
        <v>2085.4677500000003</v>
      </c>
      <c r="G36" s="246">
        <f>('Balance Sheet (Ch. 10)'!T46+'Balance Sheet (Ch. 10)'!U46)/2</f>
        <v>1814.0480000000002</v>
      </c>
      <c r="H36" s="246">
        <f>('Balance Sheet (Ch. 10)'!U46+'Balance Sheet (Ch. 10)'!V46)/2</f>
        <v>1194.0635</v>
      </c>
      <c r="I36" s="246">
        <f>('Balance Sheet (Ch. 10)'!V46+'Balance Sheet (Ch. 10)'!W46)/2</f>
        <v>613.81799999999998</v>
      </c>
      <c r="J36" s="246">
        <f>('Balance Sheet (Ch. 10)'!W46+'Balance Sheet (Ch. 10)'!X46)/2</f>
        <v>-6.8752499999999941</v>
      </c>
      <c r="K36" s="246">
        <f>('Balance Sheet (Ch. 10)'!X46+'Balance Sheet (Ch. 10)'!Y46)/2</f>
        <v>-459.52499999999992</v>
      </c>
      <c r="L36" s="246">
        <f>('Balance Sheet (Ch. 10)'!Y46+'Balance Sheet (Ch. 10)'!Z46)/2</f>
        <v>-843.85449999999992</v>
      </c>
      <c r="M36" s="246">
        <f>('Balance Sheet (Ch. 10)'!Z46+'Balance Sheet (Ch. 10)'!AA46)/2</f>
        <v>-1183.1097500000001</v>
      </c>
    </row>
    <row r="37" spans="2:13" x14ac:dyDescent="0.2">
      <c r="B37" s="202"/>
      <c r="C37" s="214" t="s">
        <v>392</v>
      </c>
      <c r="D37" s="246">
        <f>('Balance Sheet (Ch. 10)'!Q48+'Balance Sheet (Ch. 10)'!R48)/2</f>
        <v>9349.4499999999971</v>
      </c>
      <c r="E37" s="246">
        <f>('Balance Sheet (Ch. 10)'!R48+'Balance Sheet (Ch. 10)'!S48)/2</f>
        <v>8376.3499999999985</v>
      </c>
      <c r="F37" s="246">
        <f>('Balance Sheet (Ch. 10)'!S48+'Balance Sheet (Ch. 10)'!T48)/2</f>
        <v>7528.25</v>
      </c>
      <c r="G37" s="246">
        <f>('Balance Sheet (Ch. 10)'!T48+'Balance Sheet (Ch. 10)'!U48)/2</f>
        <v>6743.5</v>
      </c>
      <c r="H37" s="246">
        <f>('Balance Sheet (Ch. 10)'!U48+'Balance Sheet (Ch. 10)'!V48)/2</f>
        <v>6044.7999999999993</v>
      </c>
      <c r="I37" s="246">
        <f>('Balance Sheet (Ch. 10)'!V48+'Balance Sheet (Ch. 10)'!W48)/2</f>
        <v>5280.3499999999985</v>
      </c>
      <c r="J37" s="246">
        <f>('Balance Sheet (Ch. 10)'!W48+'Balance Sheet (Ch. 10)'!X48)/2</f>
        <v>4434</v>
      </c>
      <c r="K37" s="246">
        <f>('Balance Sheet (Ch. 10)'!X48+'Balance Sheet (Ch. 10)'!Y48)/2</f>
        <v>3936.1499999999996</v>
      </c>
      <c r="L37" s="246">
        <f>('Balance Sheet (Ch. 10)'!Y48+'Balance Sheet (Ch. 10)'!Z48)/2</f>
        <v>3674.25</v>
      </c>
      <c r="M37" s="246">
        <f>('Balance Sheet (Ch. 10)'!Z48+'Balance Sheet (Ch. 10)'!AA48)/2</f>
        <v>3326.05</v>
      </c>
    </row>
    <row r="38" spans="2:13" x14ac:dyDescent="0.2">
      <c r="B38" s="202"/>
      <c r="C38" s="214"/>
      <c r="D38" s="214"/>
      <c r="E38" s="214"/>
      <c r="F38" s="214"/>
      <c r="G38" s="214"/>
      <c r="H38" s="214"/>
      <c r="I38" s="214"/>
      <c r="J38" s="214"/>
      <c r="K38" s="247"/>
      <c r="L38" s="247"/>
      <c r="M38" s="127"/>
    </row>
    <row r="39" spans="2:13" x14ac:dyDescent="0.2">
      <c r="B39" s="202"/>
      <c r="C39" s="214" t="s">
        <v>393</v>
      </c>
      <c r="D39" s="246">
        <f>'Income Statement (Ch. 10)'!C15</f>
        <v>19014</v>
      </c>
      <c r="E39" s="246">
        <f>'Income Statement (Ch. 10)'!D15</f>
        <v>19176.099999999999</v>
      </c>
      <c r="F39" s="246">
        <f>'Income Statement (Ch. 10)'!E15</f>
        <v>18627</v>
      </c>
      <c r="G39" s="246">
        <f>'Income Statement (Ch. 10)'!F15</f>
        <v>16325.9</v>
      </c>
      <c r="H39" s="246">
        <f>'Income Statement (Ch. 10)'!G15</f>
        <v>14954.9</v>
      </c>
      <c r="I39" s="246">
        <f>'Income Statement (Ch. 10)'!H15</f>
        <v>13739.7</v>
      </c>
      <c r="J39" s="246">
        <f>'Income Statement (Ch. 10)'!I15</f>
        <v>12253.1</v>
      </c>
      <c r="K39" s="246">
        <f>'Income Statement (Ch. 10)'!J15</f>
        <v>10697</v>
      </c>
      <c r="L39" s="246">
        <f>'Income Statement (Ch. 10)'!K15</f>
        <v>9893</v>
      </c>
      <c r="M39" s="246">
        <f>'Income Statement (Ch. 10)'!L15</f>
        <v>9488.7999999999993</v>
      </c>
    </row>
    <row r="40" spans="2:13" x14ac:dyDescent="0.2">
      <c r="B40" s="202"/>
      <c r="C40" s="214" t="s">
        <v>426</v>
      </c>
      <c r="D40" s="246">
        <f>'Income Statement (Ch. 10)'!P30</f>
        <v>1910.7130999999999</v>
      </c>
      <c r="E40" s="246">
        <f>'Income Statement (Ch. 10)'!Q30</f>
        <v>1861.0783999999976</v>
      </c>
      <c r="F40" s="246">
        <f>'Income Statement (Ch. 10)'!R30</f>
        <v>1795.8227999999999</v>
      </c>
      <c r="G40" s="246">
        <f>'Income Statement (Ch. 10)'!S30</f>
        <v>1448.8952000000008</v>
      </c>
      <c r="H40" s="246">
        <f>'Income Statement (Ch. 10)'!T30</f>
        <v>1368.6320000000001</v>
      </c>
      <c r="I40" s="246">
        <f>'Income Statement (Ch. 10)'!U30</f>
        <v>1214.6528000000003</v>
      </c>
      <c r="J40" s="246">
        <f>'Income Statement (Ch. 10)'!V30</f>
        <v>961.32500000000095</v>
      </c>
      <c r="K40" s="246">
        <f>'Income Statement (Ch. 10)'!W30</f>
        <v>766.91249999999968</v>
      </c>
      <c r="L40" s="246">
        <f>'Income Statement (Ch. 10)'!X30</f>
        <v>698.19280000000003</v>
      </c>
      <c r="M40" s="246">
        <f>'Income Statement (Ch. 10)'!Y30</f>
        <v>626.44619999999986</v>
      </c>
    </row>
    <row r="41" spans="2:13" x14ac:dyDescent="0.2">
      <c r="B41" s="202"/>
      <c r="C41" s="214" t="s">
        <v>430</v>
      </c>
      <c r="D41" s="246">
        <f>'Income Statement (Ch. 10)'!P42</f>
        <v>-96.357024793388462</v>
      </c>
      <c r="E41" s="246">
        <f>'Income Statement (Ch. 10)'!Q42</f>
        <v>-137.97641657458556</v>
      </c>
      <c r="F41" s="246">
        <f>'Income Statement (Ch. 10)'!R42</f>
        <v>117.76467692307693</v>
      </c>
      <c r="G41" s="246">
        <f>'Income Statement (Ch. 10)'!S42</f>
        <v>106.74098360655735</v>
      </c>
      <c r="H41" s="246">
        <f>'Income Statement (Ch. 10)'!T42</f>
        <v>-45.993150684931528</v>
      </c>
      <c r="I41" s="246">
        <f>'Income Statement (Ch. 10)'!U42</f>
        <v>49.448351648351633</v>
      </c>
      <c r="J41" s="246">
        <f>'Income Statement (Ch. 10)'!V42</f>
        <v>73.376280323450132</v>
      </c>
      <c r="K41" s="246">
        <f>'Income Statement (Ch. 10)'!W42</f>
        <v>-334.23333333333329</v>
      </c>
      <c r="L41" s="246">
        <f>'Income Statement (Ch. 10)'!X42</f>
        <v>-68.765591397849462</v>
      </c>
      <c r="M41" s="246">
        <f>'Income Statement (Ch. 10)'!Y42</f>
        <v>-95.231016042780738</v>
      </c>
    </row>
    <row r="42" spans="2:13" x14ac:dyDescent="0.2">
      <c r="B42" s="202"/>
      <c r="C42" s="214" t="s">
        <v>394</v>
      </c>
      <c r="D42" s="246">
        <f>'Income Statement (Ch. 10)'!P43</f>
        <v>1814.3560752066114</v>
      </c>
      <c r="E42" s="246">
        <f>'Income Statement (Ch. 10)'!Q43</f>
        <v>1723.1019834254121</v>
      </c>
      <c r="F42" s="246">
        <f>'Income Statement (Ch. 10)'!R43</f>
        <v>1913.5874769230768</v>
      </c>
      <c r="G42" s="246">
        <f>'Income Statement (Ch. 10)'!S43</f>
        <v>1555.6361836065582</v>
      </c>
      <c r="H42" s="246">
        <f>'Income Statement (Ch. 10)'!T43</f>
        <v>1322.6388493150685</v>
      </c>
      <c r="I42" s="246">
        <f>'Income Statement (Ch. 10)'!U43</f>
        <v>1264.101151648352</v>
      </c>
      <c r="J42" s="246">
        <f>'Income Statement (Ch. 10)'!V43</f>
        <v>1034.7012803234511</v>
      </c>
      <c r="K42" s="246">
        <f>'Income Statement (Ch. 10)'!W43</f>
        <v>432.67916666666639</v>
      </c>
      <c r="L42" s="246">
        <f>'Income Statement (Ch. 10)'!X43</f>
        <v>629.42720860215059</v>
      </c>
      <c r="M42" s="246">
        <f>'Income Statement (Ch. 10)'!Y43</f>
        <v>531.2151839572191</v>
      </c>
    </row>
    <row r="43" spans="2:13" x14ac:dyDescent="0.2">
      <c r="B43" s="202"/>
      <c r="C43" s="214" t="s">
        <v>110</v>
      </c>
      <c r="D43" s="246">
        <f>'Income Statement (Ch. 10)'!P52</f>
        <v>1810.3429752066115</v>
      </c>
      <c r="E43" s="246">
        <f>'Income Statement (Ch. 10)'!Q52</f>
        <v>1729.162983425412</v>
      </c>
      <c r="F43" s="246">
        <f>'Income Statement (Ch. 10)'!R52</f>
        <v>1962.6230769230767</v>
      </c>
      <c r="G43" s="246">
        <f>'Income Statement (Ch. 10)'!S52</f>
        <v>1598.2409836065583</v>
      </c>
      <c r="H43" s="246">
        <f>'Income Statement (Ch. 10)'!T52</f>
        <v>1346.0068493150684</v>
      </c>
      <c r="I43" s="246">
        <f>'Income Statement (Ch. 10)'!U52</f>
        <v>1261.0483516483521</v>
      </c>
      <c r="J43" s="246">
        <f>'Income Statement (Ch. 10)'!V52</f>
        <v>1018.9762803234511</v>
      </c>
      <c r="K43" s="246">
        <f>'Income Statement (Ch. 10)'!W52</f>
        <v>405.86666666666639</v>
      </c>
      <c r="L43" s="246">
        <f>'Income Statement (Ch. 10)'!X52</f>
        <v>599.53440860215062</v>
      </c>
      <c r="M43" s="246">
        <f>'Income Statement (Ch. 10)'!Y52</f>
        <v>494.46898395721911</v>
      </c>
    </row>
    <row r="44" spans="2:13" x14ac:dyDescent="0.2">
      <c r="B44" s="202"/>
      <c r="C44" s="214" t="s">
        <v>349</v>
      </c>
      <c r="D44" s="246">
        <f>'Income Statement (Ch. 10)'!P50</f>
        <v>-4.0130999999999997</v>
      </c>
      <c r="E44" s="246">
        <f>'Income Statement (Ch. 10)'!Q50</f>
        <v>6.0609999999999999</v>
      </c>
      <c r="F44" s="246">
        <f>'Income Statement (Ch. 10)'!R50</f>
        <v>49.035600000000002</v>
      </c>
      <c r="G44" s="246">
        <f>'Income Statement (Ch. 10)'!S50</f>
        <v>42.604799999999997</v>
      </c>
      <c r="H44" s="246">
        <f>'Income Statement (Ch. 10)'!T50</f>
        <v>23.367999999999999</v>
      </c>
      <c r="I44" s="246">
        <f>'Income Statement (Ch. 10)'!U50</f>
        <v>-3.0528</v>
      </c>
      <c r="J44" s="246">
        <f>'Income Statement (Ch. 10)'!V50</f>
        <v>-15.725</v>
      </c>
      <c r="K44" s="246">
        <f>'Income Statement (Ch. 10)'!W50</f>
        <v>-26.8125</v>
      </c>
      <c r="L44" s="246">
        <f>'Income Statement (Ch. 10)'!X50</f>
        <v>-29.892800000000001</v>
      </c>
      <c r="M44" s="246">
        <f>'Income Statement (Ch. 10)'!Y50</f>
        <v>-36.746200000000002</v>
      </c>
    </row>
    <row r="45" spans="2:13" x14ac:dyDescent="0.2">
      <c r="B45" s="202"/>
      <c r="C45" s="214" t="s">
        <v>371</v>
      </c>
      <c r="D45" s="250">
        <f>D43/D37</f>
        <v>0.19363095959726104</v>
      </c>
      <c r="E45" s="250">
        <f t="shared" ref="E45:M45" si="0">E43/E37</f>
        <v>0.20643394598189097</v>
      </c>
      <c r="F45" s="250">
        <f t="shared" si="0"/>
        <v>0.26070110276931246</v>
      </c>
      <c r="G45" s="250">
        <f t="shared" si="0"/>
        <v>0.23700466873382639</v>
      </c>
      <c r="H45" s="250">
        <f t="shared" si="0"/>
        <v>0.22267185834354628</v>
      </c>
      <c r="I45" s="250">
        <f t="shared" si="0"/>
        <v>0.23881908427440462</v>
      </c>
      <c r="J45" s="250">
        <f t="shared" si="0"/>
        <v>0.22980971590515362</v>
      </c>
      <c r="K45" s="250">
        <f t="shared" si="0"/>
        <v>0.1031126015692152</v>
      </c>
      <c r="L45" s="250">
        <f t="shared" si="0"/>
        <v>0.16317191497643074</v>
      </c>
      <c r="M45" s="250">
        <f t="shared" si="0"/>
        <v>0.14866552936883665</v>
      </c>
    </row>
    <row r="46" spans="2:13" x14ac:dyDescent="0.2">
      <c r="B46" s="202"/>
      <c r="C46" s="214" t="s">
        <v>372</v>
      </c>
      <c r="D46" s="250">
        <f>D42/D35</f>
        <v>0.30596093586728179</v>
      </c>
      <c r="E46" s="250">
        <f t="shared" ref="E46:M46" si="1">E42/E35</f>
        <v>0.28034521476160612</v>
      </c>
      <c r="F46" s="250">
        <f t="shared" si="1"/>
        <v>0.35158258938671977</v>
      </c>
      <c r="G46" s="250">
        <f t="shared" si="1"/>
        <v>0.31557994349200652</v>
      </c>
      <c r="H46" s="250">
        <f t="shared" si="1"/>
        <v>0.27266763496946672</v>
      </c>
      <c r="I46" s="250">
        <f t="shared" si="1"/>
        <v>0.27088663522469197</v>
      </c>
      <c r="J46" s="250">
        <f t="shared" si="1"/>
        <v>0.23299489899506884</v>
      </c>
      <c r="K46" s="250">
        <f t="shared" si="1"/>
        <v>9.8432929337739131E-2</v>
      </c>
      <c r="L46" s="250">
        <f t="shared" si="1"/>
        <v>0.13931222896729162</v>
      </c>
      <c r="M46" s="250">
        <f t="shared" si="1"/>
        <v>0.11780802043157135</v>
      </c>
    </row>
    <row r="47" spans="2:13" x14ac:dyDescent="0.2">
      <c r="B47" s="202"/>
      <c r="C47" s="214" t="s">
        <v>373</v>
      </c>
      <c r="D47" s="250">
        <f>D44/D36</f>
        <v>-1.173618457315079E-3</v>
      </c>
      <c r="E47" s="250">
        <f t="shared" ref="E47:M47" si="2">E44/E36</f>
        <v>2.7179466655097122E-3</v>
      </c>
      <c r="F47" s="250">
        <f t="shared" si="2"/>
        <v>2.3512998462814873E-2</v>
      </c>
      <c r="G47" s="250">
        <f t="shared" si="2"/>
        <v>2.3486037855668645E-2</v>
      </c>
      <c r="H47" s="250">
        <f t="shared" si="2"/>
        <v>1.9570148488752902E-2</v>
      </c>
      <c r="I47" s="250">
        <f t="shared" si="2"/>
        <v>-4.9734611888214422E-3</v>
      </c>
      <c r="J47" s="250">
        <f t="shared" si="2"/>
        <v>2.2871895567433929</v>
      </c>
      <c r="K47" s="250">
        <f t="shared" si="2"/>
        <v>5.8348294434470385E-2</v>
      </c>
      <c r="L47" s="250">
        <f t="shared" si="2"/>
        <v>3.5424116361292148E-2</v>
      </c>
      <c r="M47" s="250">
        <f t="shared" si="2"/>
        <v>3.1058995160846235E-2</v>
      </c>
    </row>
    <row r="48" spans="2:13" x14ac:dyDescent="0.2">
      <c r="B48" s="202"/>
      <c r="C48" s="214" t="s">
        <v>374</v>
      </c>
      <c r="D48" s="250">
        <f t="shared" ref="D48:M48" si="3">+D42/D39</f>
        <v>9.5422113979520953E-2</v>
      </c>
      <c r="E48" s="250">
        <f t="shared" si="3"/>
        <v>8.9856747901054551E-2</v>
      </c>
      <c r="F48" s="250">
        <f t="shared" si="3"/>
        <v>0.10273192016551655</v>
      </c>
      <c r="G48" s="250">
        <f t="shared" si="3"/>
        <v>9.5286396682973576E-2</v>
      </c>
      <c r="H48" s="250">
        <f t="shared" si="3"/>
        <v>8.8441838415172849E-2</v>
      </c>
      <c r="I48" s="250">
        <f t="shared" si="3"/>
        <v>9.2003548232374208E-2</v>
      </c>
      <c r="J48" s="250">
        <f t="shared" si="3"/>
        <v>8.4444041126200797E-2</v>
      </c>
      <c r="K48" s="250">
        <f t="shared" si="3"/>
        <v>4.0448646037829897E-2</v>
      </c>
      <c r="L48" s="250">
        <f t="shared" si="3"/>
        <v>6.3623492227044429E-2</v>
      </c>
      <c r="M48" s="251">
        <f t="shared" si="3"/>
        <v>5.5983389254407212E-2</v>
      </c>
    </row>
    <row r="49" spans="2:13" x14ac:dyDescent="0.2">
      <c r="B49" s="202"/>
      <c r="C49" s="214" t="s">
        <v>395</v>
      </c>
      <c r="D49" s="250">
        <f>D40/D39</f>
        <v>0.10048980225097297</v>
      </c>
      <c r="E49" s="250">
        <f t="shared" ref="E49:M49" si="4">E40/E39</f>
        <v>9.7051976157821337E-2</v>
      </c>
      <c r="F49" s="250">
        <f t="shared" si="4"/>
        <v>9.6409663391850531E-2</v>
      </c>
      <c r="G49" s="250">
        <f t="shared" si="4"/>
        <v>8.8748258901500121E-2</v>
      </c>
      <c r="H49" s="250">
        <f t="shared" si="4"/>
        <v>9.1517295334639495E-2</v>
      </c>
      <c r="I49" s="250">
        <f t="shared" si="4"/>
        <v>8.8404608543126872E-2</v>
      </c>
      <c r="J49" s="250">
        <f t="shared" si="4"/>
        <v>7.8455656119675907E-2</v>
      </c>
      <c r="K49" s="250">
        <f t="shared" si="4"/>
        <v>7.1694166588763181E-2</v>
      </c>
      <c r="L49" s="250">
        <f t="shared" si="4"/>
        <v>7.05744263620742E-2</v>
      </c>
      <c r="M49" s="250">
        <f t="shared" si="4"/>
        <v>6.6019538824719656E-2</v>
      </c>
    </row>
    <row r="50" spans="2:13" x14ac:dyDescent="0.2">
      <c r="B50" s="202"/>
      <c r="C50" s="214" t="s">
        <v>377</v>
      </c>
      <c r="D50" s="252">
        <f>+D39/D35</f>
        <v>3.2063944415751018</v>
      </c>
      <c r="E50" s="252">
        <f t="shared" ref="E50:M50" si="5">+E39/E35</f>
        <v>3.1199127645962359</v>
      </c>
      <c r="F50" s="252">
        <f t="shared" si="5"/>
        <v>3.4223305552964201</v>
      </c>
      <c r="G50" s="252">
        <f t="shared" si="5"/>
        <v>3.3119097214051383</v>
      </c>
      <c r="H50" s="252">
        <f t="shared" si="5"/>
        <v>3.0830163625667986</v>
      </c>
      <c r="I50" s="252">
        <f t="shared" si="5"/>
        <v>2.9443063928416224</v>
      </c>
      <c r="J50" s="252">
        <f t="shared" si="5"/>
        <v>2.7591632978206269</v>
      </c>
      <c r="K50" s="252">
        <f t="shared" si="5"/>
        <v>2.4335284114498914</v>
      </c>
      <c r="L50" s="252">
        <f t="shared" si="5"/>
        <v>2.1896350560284743</v>
      </c>
      <c r="M50" s="252">
        <f t="shared" si="5"/>
        <v>2.1043388405123591</v>
      </c>
    </row>
    <row r="51" spans="2:13" x14ac:dyDescent="0.2">
      <c r="B51" s="202"/>
      <c r="C51" s="216" t="s">
        <v>375</v>
      </c>
      <c r="D51" s="253">
        <f>-D36/D37</f>
        <v>-0.36573539085186835</v>
      </c>
      <c r="E51" s="253">
        <f t="shared" ref="E51:M51" si="6">-E36/E37</f>
        <v>-0.26622481749210575</v>
      </c>
      <c r="F51" s="253">
        <f t="shared" si="6"/>
        <v>-0.2770189287018896</v>
      </c>
      <c r="G51" s="253">
        <f t="shared" si="6"/>
        <v>-0.26900689552902801</v>
      </c>
      <c r="H51" s="253">
        <f t="shared" si="6"/>
        <v>-0.19753565047644259</v>
      </c>
      <c r="I51" s="253">
        <f t="shared" si="6"/>
        <v>-0.11624570340981188</v>
      </c>
      <c r="J51" s="253">
        <f t="shared" si="6"/>
        <v>1.5505751014884966E-3</v>
      </c>
      <c r="K51" s="253">
        <f t="shared" si="6"/>
        <v>0.11674478868945543</v>
      </c>
      <c r="L51" s="253">
        <f t="shared" si="6"/>
        <v>0.2296671429543444</v>
      </c>
      <c r="M51" s="253">
        <f t="shared" si="6"/>
        <v>0.35571015168142389</v>
      </c>
    </row>
    <row r="52" spans="2:13" x14ac:dyDescent="0.2">
      <c r="B52" s="202"/>
      <c r="C52" s="218" t="s">
        <v>376</v>
      </c>
      <c r="D52" s="248">
        <f t="shared" ref="D52:M52" si="7">+D46-D47</f>
        <v>0.30713455432459685</v>
      </c>
      <c r="E52" s="248">
        <f t="shared" si="7"/>
        <v>0.27762726809609639</v>
      </c>
      <c r="F52" s="248">
        <f t="shared" si="7"/>
        <v>0.32806959092390492</v>
      </c>
      <c r="G52" s="248">
        <f t="shared" si="7"/>
        <v>0.29209390563633786</v>
      </c>
      <c r="H52" s="248">
        <f t="shared" si="7"/>
        <v>0.25309748648071384</v>
      </c>
      <c r="I52" s="248">
        <f t="shared" si="7"/>
        <v>0.27586009641351339</v>
      </c>
      <c r="J52" s="248">
        <f t="shared" si="7"/>
        <v>-2.0541946577483241</v>
      </c>
      <c r="K52" s="248">
        <f t="shared" si="7"/>
        <v>4.0084634903268745E-2</v>
      </c>
      <c r="L52" s="248">
        <f t="shared" si="7"/>
        <v>0.10388811260599948</v>
      </c>
      <c r="M52" s="249">
        <f t="shared" si="7"/>
        <v>8.6749025270725116E-2</v>
      </c>
    </row>
    <row r="53" spans="2:13" x14ac:dyDescent="0.2">
      <c r="B53" s="202"/>
      <c r="C53" s="214" t="s">
        <v>427</v>
      </c>
      <c r="D53" s="214"/>
      <c r="E53" s="214"/>
      <c r="F53" s="214"/>
      <c r="G53" s="214"/>
      <c r="H53" s="203"/>
      <c r="I53" s="203"/>
      <c r="J53" s="202"/>
      <c r="K53" s="203"/>
    </row>
    <row r="54" spans="2:13" x14ac:dyDescent="0.2">
      <c r="B54" s="202"/>
      <c r="C54" s="214"/>
      <c r="D54" s="214"/>
      <c r="E54" s="214"/>
      <c r="F54" s="214"/>
      <c r="G54" s="214"/>
      <c r="H54" s="203"/>
      <c r="I54" s="203"/>
      <c r="J54" s="202"/>
      <c r="K54" s="203"/>
    </row>
    <row r="55" spans="2:13" x14ac:dyDescent="0.2">
      <c r="B55" s="219" t="s">
        <v>429</v>
      </c>
      <c r="C55" s="220"/>
      <c r="D55" s="220"/>
      <c r="E55" s="220"/>
      <c r="F55" s="220"/>
      <c r="G55" s="220"/>
      <c r="H55" s="203"/>
      <c r="I55" s="202"/>
      <c r="J55" s="203"/>
      <c r="K55" s="203"/>
    </row>
    <row r="56" spans="2:13" ht="15.75" x14ac:dyDescent="0.2">
      <c r="B56" s="221"/>
      <c r="C56" s="203" t="s">
        <v>396</v>
      </c>
      <c r="D56" s="207" t="s">
        <v>397</v>
      </c>
      <c r="E56" s="203"/>
      <c r="F56" s="203"/>
      <c r="G56" s="203"/>
      <c r="I56" s="202"/>
      <c r="J56" s="203"/>
      <c r="K56" s="203"/>
    </row>
    <row r="57" spans="2:13" x14ac:dyDescent="0.2">
      <c r="B57" s="221"/>
      <c r="C57" s="203"/>
      <c r="D57" s="203"/>
      <c r="E57" s="203"/>
      <c r="F57" s="203"/>
      <c r="G57" s="203"/>
      <c r="H57" s="202"/>
      <c r="I57" s="202"/>
      <c r="J57" s="203"/>
      <c r="K57" s="203"/>
      <c r="M57" s="90"/>
    </row>
    <row r="58" spans="2:13" x14ac:dyDescent="0.2">
      <c r="B58" s="202"/>
      <c r="C58" s="222"/>
      <c r="D58" s="212">
        <v>2006</v>
      </c>
      <c r="E58" s="212">
        <v>2007</v>
      </c>
      <c r="F58" s="212">
        <v>2008</v>
      </c>
      <c r="G58" s="212">
        <v>2007</v>
      </c>
      <c r="H58" s="212">
        <v>2006</v>
      </c>
      <c r="I58" s="212">
        <v>2005</v>
      </c>
      <c r="J58" s="222">
        <v>2004</v>
      </c>
      <c r="K58" s="222">
        <v>2003</v>
      </c>
      <c r="L58" s="222">
        <v>2002</v>
      </c>
      <c r="M58" s="144"/>
    </row>
    <row r="59" spans="2:13" ht="15" x14ac:dyDescent="0.2">
      <c r="B59" s="202"/>
      <c r="C59" s="220" t="s">
        <v>398</v>
      </c>
      <c r="D59" s="250">
        <f>+D39/E39-1</f>
        <v>-8.4532308446451099E-3</v>
      </c>
      <c r="E59" s="250">
        <f t="shared" ref="E59:L59" si="8">+E39/F39-1</f>
        <v>2.947871369517352E-2</v>
      </c>
      <c r="F59" s="250">
        <f t="shared" si="8"/>
        <v>0.14094781910951304</v>
      </c>
      <c r="G59" s="250">
        <f t="shared" si="8"/>
        <v>9.1675638085176203E-2</v>
      </c>
      <c r="H59" s="250">
        <f t="shared" si="8"/>
        <v>8.8444434740205358E-2</v>
      </c>
      <c r="I59" s="250">
        <f t="shared" si="8"/>
        <v>0.12132439953970842</v>
      </c>
      <c r="J59" s="250">
        <f t="shared" si="8"/>
        <v>0.14547069271758439</v>
      </c>
      <c r="K59" s="250">
        <f t="shared" si="8"/>
        <v>8.1269584554735763E-2</v>
      </c>
      <c r="L59" s="250">
        <f t="shared" si="8"/>
        <v>4.2597588736194236E-2</v>
      </c>
      <c r="M59" s="217"/>
    </row>
    <row r="60" spans="2:13" ht="15" x14ac:dyDescent="0.2">
      <c r="B60" s="202"/>
      <c r="C60" s="220" t="s">
        <v>378</v>
      </c>
      <c r="D60" s="250">
        <f>D37/E37-1</f>
        <v>0.11617231849194454</v>
      </c>
      <c r="E60" s="250">
        <f t="shared" ref="E60:L60" si="9">E37/F37-1</f>
        <v>0.11265566366685476</v>
      </c>
      <c r="F60" s="250">
        <f t="shared" si="9"/>
        <v>0.11637132053088162</v>
      </c>
      <c r="G60" s="250">
        <f t="shared" si="9"/>
        <v>0.11558695076760195</v>
      </c>
      <c r="H60" s="250">
        <f t="shared" si="9"/>
        <v>0.14477260030111649</v>
      </c>
      <c r="I60" s="250">
        <f t="shared" si="9"/>
        <v>0.19087731168245337</v>
      </c>
      <c r="J60" s="250">
        <f t="shared" si="9"/>
        <v>0.1264814603102018</v>
      </c>
      <c r="K60" s="250">
        <f t="shared" si="9"/>
        <v>7.1279853031230855E-2</v>
      </c>
      <c r="L60" s="250">
        <f t="shared" si="9"/>
        <v>0.10468874490762303</v>
      </c>
      <c r="M60" s="217"/>
    </row>
    <row r="61" spans="2:13" ht="15" x14ac:dyDescent="0.2">
      <c r="B61" s="202"/>
      <c r="C61" s="220" t="s">
        <v>399</v>
      </c>
      <c r="D61" s="250">
        <f t="shared" ref="D61:L61" si="10">+D43/E43-1</f>
        <v>4.6947565127946955E-2</v>
      </c>
      <c r="E61" s="250">
        <f t="shared" si="10"/>
        <v>-0.11895309712941637</v>
      </c>
      <c r="F61" s="250">
        <f t="shared" si="10"/>
        <v>0.22798945656759551</v>
      </c>
      <c r="G61" s="250">
        <f t="shared" si="10"/>
        <v>0.18739439135829228</v>
      </c>
      <c r="H61" s="250">
        <f t="shared" si="10"/>
        <v>6.7371324466397153E-2</v>
      </c>
      <c r="I61" s="250">
        <f t="shared" si="10"/>
        <v>0.23756399044741316</v>
      </c>
      <c r="J61" s="250">
        <f t="shared" si="10"/>
        <v>1.5106182990886623</v>
      </c>
      <c r="K61" s="250">
        <f t="shared" si="10"/>
        <v>-0.32303023672491438</v>
      </c>
      <c r="L61" s="250">
        <f t="shared" si="10"/>
        <v>0.21248132451927804</v>
      </c>
      <c r="M61" s="217"/>
    </row>
    <row r="62" spans="2:13" ht="25.5" x14ac:dyDescent="0.2">
      <c r="B62" s="202"/>
      <c r="C62" s="223" t="s">
        <v>400</v>
      </c>
      <c r="D62" s="224">
        <f>+D43-D37*0.085</f>
        <v>1015.6397252066117</v>
      </c>
      <c r="E62" s="224">
        <f t="shared" ref="E62:L62" si="11">+E43-E37*0.085</f>
        <v>1017.173233425412</v>
      </c>
      <c r="F62" s="224">
        <f t="shared" si="11"/>
        <v>1322.7218269230766</v>
      </c>
      <c r="G62" s="224">
        <f t="shared" si="11"/>
        <v>1025.0434836065583</v>
      </c>
      <c r="H62" s="224">
        <f t="shared" si="11"/>
        <v>832.1988493150684</v>
      </c>
      <c r="I62" s="224">
        <f t="shared" si="11"/>
        <v>812.21860164835221</v>
      </c>
      <c r="J62" s="224">
        <f t="shared" si="11"/>
        <v>642.08628032345109</v>
      </c>
      <c r="K62" s="224">
        <f t="shared" si="11"/>
        <v>71.293916666666405</v>
      </c>
      <c r="L62" s="224">
        <f t="shared" si="11"/>
        <v>287.22315860215059</v>
      </c>
      <c r="M62" s="226"/>
    </row>
    <row r="63" spans="2:13" x14ac:dyDescent="0.2">
      <c r="B63" s="202"/>
      <c r="C63" s="225"/>
      <c r="D63" s="225"/>
      <c r="E63" s="225"/>
      <c r="F63" s="225"/>
      <c r="G63" s="225"/>
      <c r="H63" s="226"/>
      <c r="I63" s="226"/>
      <c r="J63" s="226"/>
      <c r="K63" s="226"/>
      <c r="L63" s="227"/>
    </row>
    <row r="64" spans="2:13" x14ac:dyDescent="0.2">
      <c r="B64" s="202"/>
      <c r="C64" s="225"/>
      <c r="D64" s="225"/>
      <c r="E64" s="225"/>
      <c r="F64" s="225"/>
      <c r="G64" s="225"/>
      <c r="H64" s="226"/>
      <c r="I64" s="226"/>
      <c r="J64" s="226"/>
      <c r="K64" s="226"/>
      <c r="L64" s="227"/>
    </row>
    <row r="65" spans="2:12" x14ac:dyDescent="0.2">
      <c r="B65" s="202"/>
      <c r="C65" s="203"/>
      <c r="D65" s="203"/>
      <c r="E65" s="203"/>
      <c r="F65" s="203"/>
      <c r="G65" s="203"/>
      <c r="H65" s="203"/>
      <c r="I65" s="203"/>
      <c r="J65" s="202"/>
      <c r="K65" s="203"/>
    </row>
    <row r="66" spans="2:12" x14ac:dyDescent="0.2">
      <c r="B66" s="229" t="s">
        <v>401</v>
      </c>
      <c r="C66" s="220"/>
      <c r="D66" s="220"/>
      <c r="E66" s="220"/>
      <c r="F66" s="220"/>
      <c r="G66" s="220"/>
      <c r="H66" s="203"/>
      <c r="I66" s="203"/>
      <c r="J66" s="202"/>
      <c r="K66" s="203"/>
    </row>
    <row r="67" spans="2:12" x14ac:dyDescent="0.2">
      <c r="B67" s="204"/>
      <c r="C67" s="203"/>
      <c r="D67" s="203"/>
      <c r="E67" s="203"/>
      <c r="F67" s="203"/>
      <c r="G67" s="203"/>
      <c r="H67" s="203"/>
      <c r="I67" s="203"/>
      <c r="J67" s="202"/>
      <c r="K67" s="203"/>
    </row>
    <row r="68" spans="2:12" x14ac:dyDescent="0.2">
      <c r="B68" s="202"/>
      <c r="C68" s="203"/>
      <c r="D68" s="203"/>
      <c r="E68" s="203"/>
      <c r="F68" s="203"/>
      <c r="G68" s="203"/>
      <c r="H68" s="203"/>
      <c r="I68" s="203"/>
      <c r="J68" s="202"/>
      <c r="K68" s="203"/>
    </row>
    <row r="69" spans="2:12" x14ac:dyDescent="0.2">
      <c r="B69" s="230" t="s">
        <v>402</v>
      </c>
      <c r="C69" s="203"/>
      <c r="D69" s="203"/>
      <c r="E69" s="203"/>
      <c r="F69" s="203"/>
      <c r="G69" s="203"/>
      <c r="H69" s="203"/>
      <c r="I69" s="203"/>
      <c r="J69" s="202"/>
      <c r="K69" s="203"/>
    </row>
    <row r="70" spans="2:12" x14ac:dyDescent="0.2">
      <c r="B70" s="202"/>
      <c r="C70" s="203"/>
      <c r="D70" s="203"/>
      <c r="E70" s="203"/>
      <c r="F70" s="203"/>
      <c r="G70" s="203"/>
      <c r="H70" s="203"/>
      <c r="I70" s="203"/>
      <c r="J70" s="202"/>
      <c r="K70" s="203"/>
    </row>
    <row r="71" spans="2:12" x14ac:dyDescent="0.2">
      <c r="B71" s="231" t="s">
        <v>403</v>
      </c>
      <c r="C71" s="232"/>
      <c r="D71" s="232"/>
      <c r="E71" s="232"/>
      <c r="F71" s="232"/>
      <c r="G71" s="232"/>
      <c r="H71" s="232"/>
      <c r="I71" s="232"/>
      <c r="J71" s="202"/>
      <c r="K71" s="203"/>
    </row>
    <row r="72" spans="2:12" x14ac:dyDescent="0.2">
      <c r="B72" s="233"/>
      <c r="C72" s="233" t="s">
        <v>404</v>
      </c>
      <c r="D72" s="233"/>
      <c r="E72" s="233"/>
      <c r="F72" s="233"/>
      <c r="G72" s="233"/>
      <c r="H72" s="233" t="s">
        <v>405</v>
      </c>
      <c r="I72" s="233" t="s">
        <v>406</v>
      </c>
      <c r="J72" s="210" t="s">
        <v>428</v>
      </c>
      <c r="K72" s="203"/>
    </row>
    <row r="73" spans="2:12" ht="15" x14ac:dyDescent="0.2">
      <c r="B73" s="206"/>
      <c r="C73" s="234">
        <f>D46</f>
        <v>0.30596093586728179</v>
      </c>
      <c r="D73" s="234"/>
      <c r="E73" s="234"/>
      <c r="F73" s="234"/>
      <c r="G73" s="234"/>
      <c r="H73" s="235">
        <f>D40/D35</f>
        <v>0.32220994337250086</v>
      </c>
      <c r="I73" s="235">
        <f>D41/D35</f>
        <v>-1.624900750521905E-2</v>
      </c>
      <c r="J73" s="259">
        <f>SUM(H73:I73)</f>
        <v>0.30596093586728179</v>
      </c>
      <c r="K73" s="203"/>
    </row>
    <row r="74" spans="2:12" ht="15" x14ac:dyDescent="0.2">
      <c r="B74" s="202"/>
      <c r="C74" s="209"/>
      <c r="D74" s="209"/>
      <c r="E74" s="209"/>
      <c r="F74" s="209"/>
      <c r="G74" s="209"/>
      <c r="H74" s="236"/>
      <c r="I74" s="236"/>
      <c r="J74" s="202"/>
      <c r="K74" s="203"/>
    </row>
    <row r="75" spans="2:12" ht="51" x14ac:dyDescent="0.2">
      <c r="B75" s="231" t="s">
        <v>407</v>
      </c>
      <c r="C75" s="228" t="s">
        <v>408</v>
      </c>
      <c r="D75" s="228"/>
      <c r="E75" s="228"/>
      <c r="F75" s="228"/>
      <c r="G75" s="228"/>
      <c r="H75" s="228" t="s">
        <v>409</v>
      </c>
      <c r="I75" s="228" t="s">
        <v>410</v>
      </c>
      <c r="J75" s="228" t="s">
        <v>411</v>
      </c>
      <c r="K75" s="228" t="s">
        <v>412</v>
      </c>
      <c r="L75" s="258" t="s">
        <v>428</v>
      </c>
    </row>
    <row r="76" spans="2:12" ht="15" x14ac:dyDescent="0.2">
      <c r="B76" s="206"/>
      <c r="C76" s="234">
        <f>D46-E46</f>
        <v>2.5615721105675671E-2</v>
      </c>
      <c r="D76" s="234"/>
      <c r="E76" s="234"/>
      <c r="F76" s="234"/>
      <c r="G76" s="234"/>
      <c r="H76" s="235">
        <f>(D49-E49)*E50</f>
        <v>1.072571751048578E-2</v>
      </c>
      <c r="I76" s="235">
        <f>(D50-E50)*D49</f>
        <v>8.6905266179387545E-3</v>
      </c>
      <c r="J76" s="206">
        <v>0</v>
      </c>
      <c r="K76" s="235">
        <f>D41/D35-E41/E35</f>
        <v>6.1994769772511713E-3</v>
      </c>
      <c r="L76" s="257">
        <f>SUM(H76:K76)</f>
        <v>2.5615721105675705E-2</v>
      </c>
    </row>
    <row r="77" spans="2:12" x14ac:dyDescent="0.2">
      <c r="B77" s="202"/>
      <c r="C77" s="203"/>
      <c r="D77" s="203"/>
      <c r="E77" s="203"/>
      <c r="F77" s="203"/>
      <c r="G77" s="203"/>
      <c r="H77" s="237"/>
      <c r="I77" s="203"/>
      <c r="J77" s="202"/>
      <c r="K77" s="203"/>
    </row>
    <row r="78" spans="2:12" x14ac:dyDescent="0.2">
      <c r="B78" s="230" t="s">
        <v>413</v>
      </c>
      <c r="C78" s="203"/>
      <c r="D78" s="203"/>
      <c r="E78" s="203"/>
      <c r="F78" s="203"/>
      <c r="G78" s="203"/>
      <c r="H78" s="203"/>
      <c r="I78" s="203"/>
      <c r="J78" s="202"/>
      <c r="K78" s="203"/>
    </row>
    <row r="79" spans="2:12" x14ac:dyDescent="0.2">
      <c r="B79" s="202"/>
      <c r="C79" s="203"/>
      <c r="D79" s="203"/>
      <c r="E79" s="203"/>
      <c r="F79" s="203"/>
      <c r="G79" s="203"/>
      <c r="H79" s="203"/>
      <c r="I79" s="203"/>
      <c r="J79" s="202"/>
      <c r="K79" s="203"/>
    </row>
    <row r="80" spans="2:12" ht="63.75" x14ac:dyDescent="0.2">
      <c r="B80" s="208"/>
      <c r="C80" s="228" t="s">
        <v>414</v>
      </c>
      <c r="D80" s="228"/>
      <c r="E80" s="228"/>
      <c r="F80" s="228"/>
      <c r="G80" s="228"/>
      <c r="H80" s="228" t="s">
        <v>415</v>
      </c>
      <c r="I80" s="228" t="s">
        <v>416</v>
      </c>
      <c r="J80" s="228" t="s">
        <v>417</v>
      </c>
      <c r="K80" s="258" t="s">
        <v>428</v>
      </c>
    </row>
    <row r="81" spans="2:11" ht="15" x14ac:dyDescent="0.2">
      <c r="B81" s="202"/>
      <c r="C81" s="234">
        <f>D45-E45</f>
        <v>-1.2802986384629927E-2</v>
      </c>
      <c r="D81" s="234"/>
      <c r="E81" s="234"/>
      <c r="F81" s="234"/>
      <c r="G81" s="234"/>
      <c r="H81" s="234">
        <f>D46-E46</f>
        <v>2.5615721105675671E-2</v>
      </c>
      <c r="I81" s="235">
        <f>(D52-E52)*E51</f>
        <v>-7.8555718908698609E-3</v>
      </c>
      <c r="J81" s="235">
        <f>(D51-E51)*D52</f>
        <v>-3.0563135599435787E-2</v>
      </c>
      <c r="K81" s="237">
        <f>SUM(H81:J81)</f>
        <v>-1.2802986384629979E-2</v>
      </c>
    </row>
    <row r="82" spans="2:11" x14ac:dyDescent="0.2">
      <c r="B82" s="202"/>
      <c r="C82" s="203"/>
      <c r="D82" s="203"/>
      <c r="E82" s="203"/>
      <c r="F82" s="203"/>
      <c r="G82" s="203"/>
      <c r="H82" s="237"/>
      <c r="I82" s="203"/>
      <c r="J82" s="202"/>
      <c r="K82" s="203"/>
    </row>
    <row r="83" spans="2:11" x14ac:dyDescent="0.2">
      <c r="B83" s="229" t="s">
        <v>418</v>
      </c>
      <c r="C83" s="238"/>
      <c r="D83" s="238"/>
      <c r="E83" s="238"/>
      <c r="F83" s="238"/>
      <c r="G83" s="238"/>
      <c r="H83" s="238"/>
      <c r="I83" s="203"/>
      <c r="J83" s="202"/>
      <c r="K83" s="203"/>
    </row>
    <row r="84" spans="2:11" x14ac:dyDescent="0.2">
      <c r="B84" s="202"/>
      <c r="C84" s="203"/>
      <c r="D84" s="203"/>
      <c r="E84" s="203"/>
      <c r="F84" s="203"/>
      <c r="G84" s="203"/>
      <c r="H84" s="203"/>
      <c r="I84" s="203"/>
      <c r="J84" s="202"/>
      <c r="K84" s="203"/>
    </row>
    <row r="85" spans="2:11" x14ac:dyDescent="0.2">
      <c r="B85" s="202"/>
      <c r="C85" s="239" t="s">
        <v>419</v>
      </c>
      <c r="D85" s="239"/>
      <c r="E85" s="239"/>
      <c r="F85" s="239"/>
      <c r="G85" s="239"/>
      <c r="H85" s="239" t="s">
        <v>432</v>
      </c>
      <c r="I85" s="239" t="s">
        <v>431</v>
      </c>
      <c r="J85" s="239"/>
      <c r="K85" s="210" t="s">
        <v>428</v>
      </c>
    </row>
    <row r="86" spans="2:11" x14ac:dyDescent="0.2">
      <c r="B86" s="202"/>
      <c r="C86" s="240">
        <f>'Balance Sheet (Ch. 10)'!Q48-'Balance Sheet (Ch. 10)'!R48</f>
        <v>1069.8999999999996</v>
      </c>
      <c r="D86" s="240"/>
      <c r="E86" s="240"/>
      <c r="F86" s="240"/>
      <c r="G86" s="240"/>
      <c r="H86" s="240">
        <f>'Balance Sheet (Ch. 10)'!Q32-'Balance Sheet (Ch. 10)'!R32</f>
        <v>-832.31049999999959</v>
      </c>
      <c r="I86" s="240">
        <f>'Balance Sheet (Ch. 10)'!Q46-'Balance Sheet (Ch. 10)'!R46</f>
        <v>1902.2105000000001</v>
      </c>
      <c r="J86" s="233"/>
      <c r="K86" s="260">
        <f>H86+I86</f>
        <v>1069.9000000000005</v>
      </c>
    </row>
    <row r="87" spans="2:11" x14ac:dyDescent="0.2">
      <c r="B87" s="202"/>
      <c r="C87" s="233"/>
      <c r="D87" s="233"/>
      <c r="E87" s="233"/>
      <c r="F87" s="233"/>
      <c r="G87" s="233"/>
      <c r="H87" s="233"/>
      <c r="I87" s="233"/>
      <c r="J87" s="233"/>
      <c r="K87" s="210"/>
    </row>
    <row r="88" spans="2:11" x14ac:dyDescent="0.2">
      <c r="B88" s="202"/>
      <c r="C88" s="233" t="s">
        <v>420</v>
      </c>
      <c r="D88" s="233"/>
      <c r="E88" s="233"/>
      <c r="F88" s="233"/>
      <c r="G88" s="233"/>
      <c r="H88" s="233" t="s">
        <v>421</v>
      </c>
      <c r="I88" s="233"/>
      <c r="J88" s="233"/>
      <c r="K88" s="210"/>
    </row>
    <row r="89" spans="2:11" x14ac:dyDescent="0.2">
      <c r="B89" s="202"/>
      <c r="C89" s="241">
        <f>D35</f>
        <v>5930.0252499999988</v>
      </c>
      <c r="D89" s="241"/>
      <c r="E89" s="241"/>
      <c r="F89" s="241"/>
      <c r="G89" s="241"/>
      <c r="H89" s="241">
        <f>D39/D50</f>
        <v>5930.0252499999988</v>
      </c>
      <c r="I89" s="233"/>
      <c r="J89" s="233"/>
      <c r="K89" s="210"/>
    </row>
    <row r="90" spans="2:11" x14ac:dyDescent="0.2">
      <c r="B90" s="202"/>
      <c r="C90" s="233"/>
      <c r="D90" s="233"/>
      <c r="E90" s="233"/>
      <c r="F90" s="233"/>
      <c r="G90" s="233"/>
      <c r="H90" s="233"/>
      <c r="I90" s="233"/>
      <c r="J90" s="233"/>
      <c r="K90" s="210"/>
    </row>
    <row r="91" spans="2:11" ht="51" x14ac:dyDescent="0.2">
      <c r="B91" s="202"/>
      <c r="C91" s="242" t="s">
        <v>419</v>
      </c>
      <c r="D91" s="242"/>
      <c r="E91" s="242"/>
      <c r="F91" s="242"/>
      <c r="G91" s="242"/>
      <c r="H91" s="242" t="s">
        <v>422</v>
      </c>
      <c r="I91" s="242" t="s">
        <v>434</v>
      </c>
      <c r="J91" s="242" t="s">
        <v>433</v>
      </c>
      <c r="K91" s="210"/>
    </row>
    <row r="92" spans="2:11" x14ac:dyDescent="0.2">
      <c r="B92" s="202"/>
      <c r="C92" s="243">
        <f>D37-E37</f>
        <v>973.09999999999854</v>
      </c>
      <c r="D92" s="243"/>
      <c r="E92" s="243"/>
      <c r="F92" s="243"/>
      <c r="G92" s="243"/>
      <c r="H92" s="243">
        <f>(D39-E39)/E50</f>
        <v>-51.956580914523343</v>
      </c>
      <c r="I92" s="244">
        <f>D39*(1/D50-1/E50)</f>
        <v>-164.37591908547768</v>
      </c>
      <c r="J92" s="244">
        <f>D36-E36</f>
        <v>1189.4324999999999</v>
      </c>
      <c r="K92" s="260">
        <f>H92+I92+J92</f>
        <v>973.09999999999889</v>
      </c>
    </row>
    <row r="93" spans="2:11" x14ac:dyDescent="0.2">
      <c r="B93" s="202"/>
      <c r="C93" s="245"/>
      <c r="D93" s="245"/>
      <c r="E93" s="245"/>
      <c r="F93" s="245"/>
      <c r="G93" s="245"/>
      <c r="H93" s="203"/>
      <c r="I93" s="203"/>
      <c r="J93" s="203"/>
      <c r="K93" s="203"/>
    </row>
    <row r="94" spans="2:11" x14ac:dyDescent="0.2">
      <c r="B94" s="202"/>
      <c r="C94" s="203"/>
      <c r="D94" s="203"/>
      <c r="E94" s="203"/>
      <c r="F94" s="203"/>
      <c r="G94" s="203"/>
      <c r="H94" s="203"/>
      <c r="I94" s="203"/>
      <c r="J94" s="203"/>
      <c r="K94" s="203"/>
    </row>
    <row r="95" spans="2:11" x14ac:dyDescent="0.2">
      <c r="B95" s="202"/>
      <c r="C95" s="203"/>
      <c r="D95" s="203"/>
      <c r="E95" s="203"/>
      <c r="F95" s="203"/>
      <c r="G95" s="203"/>
      <c r="H95" s="203"/>
      <c r="I95" s="203"/>
      <c r="J95" s="203"/>
      <c r="K95" s="203"/>
    </row>
    <row r="96" spans="2:11" x14ac:dyDescent="0.2">
      <c r="B96" s="202"/>
      <c r="C96" s="203"/>
      <c r="D96" s="203"/>
      <c r="E96" s="203"/>
      <c r="F96" s="203"/>
      <c r="G96" s="203"/>
      <c r="H96" s="203"/>
      <c r="I96" s="203"/>
      <c r="J96" s="203"/>
      <c r="K96" s="203"/>
    </row>
    <row r="97" spans="2:11" x14ac:dyDescent="0.2">
      <c r="B97" s="202"/>
      <c r="C97" s="203"/>
      <c r="D97" s="203"/>
      <c r="E97" s="203"/>
      <c r="F97" s="203"/>
      <c r="G97" s="203"/>
      <c r="H97" s="203"/>
      <c r="I97" s="203"/>
      <c r="J97" s="203"/>
      <c r="K97" s="203"/>
    </row>
    <row r="98" spans="2:11" x14ac:dyDescent="0.2">
      <c r="B98" s="202"/>
      <c r="C98" s="203"/>
      <c r="D98" s="203"/>
      <c r="E98" s="203"/>
      <c r="F98" s="203"/>
      <c r="G98" s="203"/>
      <c r="H98" s="203"/>
      <c r="I98" s="203"/>
      <c r="J98" s="203"/>
      <c r="K98" s="203"/>
    </row>
    <row r="99" spans="2:11" x14ac:dyDescent="0.2">
      <c r="B99" s="202"/>
      <c r="C99" s="203"/>
      <c r="D99" s="203"/>
      <c r="E99" s="203"/>
      <c r="F99" s="203"/>
      <c r="G99" s="203"/>
      <c r="H99" s="203"/>
      <c r="I99" s="203"/>
      <c r="J99" s="203"/>
      <c r="K99" s="203"/>
    </row>
    <row r="100" spans="2:11" x14ac:dyDescent="0.2">
      <c r="B100" s="202"/>
      <c r="C100" s="203"/>
      <c r="D100" s="203"/>
      <c r="E100" s="203"/>
      <c r="F100" s="203"/>
      <c r="G100" s="203"/>
      <c r="H100" s="203"/>
      <c r="I100" s="203"/>
      <c r="J100" s="203"/>
      <c r="K100" s="203"/>
    </row>
    <row r="101" spans="2:11" x14ac:dyDescent="0.2">
      <c r="B101" s="202"/>
      <c r="C101" s="203"/>
      <c r="D101" s="203"/>
      <c r="E101" s="203"/>
      <c r="F101" s="203"/>
      <c r="G101" s="203"/>
      <c r="H101" s="203"/>
      <c r="I101" s="203"/>
      <c r="J101" s="203"/>
      <c r="K101" s="203"/>
    </row>
    <row r="102" spans="2:11" x14ac:dyDescent="0.2">
      <c r="B102" s="202"/>
      <c r="C102" s="203"/>
      <c r="D102" s="203"/>
      <c r="E102" s="203"/>
      <c r="F102" s="203"/>
      <c r="G102" s="203"/>
      <c r="H102" s="203"/>
      <c r="I102" s="203"/>
      <c r="J102" s="203"/>
      <c r="K102" s="203"/>
    </row>
    <row r="103" spans="2:11" x14ac:dyDescent="0.2">
      <c r="B103" s="202"/>
      <c r="C103" s="203"/>
      <c r="D103" s="203"/>
      <c r="E103" s="203"/>
      <c r="F103" s="203"/>
      <c r="G103" s="203"/>
      <c r="H103" s="203"/>
      <c r="I103" s="203"/>
      <c r="J103" s="203"/>
      <c r="K103" s="203"/>
    </row>
    <row r="104" spans="2:11" x14ac:dyDescent="0.2">
      <c r="B104" s="202"/>
      <c r="C104" s="203"/>
      <c r="D104" s="203"/>
      <c r="E104" s="203"/>
      <c r="F104" s="203"/>
      <c r="G104" s="203"/>
      <c r="H104" s="203"/>
      <c r="I104" s="203"/>
      <c r="J104" s="203"/>
      <c r="K104" s="203"/>
    </row>
    <row r="105" spans="2:11" x14ac:dyDescent="0.2">
      <c r="B105" s="202"/>
      <c r="C105" s="203"/>
      <c r="D105" s="203"/>
      <c r="E105" s="203"/>
      <c r="F105" s="203"/>
      <c r="G105" s="203"/>
      <c r="H105" s="203"/>
      <c r="I105" s="203"/>
      <c r="J105" s="203"/>
      <c r="K105" s="203"/>
    </row>
    <row r="106" spans="2:11" x14ac:dyDescent="0.2">
      <c r="B106" s="202"/>
      <c r="C106" s="203"/>
      <c r="D106" s="203"/>
      <c r="E106" s="203"/>
      <c r="F106" s="203"/>
      <c r="G106" s="203"/>
      <c r="H106" s="203"/>
      <c r="I106" s="203"/>
      <c r="J106" s="203"/>
      <c r="K106" s="203"/>
    </row>
    <row r="107" spans="2:11" x14ac:dyDescent="0.2">
      <c r="B107" s="203"/>
      <c r="C107" s="203"/>
      <c r="D107" s="203"/>
      <c r="E107" s="203"/>
      <c r="F107" s="203"/>
      <c r="G107" s="203"/>
      <c r="H107" s="203"/>
      <c r="I107" s="203"/>
      <c r="J107" s="203"/>
      <c r="K107" s="203"/>
    </row>
    <row r="108" spans="2:11" x14ac:dyDescent="0.2">
      <c r="B108" s="202"/>
      <c r="C108" s="203"/>
      <c r="D108" s="203"/>
      <c r="E108" s="203"/>
      <c r="F108" s="203"/>
      <c r="G108" s="203"/>
      <c r="H108" s="203"/>
      <c r="I108" s="203"/>
      <c r="J108" s="203"/>
      <c r="K108" s="203"/>
    </row>
    <row r="109" spans="2:11" x14ac:dyDescent="0.2">
      <c r="B109" s="202"/>
      <c r="C109" s="203"/>
      <c r="D109" s="203"/>
      <c r="E109" s="203"/>
      <c r="F109" s="203"/>
      <c r="G109" s="203"/>
      <c r="H109" s="203"/>
      <c r="I109" s="203"/>
      <c r="J109" s="203"/>
      <c r="K109" s="203"/>
    </row>
    <row r="110" spans="2:11" x14ac:dyDescent="0.2">
      <c r="B110" s="202"/>
      <c r="C110" s="203"/>
      <c r="D110" s="203"/>
      <c r="E110" s="203"/>
      <c r="F110" s="203"/>
      <c r="G110" s="203"/>
      <c r="H110" s="203"/>
      <c r="I110" s="203"/>
      <c r="J110" s="203"/>
      <c r="K110" s="203"/>
    </row>
    <row r="111" spans="2:11" x14ac:dyDescent="0.2">
      <c r="B111" s="202"/>
      <c r="C111" s="203"/>
      <c r="D111" s="203"/>
      <c r="E111" s="203"/>
      <c r="F111" s="203"/>
      <c r="G111" s="203"/>
      <c r="H111" s="203"/>
      <c r="I111" s="203"/>
      <c r="J111" s="203"/>
      <c r="K111" s="203"/>
    </row>
    <row r="112" spans="2:11" x14ac:dyDescent="0.2">
      <c r="B112" s="134"/>
    </row>
    <row r="113" spans="2:2" x14ac:dyDescent="0.2">
      <c r="B113" s="134"/>
    </row>
    <row r="114" spans="2:2" x14ac:dyDescent="0.2">
      <c r="B114" s="134"/>
    </row>
    <row r="115" spans="2:2" x14ac:dyDescent="0.2">
      <c r="B115" s="134"/>
    </row>
    <row r="116" spans="2:2" x14ac:dyDescent="0.2">
      <c r="B116" s="134"/>
    </row>
    <row r="117" spans="2:2" x14ac:dyDescent="0.2">
      <c r="B117" s="134"/>
    </row>
    <row r="118" spans="2:2" x14ac:dyDescent="0.2">
      <c r="B118" s="134"/>
    </row>
    <row r="119" spans="2:2" x14ac:dyDescent="0.2">
      <c r="B119" s="134"/>
    </row>
    <row r="120" spans="2:2" x14ac:dyDescent="0.2">
      <c r="B120" s="134"/>
    </row>
    <row r="121" spans="2:2" x14ac:dyDescent="0.2">
      <c r="B121" s="134"/>
    </row>
    <row r="122" spans="2:2" x14ac:dyDescent="0.2">
      <c r="B122" s="134"/>
    </row>
    <row r="123" spans="2:2" x14ac:dyDescent="0.2">
      <c r="B123" s="134"/>
    </row>
    <row r="124" spans="2:2" x14ac:dyDescent="0.2">
      <c r="B124" s="134"/>
    </row>
    <row r="125" spans="2:2" x14ac:dyDescent="0.2">
      <c r="B125" s="134"/>
    </row>
    <row r="126" spans="2:2" x14ac:dyDescent="0.2">
      <c r="B126" s="134"/>
    </row>
    <row r="127" spans="2:2" x14ac:dyDescent="0.2">
      <c r="B127" s="134"/>
    </row>
    <row r="128" spans="2:2" x14ac:dyDescent="0.2">
      <c r="B128" s="134"/>
    </row>
    <row r="129" spans="2:10" x14ac:dyDescent="0.2">
      <c r="B129" s="134"/>
    </row>
    <row r="130" spans="2:10" x14ac:dyDescent="0.2">
      <c r="B130" s="134"/>
    </row>
    <row r="131" spans="2:10" x14ac:dyDescent="0.2">
      <c r="B131" s="134"/>
    </row>
    <row r="132" spans="2:10" x14ac:dyDescent="0.2">
      <c r="B132" s="134"/>
    </row>
    <row r="133" spans="2:10" x14ac:dyDescent="0.2">
      <c r="B133" s="134"/>
    </row>
    <row r="134" spans="2:10" x14ac:dyDescent="0.2">
      <c r="B134" s="134"/>
    </row>
    <row r="135" spans="2:10" x14ac:dyDescent="0.2">
      <c r="B135" s="134"/>
    </row>
    <row r="136" spans="2:10" x14ac:dyDescent="0.2">
      <c r="B136" s="134"/>
    </row>
    <row r="137" spans="2:10" x14ac:dyDescent="0.2">
      <c r="B137" s="134"/>
    </row>
    <row r="138" spans="2:10" x14ac:dyDescent="0.2">
      <c r="B138" s="134"/>
      <c r="J138" s="134"/>
    </row>
    <row r="139" spans="2:10" x14ac:dyDescent="0.2">
      <c r="B139" s="134"/>
      <c r="J139" s="134"/>
    </row>
    <row r="140" spans="2:10" x14ac:dyDescent="0.2">
      <c r="B140" s="134"/>
      <c r="J140" s="134"/>
    </row>
    <row r="141" spans="2:10" x14ac:dyDescent="0.2">
      <c r="B141" s="134"/>
      <c r="J141" s="134"/>
    </row>
    <row r="142" spans="2:10" x14ac:dyDescent="0.2">
      <c r="B142" s="134"/>
      <c r="J142" s="134"/>
    </row>
    <row r="143" spans="2:10" x14ac:dyDescent="0.2">
      <c r="B143" s="134"/>
      <c r="J143" s="134"/>
    </row>
    <row r="144" spans="2:10" x14ac:dyDescent="0.2">
      <c r="B144" s="134"/>
      <c r="J144" s="134"/>
    </row>
    <row r="145" spans="2:10" x14ac:dyDescent="0.2">
      <c r="B145" s="134"/>
      <c r="J145" s="134"/>
    </row>
    <row r="146" spans="2:10" x14ac:dyDescent="0.2">
      <c r="B146" s="134"/>
      <c r="J146" s="134"/>
    </row>
    <row r="147" spans="2:10" x14ac:dyDescent="0.2">
      <c r="B147" s="134"/>
      <c r="J147" s="134"/>
    </row>
    <row r="148" spans="2:10" x14ac:dyDescent="0.2">
      <c r="B148" s="134"/>
      <c r="J148" s="134"/>
    </row>
    <row r="149" spans="2:10" x14ac:dyDescent="0.2">
      <c r="B149" s="134"/>
      <c r="J149" s="134"/>
    </row>
    <row r="150" spans="2:10" x14ac:dyDescent="0.2">
      <c r="B150" s="134"/>
      <c r="J150" s="134"/>
    </row>
    <row r="151" spans="2:10" x14ac:dyDescent="0.2">
      <c r="B151" s="134"/>
      <c r="J151" s="134"/>
    </row>
    <row r="152" spans="2:10" x14ac:dyDescent="0.2">
      <c r="B152" s="134"/>
      <c r="J152" s="134"/>
    </row>
    <row r="153" spans="2:10" x14ac:dyDescent="0.2">
      <c r="B153" s="134"/>
      <c r="J153" s="134"/>
    </row>
    <row r="154" spans="2:10" x14ac:dyDescent="0.2">
      <c r="B154" s="134"/>
      <c r="J154" s="134"/>
    </row>
    <row r="155" spans="2:10" x14ac:dyDescent="0.2">
      <c r="B155" s="134"/>
      <c r="J155" s="134"/>
    </row>
    <row r="156" spans="2:10" x14ac:dyDescent="0.2">
      <c r="B156" s="134"/>
      <c r="J156" s="134"/>
    </row>
    <row r="157" spans="2:10" x14ac:dyDescent="0.2">
      <c r="B157" s="134"/>
      <c r="J157" s="134"/>
    </row>
    <row r="158" spans="2:10" x14ac:dyDescent="0.2">
      <c r="B158" s="134"/>
      <c r="J158" s="134"/>
    </row>
    <row r="159" spans="2:10" x14ac:dyDescent="0.2">
      <c r="B159" s="134"/>
      <c r="J159" s="134"/>
    </row>
    <row r="160" spans="2:10" x14ac:dyDescent="0.2">
      <c r="B160" s="134"/>
      <c r="J160" s="134"/>
    </row>
    <row r="161" spans="2:10" x14ac:dyDescent="0.2">
      <c r="B161" s="134"/>
      <c r="J161" s="134"/>
    </row>
    <row r="162" spans="2:10" x14ac:dyDescent="0.2">
      <c r="B162" s="134"/>
      <c r="J162" s="134"/>
    </row>
    <row r="163" spans="2:10" x14ac:dyDescent="0.2">
      <c r="B163" s="134"/>
      <c r="J163" s="134"/>
    </row>
    <row r="164" spans="2:10" x14ac:dyDescent="0.2">
      <c r="B164" s="134"/>
      <c r="J164" s="134"/>
    </row>
    <row r="165" spans="2:10" x14ac:dyDescent="0.2">
      <c r="B165" s="134"/>
      <c r="J165" s="134"/>
    </row>
    <row r="166" spans="2:10" x14ac:dyDescent="0.2">
      <c r="B166" s="134"/>
      <c r="J166" s="134"/>
    </row>
    <row r="167" spans="2:10" x14ac:dyDescent="0.2">
      <c r="B167" s="134"/>
      <c r="J167" s="134"/>
    </row>
    <row r="168" spans="2:10" x14ac:dyDescent="0.2">
      <c r="B168" s="134"/>
      <c r="J168" s="134"/>
    </row>
    <row r="169" spans="2:10" x14ac:dyDescent="0.2">
      <c r="B169" s="134"/>
      <c r="J169" s="134"/>
    </row>
    <row r="170" spans="2:10" x14ac:dyDescent="0.2">
      <c r="B170" s="134"/>
      <c r="J170" s="134"/>
    </row>
    <row r="171" spans="2:10" x14ac:dyDescent="0.2">
      <c r="B171" s="134"/>
      <c r="J171" s="134"/>
    </row>
    <row r="172" spans="2:10" x14ac:dyDescent="0.2">
      <c r="B172" s="134"/>
      <c r="J172" s="134"/>
    </row>
    <row r="173" spans="2:10" x14ac:dyDescent="0.2">
      <c r="B173" s="134"/>
      <c r="J173" s="134"/>
    </row>
    <row r="174" spans="2:10" x14ac:dyDescent="0.2">
      <c r="B174" s="134"/>
      <c r="J174" s="134"/>
    </row>
    <row r="175" spans="2:10" x14ac:dyDescent="0.2">
      <c r="B175" s="134"/>
      <c r="J175" s="134"/>
    </row>
    <row r="176" spans="2:10" x14ac:dyDescent="0.2">
      <c r="B176" s="134"/>
      <c r="J176" s="134"/>
    </row>
    <row r="177" spans="2:10" x14ac:dyDescent="0.2">
      <c r="B177" s="134"/>
      <c r="J177" s="134"/>
    </row>
    <row r="178" spans="2:10" x14ac:dyDescent="0.2">
      <c r="B178" s="134"/>
      <c r="J178" s="134"/>
    </row>
    <row r="179" spans="2:10" x14ac:dyDescent="0.2">
      <c r="B179" s="134"/>
      <c r="J179" s="134"/>
    </row>
    <row r="180" spans="2:10" x14ac:dyDescent="0.2">
      <c r="B180" s="134"/>
      <c r="J180" s="134"/>
    </row>
    <row r="181" spans="2:10" x14ac:dyDescent="0.2">
      <c r="B181" s="134"/>
      <c r="J181" s="134"/>
    </row>
    <row r="182" spans="2:10" x14ac:dyDescent="0.2">
      <c r="B182" s="134"/>
      <c r="J182" s="134"/>
    </row>
    <row r="183" spans="2:10" x14ac:dyDescent="0.2">
      <c r="B183" s="134"/>
      <c r="J183" s="134"/>
    </row>
    <row r="184" spans="2:10" x14ac:dyDescent="0.2">
      <c r="B184" s="134"/>
      <c r="J184" s="134"/>
    </row>
    <row r="185" spans="2:10" x14ac:dyDescent="0.2">
      <c r="B185" s="134"/>
      <c r="J185" s="134"/>
    </row>
    <row r="186" spans="2:10" x14ac:dyDescent="0.2">
      <c r="B186" s="134"/>
      <c r="J186" s="134"/>
    </row>
    <row r="187" spans="2:10" x14ac:dyDescent="0.2">
      <c r="B187" s="134"/>
      <c r="J187" s="134"/>
    </row>
    <row r="188" spans="2:10" x14ac:dyDescent="0.2">
      <c r="B188" s="134"/>
      <c r="J188" s="134"/>
    </row>
    <row r="189" spans="2:10" x14ac:dyDescent="0.2">
      <c r="B189" s="134"/>
      <c r="J189" s="134"/>
    </row>
    <row r="190" spans="2:10" x14ac:dyDescent="0.2">
      <c r="B190" s="134"/>
      <c r="J190" s="134"/>
    </row>
    <row r="191" spans="2:10" x14ac:dyDescent="0.2">
      <c r="B191" s="134"/>
      <c r="J191" s="134"/>
    </row>
    <row r="192" spans="2:10" x14ac:dyDescent="0.2">
      <c r="B192" s="134"/>
      <c r="J192" s="134"/>
    </row>
    <row r="193" spans="2:10" x14ac:dyDescent="0.2">
      <c r="B193" s="134"/>
      <c r="J193" s="134"/>
    </row>
    <row r="194" spans="2:10" x14ac:dyDescent="0.2">
      <c r="B194" s="134"/>
      <c r="J194" s="134"/>
    </row>
    <row r="195" spans="2:10" x14ac:dyDescent="0.2">
      <c r="B195" s="134"/>
      <c r="J195" s="134"/>
    </row>
    <row r="196" spans="2:10" x14ac:dyDescent="0.2">
      <c r="B196" s="134"/>
      <c r="J196" s="134"/>
    </row>
    <row r="197" spans="2:10" x14ac:dyDescent="0.2">
      <c r="B197" s="134"/>
      <c r="J197" s="134"/>
    </row>
    <row r="198" spans="2:10" x14ac:dyDescent="0.2">
      <c r="B198" s="134"/>
      <c r="J198" s="134"/>
    </row>
    <row r="199" spans="2:10" x14ac:dyDescent="0.2">
      <c r="B199" s="134"/>
      <c r="J199" s="134"/>
    </row>
    <row r="200" spans="2:10" x14ac:dyDescent="0.2">
      <c r="B200" s="134"/>
      <c r="J200" s="134"/>
    </row>
    <row r="201" spans="2:10" x14ac:dyDescent="0.2">
      <c r="B201" s="134"/>
      <c r="J201" s="134"/>
    </row>
    <row r="202" spans="2:10" x14ac:dyDescent="0.2">
      <c r="B202" s="134"/>
      <c r="J202" s="134"/>
    </row>
    <row r="203" spans="2:10" x14ac:dyDescent="0.2">
      <c r="B203" s="134"/>
      <c r="J203" s="134"/>
    </row>
    <row r="204" spans="2:10" x14ac:dyDescent="0.2">
      <c r="B204" s="134"/>
      <c r="J204" s="134"/>
    </row>
    <row r="205" spans="2:10" x14ac:dyDescent="0.2">
      <c r="B205" s="134"/>
      <c r="J205" s="134"/>
    </row>
    <row r="206" spans="2:10" x14ac:dyDescent="0.2">
      <c r="B206" s="134"/>
      <c r="J206" s="134"/>
    </row>
    <row r="207" spans="2:10" x14ac:dyDescent="0.2">
      <c r="B207" s="134"/>
      <c r="J207" s="134"/>
    </row>
    <row r="208" spans="2:10" x14ac:dyDescent="0.2">
      <c r="B208" s="134"/>
      <c r="J208" s="134"/>
    </row>
    <row r="209" spans="2:10" x14ac:dyDescent="0.2">
      <c r="B209" s="134"/>
      <c r="J209" s="134"/>
    </row>
  </sheetData>
  <pageMargins left="0.75" right="0.75" top="1" bottom="1" header="0.5" footer="0.5"/>
  <pageSetup scale="59" orientation="landscape" r:id="rId1"/>
  <headerFooter alignWithMargins="0">
    <oddFooter>&amp;C&amp;8Financial Statement Analysis and Security Valuation: Roadmap&amp;R&amp;8Stephen H. Penman 2003</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Z96"/>
  <sheetViews>
    <sheetView workbookViewId="0"/>
  </sheetViews>
  <sheetFormatPr defaultRowHeight="12.75" x14ac:dyDescent="0.2"/>
  <cols>
    <col min="1" max="1" width="2" style="79" customWidth="1"/>
    <col min="2" max="2" width="50.5703125" style="79" customWidth="1"/>
    <col min="3" max="13" width="10.140625" style="79" bestFit="1" customWidth="1"/>
    <col min="14" max="14" width="9.140625" style="261"/>
    <col min="15" max="15" width="51.140625" style="79" customWidth="1"/>
    <col min="16" max="26" width="10.140625" style="79" bestFit="1" customWidth="1"/>
    <col min="27" max="252" width="9.140625" style="79"/>
    <col min="253" max="253" width="2" style="79" customWidth="1"/>
    <col min="254" max="254" width="50.5703125" style="79" customWidth="1"/>
    <col min="255" max="257" width="11.28515625" style="79" customWidth="1"/>
    <col min="258" max="260" width="12" style="79" customWidth="1"/>
    <col min="261" max="262" width="10.5703125" style="79" customWidth="1"/>
    <col min="263" max="263" width="10.28515625" style="79" customWidth="1"/>
    <col min="264" max="264" width="10" style="79" customWidth="1"/>
    <col min="265" max="269" width="10.140625" style="79" bestFit="1" customWidth="1"/>
    <col min="270" max="270" width="9.140625" style="79"/>
    <col min="271" max="271" width="51.140625" style="79" customWidth="1"/>
    <col min="272" max="277" width="12.85546875" style="79" customWidth="1"/>
    <col min="278" max="279" width="10.85546875" style="79" customWidth="1"/>
    <col min="280" max="508" width="9.140625" style="79"/>
    <col min="509" max="509" width="2" style="79" customWidth="1"/>
    <col min="510" max="510" width="50.5703125" style="79" customWidth="1"/>
    <col min="511" max="513" width="11.28515625" style="79" customWidth="1"/>
    <col min="514" max="516" width="12" style="79" customWidth="1"/>
    <col min="517" max="518" width="10.5703125" style="79" customWidth="1"/>
    <col min="519" max="519" width="10.28515625" style="79" customWidth="1"/>
    <col min="520" max="520" width="10" style="79" customWidth="1"/>
    <col min="521" max="525" width="10.140625" style="79" bestFit="1" customWidth="1"/>
    <col min="526" max="526" width="9.140625" style="79"/>
    <col min="527" max="527" width="51.140625" style="79" customWidth="1"/>
    <col min="528" max="533" width="12.85546875" style="79" customWidth="1"/>
    <col min="534" max="535" width="10.85546875" style="79" customWidth="1"/>
    <col min="536" max="764" width="9.140625" style="79"/>
    <col min="765" max="765" width="2" style="79" customWidth="1"/>
    <col min="766" max="766" width="50.5703125" style="79" customWidth="1"/>
    <col min="767" max="769" width="11.28515625" style="79" customWidth="1"/>
    <col min="770" max="772" width="12" style="79" customWidth="1"/>
    <col min="773" max="774" width="10.5703125" style="79" customWidth="1"/>
    <col min="775" max="775" width="10.28515625" style="79" customWidth="1"/>
    <col min="776" max="776" width="10" style="79" customWidth="1"/>
    <col min="777" max="781" width="10.140625" style="79" bestFit="1" customWidth="1"/>
    <col min="782" max="782" width="9.140625" style="79"/>
    <col min="783" max="783" width="51.140625" style="79" customWidth="1"/>
    <col min="784" max="789" width="12.85546875" style="79" customWidth="1"/>
    <col min="790" max="791" width="10.85546875" style="79" customWidth="1"/>
    <col min="792" max="1020" width="9.140625" style="79"/>
    <col min="1021" max="1021" width="2" style="79" customWidth="1"/>
    <col min="1022" max="1022" width="50.5703125" style="79" customWidth="1"/>
    <col min="1023" max="1025" width="11.28515625" style="79" customWidth="1"/>
    <col min="1026" max="1028" width="12" style="79" customWidth="1"/>
    <col min="1029" max="1030" width="10.5703125" style="79" customWidth="1"/>
    <col min="1031" max="1031" width="10.28515625" style="79" customWidth="1"/>
    <col min="1032" max="1032" width="10" style="79" customWidth="1"/>
    <col min="1033" max="1037" width="10.140625" style="79" bestFit="1" customWidth="1"/>
    <col min="1038" max="1038" width="9.140625" style="79"/>
    <col min="1039" max="1039" width="51.140625" style="79" customWidth="1"/>
    <col min="1040" max="1045" width="12.85546875" style="79" customWidth="1"/>
    <col min="1046" max="1047" width="10.85546875" style="79" customWidth="1"/>
    <col min="1048" max="1276" width="9.140625" style="79"/>
    <col min="1277" max="1277" width="2" style="79" customWidth="1"/>
    <col min="1278" max="1278" width="50.5703125" style="79" customWidth="1"/>
    <col min="1279" max="1281" width="11.28515625" style="79" customWidth="1"/>
    <col min="1282" max="1284" width="12" style="79" customWidth="1"/>
    <col min="1285" max="1286" width="10.5703125" style="79" customWidth="1"/>
    <col min="1287" max="1287" width="10.28515625" style="79" customWidth="1"/>
    <col min="1288" max="1288" width="10" style="79" customWidth="1"/>
    <col min="1289" max="1293" width="10.140625" style="79" bestFit="1" customWidth="1"/>
    <col min="1294" max="1294" width="9.140625" style="79"/>
    <col min="1295" max="1295" width="51.140625" style="79" customWidth="1"/>
    <col min="1296" max="1301" width="12.85546875" style="79" customWidth="1"/>
    <col min="1302" max="1303" width="10.85546875" style="79" customWidth="1"/>
    <col min="1304" max="1532" width="9.140625" style="79"/>
    <col min="1533" max="1533" width="2" style="79" customWidth="1"/>
    <col min="1534" max="1534" width="50.5703125" style="79" customWidth="1"/>
    <col min="1535" max="1537" width="11.28515625" style="79" customWidth="1"/>
    <col min="1538" max="1540" width="12" style="79" customWidth="1"/>
    <col min="1541" max="1542" width="10.5703125" style="79" customWidth="1"/>
    <col min="1543" max="1543" width="10.28515625" style="79" customWidth="1"/>
    <col min="1544" max="1544" width="10" style="79" customWidth="1"/>
    <col min="1545" max="1549" width="10.140625" style="79" bestFit="1" customWidth="1"/>
    <col min="1550" max="1550" width="9.140625" style="79"/>
    <col min="1551" max="1551" width="51.140625" style="79" customWidth="1"/>
    <col min="1552" max="1557" width="12.85546875" style="79" customWidth="1"/>
    <col min="1558" max="1559" width="10.85546875" style="79" customWidth="1"/>
    <col min="1560" max="1788" width="9.140625" style="79"/>
    <col min="1789" max="1789" width="2" style="79" customWidth="1"/>
    <col min="1790" max="1790" width="50.5703125" style="79" customWidth="1"/>
    <col min="1791" max="1793" width="11.28515625" style="79" customWidth="1"/>
    <col min="1794" max="1796" width="12" style="79" customWidth="1"/>
    <col min="1797" max="1798" width="10.5703125" style="79" customWidth="1"/>
    <col min="1799" max="1799" width="10.28515625" style="79" customWidth="1"/>
    <col min="1800" max="1800" width="10" style="79" customWidth="1"/>
    <col min="1801" max="1805" width="10.140625" style="79" bestFit="1" customWidth="1"/>
    <col min="1806" max="1806" width="9.140625" style="79"/>
    <col min="1807" max="1807" width="51.140625" style="79" customWidth="1"/>
    <col min="1808" max="1813" width="12.85546875" style="79" customWidth="1"/>
    <col min="1814" max="1815" width="10.85546875" style="79" customWidth="1"/>
    <col min="1816" max="2044" width="9.140625" style="79"/>
    <col min="2045" max="2045" width="2" style="79" customWidth="1"/>
    <col min="2046" max="2046" width="50.5703125" style="79" customWidth="1"/>
    <col min="2047" max="2049" width="11.28515625" style="79" customWidth="1"/>
    <col min="2050" max="2052" width="12" style="79" customWidth="1"/>
    <col min="2053" max="2054" width="10.5703125" style="79" customWidth="1"/>
    <col min="2055" max="2055" width="10.28515625" style="79" customWidth="1"/>
    <col min="2056" max="2056" width="10" style="79" customWidth="1"/>
    <col min="2057" max="2061" width="10.140625" style="79" bestFit="1" customWidth="1"/>
    <col min="2062" max="2062" width="9.140625" style="79"/>
    <col min="2063" max="2063" width="51.140625" style="79" customWidth="1"/>
    <col min="2064" max="2069" width="12.85546875" style="79" customWidth="1"/>
    <col min="2070" max="2071" width="10.85546875" style="79" customWidth="1"/>
    <col min="2072" max="2300" width="9.140625" style="79"/>
    <col min="2301" max="2301" width="2" style="79" customWidth="1"/>
    <col min="2302" max="2302" width="50.5703125" style="79" customWidth="1"/>
    <col min="2303" max="2305" width="11.28515625" style="79" customWidth="1"/>
    <col min="2306" max="2308" width="12" style="79" customWidth="1"/>
    <col min="2309" max="2310" width="10.5703125" style="79" customWidth="1"/>
    <col min="2311" max="2311" width="10.28515625" style="79" customWidth="1"/>
    <col min="2312" max="2312" width="10" style="79" customWidth="1"/>
    <col min="2313" max="2317" width="10.140625" style="79" bestFit="1" customWidth="1"/>
    <col min="2318" max="2318" width="9.140625" style="79"/>
    <col min="2319" max="2319" width="51.140625" style="79" customWidth="1"/>
    <col min="2320" max="2325" width="12.85546875" style="79" customWidth="1"/>
    <col min="2326" max="2327" width="10.85546875" style="79" customWidth="1"/>
    <col min="2328" max="2556" width="9.140625" style="79"/>
    <col min="2557" max="2557" width="2" style="79" customWidth="1"/>
    <col min="2558" max="2558" width="50.5703125" style="79" customWidth="1"/>
    <col min="2559" max="2561" width="11.28515625" style="79" customWidth="1"/>
    <col min="2562" max="2564" width="12" style="79" customWidth="1"/>
    <col min="2565" max="2566" width="10.5703125" style="79" customWidth="1"/>
    <col min="2567" max="2567" width="10.28515625" style="79" customWidth="1"/>
    <col min="2568" max="2568" width="10" style="79" customWidth="1"/>
    <col min="2569" max="2573" width="10.140625" style="79" bestFit="1" customWidth="1"/>
    <col min="2574" max="2574" width="9.140625" style="79"/>
    <col min="2575" max="2575" width="51.140625" style="79" customWidth="1"/>
    <col min="2576" max="2581" width="12.85546875" style="79" customWidth="1"/>
    <col min="2582" max="2583" width="10.85546875" style="79" customWidth="1"/>
    <col min="2584" max="2812" width="9.140625" style="79"/>
    <col min="2813" max="2813" width="2" style="79" customWidth="1"/>
    <col min="2814" max="2814" width="50.5703125" style="79" customWidth="1"/>
    <col min="2815" max="2817" width="11.28515625" style="79" customWidth="1"/>
    <col min="2818" max="2820" width="12" style="79" customWidth="1"/>
    <col min="2821" max="2822" width="10.5703125" style="79" customWidth="1"/>
    <col min="2823" max="2823" width="10.28515625" style="79" customWidth="1"/>
    <col min="2824" max="2824" width="10" style="79" customWidth="1"/>
    <col min="2825" max="2829" width="10.140625" style="79" bestFit="1" customWidth="1"/>
    <col min="2830" max="2830" width="9.140625" style="79"/>
    <col min="2831" max="2831" width="51.140625" style="79" customWidth="1"/>
    <col min="2832" max="2837" width="12.85546875" style="79" customWidth="1"/>
    <col min="2838" max="2839" width="10.85546875" style="79" customWidth="1"/>
    <col min="2840" max="3068" width="9.140625" style="79"/>
    <col min="3069" max="3069" width="2" style="79" customWidth="1"/>
    <col min="3070" max="3070" width="50.5703125" style="79" customWidth="1"/>
    <col min="3071" max="3073" width="11.28515625" style="79" customWidth="1"/>
    <col min="3074" max="3076" width="12" style="79" customWidth="1"/>
    <col min="3077" max="3078" width="10.5703125" style="79" customWidth="1"/>
    <col min="3079" max="3079" width="10.28515625" style="79" customWidth="1"/>
    <col min="3080" max="3080" width="10" style="79" customWidth="1"/>
    <col min="3081" max="3085" width="10.140625" style="79" bestFit="1" customWidth="1"/>
    <col min="3086" max="3086" width="9.140625" style="79"/>
    <col min="3087" max="3087" width="51.140625" style="79" customWidth="1"/>
    <col min="3088" max="3093" width="12.85546875" style="79" customWidth="1"/>
    <col min="3094" max="3095" width="10.85546875" style="79" customWidth="1"/>
    <col min="3096" max="3324" width="9.140625" style="79"/>
    <col min="3325" max="3325" width="2" style="79" customWidth="1"/>
    <col min="3326" max="3326" width="50.5703125" style="79" customWidth="1"/>
    <col min="3327" max="3329" width="11.28515625" style="79" customWidth="1"/>
    <col min="3330" max="3332" width="12" style="79" customWidth="1"/>
    <col min="3333" max="3334" width="10.5703125" style="79" customWidth="1"/>
    <col min="3335" max="3335" width="10.28515625" style="79" customWidth="1"/>
    <col min="3336" max="3336" width="10" style="79" customWidth="1"/>
    <col min="3337" max="3341" width="10.140625" style="79" bestFit="1" customWidth="1"/>
    <col min="3342" max="3342" width="9.140625" style="79"/>
    <col min="3343" max="3343" width="51.140625" style="79" customWidth="1"/>
    <col min="3344" max="3349" width="12.85546875" style="79" customWidth="1"/>
    <col min="3350" max="3351" width="10.85546875" style="79" customWidth="1"/>
    <col min="3352" max="3580" width="9.140625" style="79"/>
    <col min="3581" max="3581" width="2" style="79" customWidth="1"/>
    <col min="3582" max="3582" width="50.5703125" style="79" customWidth="1"/>
    <col min="3583" max="3585" width="11.28515625" style="79" customWidth="1"/>
    <col min="3586" max="3588" width="12" style="79" customWidth="1"/>
    <col min="3589" max="3590" width="10.5703125" style="79" customWidth="1"/>
    <col min="3591" max="3591" width="10.28515625" style="79" customWidth="1"/>
    <col min="3592" max="3592" width="10" style="79" customWidth="1"/>
    <col min="3593" max="3597" width="10.140625" style="79" bestFit="1" customWidth="1"/>
    <col min="3598" max="3598" width="9.140625" style="79"/>
    <col min="3599" max="3599" width="51.140625" style="79" customWidth="1"/>
    <col min="3600" max="3605" width="12.85546875" style="79" customWidth="1"/>
    <col min="3606" max="3607" width="10.85546875" style="79" customWidth="1"/>
    <col min="3608" max="3836" width="9.140625" style="79"/>
    <col min="3837" max="3837" width="2" style="79" customWidth="1"/>
    <col min="3838" max="3838" width="50.5703125" style="79" customWidth="1"/>
    <col min="3839" max="3841" width="11.28515625" style="79" customWidth="1"/>
    <col min="3842" max="3844" width="12" style="79" customWidth="1"/>
    <col min="3845" max="3846" width="10.5703125" style="79" customWidth="1"/>
    <col min="3847" max="3847" width="10.28515625" style="79" customWidth="1"/>
    <col min="3848" max="3848" width="10" style="79" customWidth="1"/>
    <col min="3849" max="3853" width="10.140625" style="79" bestFit="1" customWidth="1"/>
    <col min="3854" max="3854" width="9.140625" style="79"/>
    <col min="3855" max="3855" width="51.140625" style="79" customWidth="1"/>
    <col min="3856" max="3861" width="12.85546875" style="79" customWidth="1"/>
    <col min="3862" max="3863" width="10.85546875" style="79" customWidth="1"/>
    <col min="3864" max="4092" width="9.140625" style="79"/>
    <col min="4093" max="4093" width="2" style="79" customWidth="1"/>
    <col min="4094" max="4094" width="50.5703125" style="79" customWidth="1"/>
    <col min="4095" max="4097" width="11.28515625" style="79" customWidth="1"/>
    <col min="4098" max="4100" width="12" style="79" customWidth="1"/>
    <col min="4101" max="4102" width="10.5703125" style="79" customWidth="1"/>
    <col min="4103" max="4103" width="10.28515625" style="79" customWidth="1"/>
    <col min="4104" max="4104" width="10" style="79" customWidth="1"/>
    <col min="4105" max="4109" width="10.140625" style="79" bestFit="1" customWidth="1"/>
    <col min="4110" max="4110" width="9.140625" style="79"/>
    <col min="4111" max="4111" width="51.140625" style="79" customWidth="1"/>
    <col min="4112" max="4117" width="12.85546875" style="79" customWidth="1"/>
    <col min="4118" max="4119" width="10.85546875" style="79" customWidth="1"/>
    <col min="4120" max="4348" width="9.140625" style="79"/>
    <col min="4349" max="4349" width="2" style="79" customWidth="1"/>
    <col min="4350" max="4350" width="50.5703125" style="79" customWidth="1"/>
    <col min="4351" max="4353" width="11.28515625" style="79" customWidth="1"/>
    <col min="4354" max="4356" width="12" style="79" customWidth="1"/>
    <col min="4357" max="4358" width="10.5703125" style="79" customWidth="1"/>
    <col min="4359" max="4359" width="10.28515625" style="79" customWidth="1"/>
    <col min="4360" max="4360" width="10" style="79" customWidth="1"/>
    <col min="4361" max="4365" width="10.140625" style="79" bestFit="1" customWidth="1"/>
    <col min="4366" max="4366" width="9.140625" style="79"/>
    <col min="4367" max="4367" width="51.140625" style="79" customWidth="1"/>
    <col min="4368" max="4373" width="12.85546875" style="79" customWidth="1"/>
    <col min="4374" max="4375" width="10.85546875" style="79" customWidth="1"/>
    <col min="4376" max="4604" width="9.140625" style="79"/>
    <col min="4605" max="4605" width="2" style="79" customWidth="1"/>
    <col min="4606" max="4606" width="50.5703125" style="79" customWidth="1"/>
    <col min="4607" max="4609" width="11.28515625" style="79" customWidth="1"/>
    <col min="4610" max="4612" width="12" style="79" customWidth="1"/>
    <col min="4613" max="4614" width="10.5703125" style="79" customWidth="1"/>
    <col min="4615" max="4615" width="10.28515625" style="79" customWidth="1"/>
    <col min="4616" max="4616" width="10" style="79" customWidth="1"/>
    <col min="4617" max="4621" width="10.140625" style="79" bestFit="1" customWidth="1"/>
    <col min="4622" max="4622" width="9.140625" style="79"/>
    <col min="4623" max="4623" width="51.140625" style="79" customWidth="1"/>
    <col min="4624" max="4629" width="12.85546875" style="79" customWidth="1"/>
    <col min="4630" max="4631" width="10.85546875" style="79" customWidth="1"/>
    <col min="4632" max="4860" width="9.140625" style="79"/>
    <col min="4861" max="4861" width="2" style="79" customWidth="1"/>
    <col min="4862" max="4862" width="50.5703125" style="79" customWidth="1"/>
    <col min="4863" max="4865" width="11.28515625" style="79" customWidth="1"/>
    <col min="4866" max="4868" width="12" style="79" customWidth="1"/>
    <col min="4869" max="4870" width="10.5703125" style="79" customWidth="1"/>
    <col min="4871" max="4871" width="10.28515625" style="79" customWidth="1"/>
    <col min="4872" max="4872" width="10" style="79" customWidth="1"/>
    <col min="4873" max="4877" width="10.140625" style="79" bestFit="1" customWidth="1"/>
    <col min="4878" max="4878" width="9.140625" style="79"/>
    <col min="4879" max="4879" width="51.140625" style="79" customWidth="1"/>
    <col min="4880" max="4885" width="12.85546875" style="79" customWidth="1"/>
    <col min="4886" max="4887" width="10.85546875" style="79" customWidth="1"/>
    <col min="4888" max="5116" width="9.140625" style="79"/>
    <col min="5117" max="5117" width="2" style="79" customWidth="1"/>
    <col min="5118" max="5118" width="50.5703125" style="79" customWidth="1"/>
    <col min="5119" max="5121" width="11.28515625" style="79" customWidth="1"/>
    <col min="5122" max="5124" width="12" style="79" customWidth="1"/>
    <col min="5125" max="5126" width="10.5703125" style="79" customWidth="1"/>
    <col min="5127" max="5127" width="10.28515625" style="79" customWidth="1"/>
    <col min="5128" max="5128" width="10" style="79" customWidth="1"/>
    <col min="5129" max="5133" width="10.140625" style="79" bestFit="1" customWidth="1"/>
    <col min="5134" max="5134" width="9.140625" style="79"/>
    <col min="5135" max="5135" width="51.140625" style="79" customWidth="1"/>
    <col min="5136" max="5141" width="12.85546875" style="79" customWidth="1"/>
    <col min="5142" max="5143" width="10.85546875" style="79" customWidth="1"/>
    <col min="5144" max="5372" width="9.140625" style="79"/>
    <col min="5373" max="5373" width="2" style="79" customWidth="1"/>
    <col min="5374" max="5374" width="50.5703125" style="79" customWidth="1"/>
    <col min="5375" max="5377" width="11.28515625" style="79" customWidth="1"/>
    <col min="5378" max="5380" width="12" style="79" customWidth="1"/>
    <col min="5381" max="5382" width="10.5703125" style="79" customWidth="1"/>
    <col min="5383" max="5383" width="10.28515625" style="79" customWidth="1"/>
    <col min="5384" max="5384" width="10" style="79" customWidth="1"/>
    <col min="5385" max="5389" width="10.140625" style="79" bestFit="1" customWidth="1"/>
    <col min="5390" max="5390" width="9.140625" style="79"/>
    <col min="5391" max="5391" width="51.140625" style="79" customWidth="1"/>
    <col min="5392" max="5397" width="12.85546875" style="79" customWidth="1"/>
    <col min="5398" max="5399" width="10.85546875" style="79" customWidth="1"/>
    <col min="5400" max="5628" width="9.140625" style="79"/>
    <col min="5629" max="5629" width="2" style="79" customWidth="1"/>
    <col min="5630" max="5630" width="50.5703125" style="79" customWidth="1"/>
    <col min="5631" max="5633" width="11.28515625" style="79" customWidth="1"/>
    <col min="5634" max="5636" width="12" style="79" customWidth="1"/>
    <col min="5637" max="5638" width="10.5703125" style="79" customWidth="1"/>
    <col min="5639" max="5639" width="10.28515625" style="79" customWidth="1"/>
    <col min="5640" max="5640" width="10" style="79" customWidth="1"/>
    <col min="5641" max="5645" width="10.140625" style="79" bestFit="1" customWidth="1"/>
    <col min="5646" max="5646" width="9.140625" style="79"/>
    <col min="5647" max="5647" width="51.140625" style="79" customWidth="1"/>
    <col min="5648" max="5653" width="12.85546875" style="79" customWidth="1"/>
    <col min="5654" max="5655" width="10.85546875" style="79" customWidth="1"/>
    <col min="5656" max="5884" width="9.140625" style="79"/>
    <col min="5885" max="5885" width="2" style="79" customWidth="1"/>
    <col min="5886" max="5886" width="50.5703125" style="79" customWidth="1"/>
    <col min="5887" max="5889" width="11.28515625" style="79" customWidth="1"/>
    <col min="5890" max="5892" width="12" style="79" customWidth="1"/>
    <col min="5893" max="5894" width="10.5703125" style="79" customWidth="1"/>
    <col min="5895" max="5895" width="10.28515625" style="79" customWidth="1"/>
    <col min="5896" max="5896" width="10" style="79" customWidth="1"/>
    <col min="5897" max="5901" width="10.140625" style="79" bestFit="1" customWidth="1"/>
    <col min="5902" max="5902" width="9.140625" style="79"/>
    <col min="5903" max="5903" width="51.140625" style="79" customWidth="1"/>
    <col min="5904" max="5909" width="12.85546875" style="79" customWidth="1"/>
    <col min="5910" max="5911" width="10.85546875" style="79" customWidth="1"/>
    <col min="5912" max="6140" width="9.140625" style="79"/>
    <col min="6141" max="6141" width="2" style="79" customWidth="1"/>
    <col min="6142" max="6142" width="50.5703125" style="79" customWidth="1"/>
    <col min="6143" max="6145" width="11.28515625" style="79" customWidth="1"/>
    <col min="6146" max="6148" width="12" style="79" customWidth="1"/>
    <col min="6149" max="6150" width="10.5703125" style="79" customWidth="1"/>
    <col min="6151" max="6151" width="10.28515625" style="79" customWidth="1"/>
    <col min="6152" max="6152" width="10" style="79" customWidth="1"/>
    <col min="6153" max="6157" width="10.140625" style="79" bestFit="1" customWidth="1"/>
    <col min="6158" max="6158" width="9.140625" style="79"/>
    <col min="6159" max="6159" width="51.140625" style="79" customWidth="1"/>
    <col min="6160" max="6165" width="12.85546875" style="79" customWidth="1"/>
    <col min="6166" max="6167" width="10.85546875" style="79" customWidth="1"/>
    <col min="6168" max="6396" width="9.140625" style="79"/>
    <col min="6397" max="6397" width="2" style="79" customWidth="1"/>
    <col min="6398" max="6398" width="50.5703125" style="79" customWidth="1"/>
    <col min="6399" max="6401" width="11.28515625" style="79" customWidth="1"/>
    <col min="6402" max="6404" width="12" style="79" customWidth="1"/>
    <col min="6405" max="6406" width="10.5703125" style="79" customWidth="1"/>
    <col min="6407" max="6407" width="10.28515625" style="79" customWidth="1"/>
    <col min="6408" max="6408" width="10" style="79" customWidth="1"/>
    <col min="6409" max="6413" width="10.140625" style="79" bestFit="1" customWidth="1"/>
    <col min="6414" max="6414" width="9.140625" style="79"/>
    <col min="6415" max="6415" width="51.140625" style="79" customWidth="1"/>
    <col min="6416" max="6421" width="12.85546875" style="79" customWidth="1"/>
    <col min="6422" max="6423" width="10.85546875" style="79" customWidth="1"/>
    <col min="6424" max="6652" width="9.140625" style="79"/>
    <col min="6653" max="6653" width="2" style="79" customWidth="1"/>
    <col min="6654" max="6654" width="50.5703125" style="79" customWidth="1"/>
    <col min="6655" max="6657" width="11.28515625" style="79" customWidth="1"/>
    <col min="6658" max="6660" width="12" style="79" customWidth="1"/>
    <col min="6661" max="6662" width="10.5703125" style="79" customWidth="1"/>
    <col min="6663" max="6663" width="10.28515625" style="79" customWidth="1"/>
    <col min="6664" max="6664" width="10" style="79" customWidth="1"/>
    <col min="6665" max="6669" width="10.140625" style="79" bestFit="1" customWidth="1"/>
    <col min="6670" max="6670" width="9.140625" style="79"/>
    <col min="6671" max="6671" width="51.140625" style="79" customWidth="1"/>
    <col min="6672" max="6677" width="12.85546875" style="79" customWidth="1"/>
    <col min="6678" max="6679" width="10.85546875" style="79" customWidth="1"/>
    <col min="6680" max="6908" width="9.140625" style="79"/>
    <col min="6909" max="6909" width="2" style="79" customWidth="1"/>
    <col min="6910" max="6910" width="50.5703125" style="79" customWidth="1"/>
    <col min="6911" max="6913" width="11.28515625" style="79" customWidth="1"/>
    <col min="6914" max="6916" width="12" style="79" customWidth="1"/>
    <col min="6917" max="6918" width="10.5703125" style="79" customWidth="1"/>
    <col min="6919" max="6919" width="10.28515625" style="79" customWidth="1"/>
    <col min="6920" max="6920" width="10" style="79" customWidth="1"/>
    <col min="6921" max="6925" width="10.140625" style="79" bestFit="1" customWidth="1"/>
    <col min="6926" max="6926" width="9.140625" style="79"/>
    <col min="6927" max="6927" width="51.140625" style="79" customWidth="1"/>
    <col min="6928" max="6933" width="12.85546875" style="79" customWidth="1"/>
    <col min="6934" max="6935" width="10.85546875" style="79" customWidth="1"/>
    <col min="6936" max="7164" width="9.140625" style="79"/>
    <col min="7165" max="7165" width="2" style="79" customWidth="1"/>
    <col min="7166" max="7166" width="50.5703125" style="79" customWidth="1"/>
    <col min="7167" max="7169" width="11.28515625" style="79" customWidth="1"/>
    <col min="7170" max="7172" width="12" style="79" customWidth="1"/>
    <col min="7173" max="7174" width="10.5703125" style="79" customWidth="1"/>
    <col min="7175" max="7175" width="10.28515625" style="79" customWidth="1"/>
    <col min="7176" max="7176" width="10" style="79" customWidth="1"/>
    <col min="7177" max="7181" width="10.140625" style="79" bestFit="1" customWidth="1"/>
    <col min="7182" max="7182" width="9.140625" style="79"/>
    <col min="7183" max="7183" width="51.140625" style="79" customWidth="1"/>
    <col min="7184" max="7189" width="12.85546875" style="79" customWidth="1"/>
    <col min="7190" max="7191" width="10.85546875" style="79" customWidth="1"/>
    <col min="7192" max="7420" width="9.140625" style="79"/>
    <col min="7421" max="7421" width="2" style="79" customWidth="1"/>
    <col min="7422" max="7422" width="50.5703125" style="79" customWidth="1"/>
    <col min="7423" max="7425" width="11.28515625" style="79" customWidth="1"/>
    <col min="7426" max="7428" width="12" style="79" customWidth="1"/>
    <col min="7429" max="7430" width="10.5703125" style="79" customWidth="1"/>
    <col min="7431" max="7431" width="10.28515625" style="79" customWidth="1"/>
    <col min="7432" max="7432" width="10" style="79" customWidth="1"/>
    <col min="7433" max="7437" width="10.140625" style="79" bestFit="1" customWidth="1"/>
    <col min="7438" max="7438" width="9.140625" style="79"/>
    <col min="7439" max="7439" width="51.140625" style="79" customWidth="1"/>
    <col min="7440" max="7445" width="12.85546875" style="79" customWidth="1"/>
    <col min="7446" max="7447" width="10.85546875" style="79" customWidth="1"/>
    <col min="7448" max="7676" width="9.140625" style="79"/>
    <col min="7677" max="7677" width="2" style="79" customWidth="1"/>
    <col min="7678" max="7678" width="50.5703125" style="79" customWidth="1"/>
    <col min="7679" max="7681" width="11.28515625" style="79" customWidth="1"/>
    <col min="7682" max="7684" width="12" style="79" customWidth="1"/>
    <col min="7685" max="7686" width="10.5703125" style="79" customWidth="1"/>
    <col min="7687" max="7687" width="10.28515625" style="79" customWidth="1"/>
    <col min="7688" max="7688" width="10" style="79" customWidth="1"/>
    <col min="7689" max="7693" width="10.140625" style="79" bestFit="1" customWidth="1"/>
    <col min="7694" max="7694" width="9.140625" style="79"/>
    <col min="7695" max="7695" width="51.140625" style="79" customWidth="1"/>
    <col min="7696" max="7701" width="12.85546875" style="79" customWidth="1"/>
    <col min="7702" max="7703" width="10.85546875" style="79" customWidth="1"/>
    <col min="7704" max="7932" width="9.140625" style="79"/>
    <col min="7933" max="7933" width="2" style="79" customWidth="1"/>
    <col min="7934" max="7934" width="50.5703125" style="79" customWidth="1"/>
    <col min="7935" max="7937" width="11.28515625" style="79" customWidth="1"/>
    <col min="7938" max="7940" width="12" style="79" customWidth="1"/>
    <col min="7941" max="7942" width="10.5703125" style="79" customWidth="1"/>
    <col min="7943" max="7943" width="10.28515625" style="79" customWidth="1"/>
    <col min="7944" max="7944" width="10" style="79" customWidth="1"/>
    <col min="7945" max="7949" width="10.140625" style="79" bestFit="1" customWidth="1"/>
    <col min="7950" max="7950" width="9.140625" style="79"/>
    <col min="7951" max="7951" width="51.140625" style="79" customWidth="1"/>
    <col min="7952" max="7957" width="12.85546875" style="79" customWidth="1"/>
    <col min="7958" max="7959" width="10.85546875" style="79" customWidth="1"/>
    <col min="7960" max="8188" width="9.140625" style="79"/>
    <col min="8189" max="8189" width="2" style="79" customWidth="1"/>
    <col min="8190" max="8190" width="50.5703125" style="79" customWidth="1"/>
    <col min="8191" max="8193" width="11.28515625" style="79" customWidth="1"/>
    <col min="8194" max="8196" width="12" style="79" customWidth="1"/>
    <col min="8197" max="8198" width="10.5703125" style="79" customWidth="1"/>
    <col min="8199" max="8199" width="10.28515625" style="79" customWidth="1"/>
    <col min="8200" max="8200" width="10" style="79" customWidth="1"/>
    <col min="8201" max="8205" width="10.140625" style="79" bestFit="1" customWidth="1"/>
    <col min="8206" max="8206" width="9.140625" style="79"/>
    <col min="8207" max="8207" width="51.140625" style="79" customWidth="1"/>
    <col min="8208" max="8213" width="12.85546875" style="79" customWidth="1"/>
    <col min="8214" max="8215" width="10.85546875" style="79" customWidth="1"/>
    <col min="8216" max="8444" width="9.140625" style="79"/>
    <col min="8445" max="8445" width="2" style="79" customWidth="1"/>
    <col min="8446" max="8446" width="50.5703125" style="79" customWidth="1"/>
    <col min="8447" max="8449" width="11.28515625" style="79" customWidth="1"/>
    <col min="8450" max="8452" width="12" style="79" customWidth="1"/>
    <col min="8453" max="8454" width="10.5703125" style="79" customWidth="1"/>
    <col min="8455" max="8455" width="10.28515625" style="79" customWidth="1"/>
    <col min="8456" max="8456" width="10" style="79" customWidth="1"/>
    <col min="8457" max="8461" width="10.140625" style="79" bestFit="1" customWidth="1"/>
    <col min="8462" max="8462" width="9.140625" style="79"/>
    <col min="8463" max="8463" width="51.140625" style="79" customWidth="1"/>
    <col min="8464" max="8469" width="12.85546875" style="79" customWidth="1"/>
    <col min="8470" max="8471" width="10.85546875" style="79" customWidth="1"/>
    <col min="8472" max="8700" width="9.140625" style="79"/>
    <col min="8701" max="8701" width="2" style="79" customWidth="1"/>
    <col min="8702" max="8702" width="50.5703125" style="79" customWidth="1"/>
    <col min="8703" max="8705" width="11.28515625" style="79" customWidth="1"/>
    <col min="8706" max="8708" width="12" style="79" customWidth="1"/>
    <col min="8709" max="8710" width="10.5703125" style="79" customWidth="1"/>
    <col min="8711" max="8711" width="10.28515625" style="79" customWidth="1"/>
    <col min="8712" max="8712" width="10" style="79" customWidth="1"/>
    <col min="8713" max="8717" width="10.140625" style="79" bestFit="1" customWidth="1"/>
    <col min="8718" max="8718" width="9.140625" style="79"/>
    <col min="8719" max="8719" width="51.140625" style="79" customWidth="1"/>
    <col min="8720" max="8725" width="12.85546875" style="79" customWidth="1"/>
    <col min="8726" max="8727" width="10.85546875" style="79" customWidth="1"/>
    <col min="8728" max="8956" width="9.140625" style="79"/>
    <col min="8957" max="8957" width="2" style="79" customWidth="1"/>
    <col min="8958" max="8958" width="50.5703125" style="79" customWidth="1"/>
    <col min="8959" max="8961" width="11.28515625" style="79" customWidth="1"/>
    <col min="8962" max="8964" width="12" style="79" customWidth="1"/>
    <col min="8965" max="8966" width="10.5703125" style="79" customWidth="1"/>
    <col min="8967" max="8967" width="10.28515625" style="79" customWidth="1"/>
    <col min="8968" max="8968" width="10" style="79" customWidth="1"/>
    <col min="8969" max="8973" width="10.140625" style="79" bestFit="1" customWidth="1"/>
    <col min="8974" max="8974" width="9.140625" style="79"/>
    <col min="8975" max="8975" width="51.140625" style="79" customWidth="1"/>
    <col min="8976" max="8981" width="12.85546875" style="79" customWidth="1"/>
    <col min="8982" max="8983" width="10.85546875" style="79" customWidth="1"/>
    <col min="8984" max="9212" width="9.140625" style="79"/>
    <col min="9213" max="9213" width="2" style="79" customWidth="1"/>
    <col min="9214" max="9214" width="50.5703125" style="79" customWidth="1"/>
    <col min="9215" max="9217" width="11.28515625" style="79" customWidth="1"/>
    <col min="9218" max="9220" width="12" style="79" customWidth="1"/>
    <col min="9221" max="9222" width="10.5703125" style="79" customWidth="1"/>
    <col min="9223" max="9223" width="10.28515625" style="79" customWidth="1"/>
    <col min="9224" max="9224" width="10" style="79" customWidth="1"/>
    <col min="9225" max="9229" width="10.140625" style="79" bestFit="1" customWidth="1"/>
    <col min="9230" max="9230" width="9.140625" style="79"/>
    <col min="9231" max="9231" width="51.140625" style="79" customWidth="1"/>
    <col min="9232" max="9237" width="12.85546875" style="79" customWidth="1"/>
    <col min="9238" max="9239" width="10.85546875" style="79" customWidth="1"/>
    <col min="9240" max="9468" width="9.140625" style="79"/>
    <col min="9469" max="9469" width="2" style="79" customWidth="1"/>
    <col min="9470" max="9470" width="50.5703125" style="79" customWidth="1"/>
    <col min="9471" max="9473" width="11.28515625" style="79" customWidth="1"/>
    <col min="9474" max="9476" width="12" style="79" customWidth="1"/>
    <col min="9477" max="9478" width="10.5703125" style="79" customWidth="1"/>
    <col min="9479" max="9479" width="10.28515625" style="79" customWidth="1"/>
    <col min="9480" max="9480" width="10" style="79" customWidth="1"/>
    <col min="9481" max="9485" width="10.140625" style="79" bestFit="1" customWidth="1"/>
    <col min="9486" max="9486" width="9.140625" style="79"/>
    <col min="9487" max="9487" width="51.140625" style="79" customWidth="1"/>
    <col min="9488" max="9493" width="12.85546875" style="79" customWidth="1"/>
    <col min="9494" max="9495" width="10.85546875" style="79" customWidth="1"/>
    <col min="9496" max="9724" width="9.140625" style="79"/>
    <col min="9725" max="9725" width="2" style="79" customWidth="1"/>
    <col min="9726" max="9726" width="50.5703125" style="79" customWidth="1"/>
    <col min="9727" max="9729" width="11.28515625" style="79" customWidth="1"/>
    <col min="9730" max="9732" width="12" style="79" customWidth="1"/>
    <col min="9733" max="9734" width="10.5703125" style="79" customWidth="1"/>
    <col min="9735" max="9735" width="10.28515625" style="79" customWidth="1"/>
    <col min="9736" max="9736" width="10" style="79" customWidth="1"/>
    <col min="9737" max="9741" width="10.140625" style="79" bestFit="1" customWidth="1"/>
    <col min="9742" max="9742" width="9.140625" style="79"/>
    <col min="9743" max="9743" width="51.140625" style="79" customWidth="1"/>
    <col min="9744" max="9749" width="12.85546875" style="79" customWidth="1"/>
    <col min="9750" max="9751" width="10.85546875" style="79" customWidth="1"/>
    <col min="9752" max="9980" width="9.140625" style="79"/>
    <col min="9981" max="9981" width="2" style="79" customWidth="1"/>
    <col min="9982" max="9982" width="50.5703125" style="79" customWidth="1"/>
    <col min="9983" max="9985" width="11.28515625" style="79" customWidth="1"/>
    <col min="9986" max="9988" width="12" style="79" customWidth="1"/>
    <col min="9989" max="9990" width="10.5703125" style="79" customWidth="1"/>
    <col min="9991" max="9991" width="10.28515625" style="79" customWidth="1"/>
    <col min="9992" max="9992" width="10" style="79" customWidth="1"/>
    <col min="9993" max="9997" width="10.140625" style="79" bestFit="1" customWidth="1"/>
    <col min="9998" max="9998" width="9.140625" style="79"/>
    <col min="9999" max="9999" width="51.140625" style="79" customWidth="1"/>
    <col min="10000" max="10005" width="12.85546875" style="79" customWidth="1"/>
    <col min="10006" max="10007" width="10.85546875" style="79" customWidth="1"/>
    <col min="10008" max="10236" width="9.140625" style="79"/>
    <col min="10237" max="10237" width="2" style="79" customWidth="1"/>
    <col min="10238" max="10238" width="50.5703125" style="79" customWidth="1"/>
    <col min="10239" max="10241" width="11.28515625" style="79" customWidth="1"/>
    <col min="10242" max="10244" width="12" style="79" customWidth="1"/>
    <col min="10245" max="10246" width="10.5703125" style="79" customWidth="1"/>
    <col min="10247" max="10247" width="10.28515625" style="79" customWidth="1"/>
    <col min="10248" max="10248" width="10" style="79" customWidth="1"/>
    <col min="10249" max="10253" width="10.140625" style="79" bestFit="1" customWidth="1"/>
    <col min="10254" max="10254" width="9.140625" style="79"/>
    <col min="10255" max="10255" width="51.140625" style="79" customWidth="1"/>
    <col min="10256" max="10261" width="12.85546875" style="79" customWidth="1"/>
    <col min="10262" max="10263" width="10.85546875" style="79" customWidth="1"/>
    <col min="10264" max="10492" width="9.140625" style="79"/>
    <col min="10493" max="10493" width="2" style="79" customWidth="1"/>
    <col min="10494" max="10494" width="50.5703125" style="79" customWidth="1"/>
    <col min="10495" max="10497" width="11.28515625" style="79" customWidth="1"/>
    <col min="10498" max="10500" width="12" style="79" customWidth="1"/>
    <col min="10501" max="10502" width="10.5703125" style="79" customWidth="1"/>
    <col min="10503" max="10503" width="10.28515625" style="79" customWidth="1"/>
    <col min="10504" max="10504" width="10" style="79" customWidth="1"/>
    <col min="10505" max="10509" width="10.140625" style="79" bestFit="1" customWidth="1"/>
    <col min="10510" max="10510" width="9.140625" style="79"/>
    <col min="10511" max="10511" width="51.140625" style="79" customWidth="1"/>
    <col min="10512" max="10517" width="12.85546875" style="79" customWidth="1"/>
    <col min="10518" max="10519" width="10.85546875" style="79" customWidth="1"/>
    <col min="10520" max="10748" width="9.140625" style="79"/>
    <col min="10749" max="10749" width="2" style="79" customWidth="1"/>
    <col min="10750" max="10750" width="50.5703125" style="79" customWidth="1"/>
    <col min="10751" max="10753" width="11.28515625" style="79" customWidth="1"/>
    <col min="10754" max="10756" width="12" style="79" customWidth="1"/>
    <col min="10757" max="10758" width="10.5703125" style="79" customWidth="1"/>
    <col min="10759" max="10759" width="10.28515625" style="79" customWidth="1"/>
    <col min="10760" max="10760" width="10" style="79" customWidth="1"/>
    <col min="10761" max="10765" width="10.140625" style="79" bestFit="1" customWidth="1"/>
    <col min="10766" max="10766" width="9.140625" style="79"/>
    <col min="10767" max="10767" width="51.140625" style="79" customWidth="1"/>
    <col min="10768" max="10773" width="12.85546875" style="79" customWidth="1"/>
    <col min="10774" max="10775" width="10.85546875" style="79" customWidth="1"/>
    <col min="10776" max="11004" width="9.140625" style="79"/>
    <col min="11005" max="11005" width="2" style="79" customWidth="1"/>
    <col min="11006" max="11006" width="50.5703125" style="79" customWidth="1"/>
    <col min="11007" max="11009" width="11.28515625" style="79" customWidth="1"/>
    <col min="11010" max="11012" width="12" style="79" customWidth="1"/>
    <col min="11013" max="11014" width="10.5703125" style="79" customWidth="1"/>
    <col min="11015" max="11015" width="10.28515625" style="79" customWidth="1"/>
    <col min="11016" max="11016" width="10" style="79" customWidth="1"/>
    <col min="11017" max="11021" width="10.140625" style="79" bestFit="1" customWidth="1"/>
    <col min="11022" max="11022" width="9.140625" style="79"/>
    <col min="11023" max="11023" width="51.140625" style="79" customWidth="1"/>
    <col min="11024" max="11029" width="12.85546875" style="79" customWidth="1"/>
    <col min="11030" max="11031" width="10.85546875" style="79" customWidth="1"/>
    <col min="11032" max="11260" width="9.140625" style="79"/>
    <col min="11261" max="11261" width="2" style="79" customWidth="1"/>
    <col min="11262" max="11262" width="50.5703125" style="79" customWidth="1"/>
    <col min="11263" max="11265" width="11.28515625" style="79" customWidth="1"/>
    <col min="11266" max="11268" width="12" style="79" customWidth="1"/>
    <col min="11269" max="11270" width="10.5703125" style="79" customWidth="1"/>
    <col min="11271" max="11271" width="10.28515625" style="79" customWidth="1"/>
    <col min="11272" max="11272" width="10" style="79" customWidth="1"/>
    <col min="11273" max="11277" width="10.140625" style="79" bestFit="1" customWidth="1"/>
    <col min="11278" max="11278" width="9.140625" style="79"/>
    <col min="11279" max="11279" width="51.140625" style="79" customWidth="1"/>
    <col min="11280" max="11285" width="12.85546875" style="79" customWidth="1"/>
    <col min="11286" max="11287" width="10.85546875" style="79" customWidth="1"/>
    <col min="11288" max="11516" width="9.140625" style="79"/>
    <col min="11517" max="11517" width="2" style="79" customWidth="1"/>
    <col min="11518" max="11518" width="50.5703125" style="79" customWidth="1"/>
    <col min="11519" max="11521" width="11.28515625" style="79" customWidth="1"/>
    <col min="11522" max="11524" width="12" style="79" customWidth="1"/>
    <col min="11525" max="11526" width="10.5703125" style="79" customWidth="1"/>
    <col min="11527" max="11527" width="10.28515625" style="79" customWidth="1"/>
    <col min="11528" max="11528" width="10" style="79" customWidth="1"/>
    <col min="11529" max="11533" width="10.140625" style="79" bestFit="1" customWidth="1"/>
    <col min="11534" max="11534" width="9.140625" style="79"/>
    <col min="11535" max="11535" width="51.140625" style="79" customWidth="1"/>
    <col min="11536" max="11541" width="12.85546875" style="79" customWidth="1"/>
    <col min="11542" max="11543" width="10.85546875" style="79" customWidth="1"/>
    <col min="11544" max="11772" width="9.140625" style="79"/>
    <col min="11773" max="11773" width="2" style="79" customWidth="1"/>
    <col min="11774" max="11774" width="50.5703125" style="79" customWidth="1"/>
    <col min="11775" max="11777" width="11.28515625" style="79" customWidth="1"/>
    <col min="11778" max="11780" width="12" style="79" customWidth="1"/>
    <col min="11781" max="11782" width="10.5703125" style="79" customWidth="1"/>
    <col min="11783" max="11783" width="10.28515625" style="79" customWidth="1"/>
    <col min="11784" max="11784" width="10" style="79" customWidth="1"/>
    <col min="11785" max="11789" width="10.140625" style="79" bestFit="1" customWidth="1"/>
    <col min="11790" max="11790" width="9.140625" style="79"/>
    <col min="11791" max="11791" width="51.140625" style="79" customWidth="1"/>
    <col min="11792" max="11797" width="12.85546875" style="79" customWidth="1"/>
    <col min="11798" max="11799" width="10.85546875" style="79" customWidth="1"/>
    <col min="11800" max="12028" width="9.140625" style="79"/>
    <col min="12029" max="12029" width="2" style="79" customWidth="1"/>
    <col min="12030" max="12030" width="50.5703125" style="79" customWidth="1"/>
    <col min="12031" max="12033" width="11.28515625" style="79" customWidth="1"/>
    <col min="12034" max="12036" width="12" style="79" customWidth="1"/>
    <col min="12037" max="12038" width="10.5703125" style="79" customWidth="1"/>
    <col min="12039" max="12039" width="10.28515625" style="79" customWidth="1"/>
    <col min="12040" max="12040" width="10" style="79" customWidth="1"/>
    <col min="12041" max="12045" width="10.140625" style="79" bestFit="1" customWidth="1"/>
    <col min="12046" max="12046" width="9.140625" style="79"/>
    <col min="12047" max="12047" width="51.140625" style="79" customWidth="1"/>
    <col min="12048" max="12053" width="12.85546875" style="79" customWidth="1"/>
    <col min="12054" max="12055" width="10.85546875" style="79" customWidth="1"/>
    <col min="12056" max="12284" width="9.140625" style="79"/>
    <col min="12285" max="12285" width="2" style="79" customWidth="1"/>
    <col min="12286" max="12286" width="50.5703125" style="79" customWidth="1"/>
    <col min="12287" max="12289" width="11.28515625" style="79" customWidth="1"/>
    <col min="12290" max="12292" width="12" style="79" customWidth="1"/>
    <col min="12293" max="12294" width="10.5703125" style="79" customWidth="1"/>
    <col min="12295" max="12295" width="10.28515625" style="79" customWidth="1"/>
    <col min="12296" max="12296" width="10" style="79" customWidth="1"/>
    <col min="12297" max="12301" width="10.140625" style="79" bestFit="1" customWidth="1"/>
    <col min="12302" max="12302" width="9.140625" style="79"/>
    <col min="12303" max="12303" width="51.140625" style="79" customWidth="1"/>
    <col min="12304" max="12309" width="12.85546875" style="79" customWidth="1"/>
    <col min="12310" max="12311" width="10.85546875" style="79" customWidth="1"/>
    <col min="12312" max="12540" width="9.140625" style="79"/>
    <col min="12541" max="12541" width="2" style="79" customWidth="1"/>
    <col min="12542" max="12542" width="50.5703125" style="79" customWidth="1"/>
    <col min="12543" max="12545" width="11.28515625" style="79" customWidth="1"/>
    <col min="12546" max="12548" width="12" style="79" customWidth="1"/>
    <col min="12549" max="12550" width="10.5703125" style="79" customWidth="1"/>
    <col min="12551" max="12551" width="10.28515625" style="79" customWidth="1"/>
    <col min="12552" max="12552" width="10" style="79" customWidth="1"/>
    <col min="12553" max="12557" width="10.140625" style="79" bestFit="1" customWidth="1"/>
    <col min="12558" max="12558" width="9.140625" style="79"/>
    <col min="12559" max="12559" width="51.140625" style="79" customWidth="1"/>
    <col min="12560" max="12565" width="12.85546875" style="79" customWidth="1"/>
    <col min="12566" max="12567" width="10.85546875" style="79" customWidth="1"/>
    <col min="12568" max="12796" width="9.140625" style="79"/>
    <col min="12797" max="12797" width="2" style="79" customWidth="1"/>
    <col min="12798" max="12798" width="50.5703125" style="79" customWidth="1"/>
    <col min="12799" max="12801" width="11.28515625" style="79" customWidth="1"/>
    <col min="12802" max="12804" width="12" style="79" customWidth="1"/>
    <col min="12805" max="12806" width="10.5703125" style="79" customWidth="1"/>
    <col min="12807" max="12807" width="10.28515625" style="79" customWidth="1"/>
    <col min="12808" max="12808" width="10" style="79" customWidth="1"/>
    <col min="12809" max="12813" width="10.140625" style="79" bestFit="1" customWidth="1"/>
    <col min="12814" max="12814" width="9.140625" style="79"/>
    <col min="12815" max="12815" width="51.140625" style="79" customWidth="1"/>
    <col min="12816" max="12821" width="12.85546875" style="79" customWidth="1"/>
    <col min="12822" max="12823" width="10.85546875" style="79" customWidth="1"/>
    <col min="12824" max="13052" width="9.140625" style="79"/>
    <col min="13053" max="13053" width="2" style="79" customWidth="1"/>
    <col min="13054" max="13054" width="50.5703125" style="79" customWidth="1"/>
    <col min="13055" max="13057" width="11.28515625" style="79" customWidth="1"/>
    <col min="13058" max="13060" width="12" style="79" customWidth="1"/>
    <col min="13061" max="13062" width="10.5703125" style="79" customWidth="1"/>
    <col min="13063" max="13063" width="10.28515625" style="79" customWidth="1"/>
    <col min="13064" max="13064" width="10" style="79" customWidth="1"/>
    <col min="13065" max="13069" width="10.140625" style="79" bestFit="1" customWidth="1"/>
    <col min="13070" max="13070" width="9.140625" style="79"/>
    <col min="13071" max="13071" width="51.140625" style="79" customWidth="1"/>
    <col min="13072" max="13077" width="12.85546875" style="79" customWidth="1"/>
    <col min="13078" max="13079" width="10.85546875" style="79" customWidth="1"/>
    <col min="13080" max="13308" width="9.140625" style="79"/>
    <col min="13309" max="13309" width="2" style="79" customWidth="1"/>
    <col min="13310" max="13310" width="50.5703125" style="79" customWidth="1"/>
    <col min="13311" max="13313" width="11.28515625" style="79" customWidth="1"/>
    <col min="13314" max="13316" width="12" style="79" customWidth="1"/>
    <col min="13317" max="13318" width="10.5703125" style="79" customWidth="1"/>
    <col min="13319" max="13319" width="10.28515625" style="79" customWidth="1"/>
    <col min="13320" max="13320" width="10" style="79" customWidth="1"/>
    <col min="13321" max="13325" width="10.140625" style="79" bestFit="1" customWidth="1"/>
    <col min="13326" max="13326" width="9.140625" style="79"/>
    <col min="13327" max="13327" width="51.140625" style="79" customWidth="1"/>
    <col min="13328" max="13333" width="12.85546875" style="79" customWidth="1"/>
    <col min="13334" max="13335" width="10.85546875" style="79" customWidth="1"/>
    <col min="13336" max="13564" width="9.140625" style="79"/>
    <col min="13565" max="13565" width="2" style="79" customWidth="1"/>
    <col min="13566" max="13566" width="50.5703125" style="79" customWidth="1"/>
    <col min="13567" max="13569" width="11.28515625" style="79" customWidth="1"/>
    <col min="13570" max="13572" width="12" style="79" customWidth="1"/>
    <col min="13573" max="13574" width="10.5703125" style="79" customWidth="1"/>
    <col min="13575" max="13575" width="10.28515625" style="79" customWidth="1"/>
    <col min="13576" max="13576" width="10" style="79" customWidth="1"/>
    <col min="13577" max="13581" width="10.140625" style="79" bestFit="1" customWidth="1"/>
    <col min="13582" max="13582" width="9.140625" style="79"/>
    <col min="13583" max="13583" width="51.140625" style="79" customWidth="1"/>
    <col min="13584" max="13589" width="12.85546875" style="79" customWidth="1"/>
    <col min="13590" max="13591" width="10.85546875" style="79" customWidth="1"/>
    <col min="13592" max="13820" width="9.140625" style="79"/>
    <col min="13821" max="13821" width="2" style="79" customWidth="1"/>
    <col min="13822" max="13822" width="50.5703125" style="79" customWidth="1"/>
    <col min="13823" max="13825" width="11.28515625" style="79" customWidth="1"/>
    <col min="13826" max="13828" width="12" style="79" customWidth="1"/>
    <col min="13829" max="13830" width="10.5703125" style="79" customWidth="1"/>
    <col min="13831" max="13831" width="10.28515625" style="79" customWidth="1"/>
    <col min="13832" max="13832" width="10" style="79" customWidth="1"/>
    <col min="13833" max="13837" width="10.140625" style="79" bestFit="1" customWidth="1"/>
    <col min="13838" max="13838" width="9.140625" style="79"/>
    <col min="13839" max="13839" width="51.140625" style="79" customWidth="1"/>
    <col min="13840" max="13845" width="12.85546875" style="79" customWidth="1"/>
    <col min="13846" max="13847" width="10.85546875" style="79" customWidth="1"/>
    <col min="13848" max="14076" width="9.140625" style="79"/>
    <col min="14077" max="14077" width="2" style="79" customWidth="1"/>
    <col min="14078" max="14078" width="50.5703125" style="79" customWidth="1"/>
    <col min="14079" max="14081" width="11.28515625" style="79" customWidth="1"/>
    <col min="14082" max="14084" width="12" style="79" customWidth="1"/>
    <col min="14085" max="14086" width="10.5703125" style="79" customWidth="1"/>
    <col min="14087" max="14087" width="10.28515625" style="79" customWidth="1"/>
    <col min="14088" max="14088" width="10" style="79" customWidth="1"/>
    <col min="14089" max="14093" width="10.140625" style="79" bestFit="1" customWidth="1"/>
    <col min="14094" max="14094" width="9.140625" style="79"/>
    <col min="14095" max="14095" width="51.140625" style="79" customWidth="1"/>
    <col min="14096" max="14101" width="12.85546875" style="79" customWidth="1"/>
    <col min="14102" max="14103" width="10.85546875" style="79" customWidth="1"/>
    <col min="14104" max="14332" width="9.140625" style="79"/>
    <col min="14333" max="14333" width="2" style="79" customWidth="1"/>
    <col min="14334" max="14334" width="50.5703125" style="79" customWidth="1"/>
    <col min="14335" max="14337" width="11.28515625" style="79" customWidth="1"/>
    <col min="14338" max="14340" width="12" style="79" customWidth="1"/>
    <col min="14341" max="14342" width="10.5703125" style="79" customWidth="1"/>
    <col min="14343" max="14343" width="10.28515625" style="79" customWidth="1"/>
    <col min="14344" max="14344" width="10" style="79" customWidth="1"/>
    <col min="14345" max="14349" width="10.140625" style="79" bestFit="1" customWidth="1"/>
    <col min="14350" max="14350" width="9.140625" style="79"/>
    <col min="14351" max="14351" width="51.140625" style="79" customWidth="1"/>
    <col min="14352" max="14357" width="12.85546875" style="79" customWidth="1"/>
    <col min="14358" max="14359" width="10.85546875" style="79" customWidth="1"/>
    <col min="14360" max="14588" width="9.140625" style="79"/>
    <col min="14589" max="14589" width="2" style="79" customWidth="1"/>
    <col min="14590" max="14590" width="50.5703125" style="79" customWidth="1"/>
    <col min="14591" max="14593" width="11.28515625" style="79" customWidth="1"/>
    <col min="14594" max="14596" width="12" style="79" customWidth="1"/>
    <col min="14597" max="14598" width="10.5703125" style="79" customWidth="1"/>
    <col min="14599" max="14599" width="10.28515625" style="79" customWidth="1"/>
    <col min="14600" max="14600" width="10" style="79" customWidth="1"/>
    <col min="14601" max="14605" width="10.140625" style="79" bestFit="1" customWidth="1"/>
    <col min="14606" max="14606" width="9.140625" style="79"/>
    <col min="14607" max="14607" width="51.140625" style="79" customWidth="1"/>
    <col min="14608" max="14613" width="12.85546875" style="79" customWidth="1"/>
    <col min="14614" max="14615" width="10.85546875" style="79" customWidth="1"/>
    <col min="14616" max="14844" width="9.140625" style="79"/>
    <col min="14845" max="14845" width="2" style="79" customWidth="1"/>
    <col min="14846" max="14846" width="50.5703125" style="79" customWidth="1"/>
    <col min="14847" max="14849" width="11.28515625" style="79" customWidth="1"/>
    <col min="14850" max="14852" width="12" style="79" customWidth="1"/>
    <col min="14853" max="14854" width="10.5703125" style="79" customWidth="1"/>
    <col min="14855" max="14855" width="10.28515625" style="79" customWidth="1"/>
    <col min="14856" max="14856" width="10" style="79" customWidth="1"/>
    <col min="14857" max="14861" width="10.140625" style="79" bestFit="1" customWidth="1"/>
    <col min="14862" max="14862" width="9.140625" style="79"/>
    <col min="14863" max="14863" width="51.140625" style="79" customWidth="1"/>
    <col min="14864" max="14869" width="12.85546875" style="79" customWidth="1"/>
    <col min="14870" max="14871" width="10.85546875" style="79" customWidth="1"/>
    <col min="14872" max="15100" width="9.140625" style="79"/>
    <col min="15101" max="15101" width="2" style="79" customWidth="1"/>
    <col min="15102" max="15102" width="50.5703125" style="79" customWidth="1"/>
    <col min="15103" max="15105" width="11.28515625" style="79" customWidth="1"/>
    <col min="15106" max="15108" width="12" style="79" customWidth="1"/>
    <col min="15109" max="15110" width="10.5703125" style="79" customWidth="1"/>
    <col min="15111" max="15111" width="10.28515625" style="79" customWidth="1"/>
    <col min="15112" max="15112" width="10" style="79" customWidth="1"/>
    <col min="15113" max="15117" width="10.140625" style="79" bestFit="1" customWidth="1"/>
    <col min="15118" max="15118" width="9.140625" style="79"/>
    <col min="15119" max="15119" width="51.140625" style="79" customWidth="1"/>
    <col min="15120" max="15125" width="12.85546875" style="79" customWidth="1"/>
    <col min="15126" max="15127" width="10.85546875" style="79" customWidth="1"/>
    <col min="15128" max="15356" width="9.140625" style="79"/>
    <col min="15357" max="15357" width="2" style="79" customWidth="1"/>
    <col min="15358" max="15358" width="50.5703125" style="79" customWidth="1"/>
    <col min="15359" max="15361" width="11.28515625" style="79" customWidth="1"/>
    <col min="15362" max="15364" width="12" style="79" customWidth="1"/>
    <col min="15365" max="15366" width="10.5703125" style="79" customWidth="1"/>
    <col min="15367" max="15367" width="10.28515625" style="79" customWidth="1"/>
    <col min="15368" max="15368" width="10" style="79" customWidth="1"/>
    <col min="15369" max="15373" width="10.140625" style="79" bestFit="1" customWidth="1"/>
    <col min="15374" max="15374" width="9.140625" style="79"/>
    <col min="15375" max="15375" width="51.140625" style="79" customWidth="1"/>
    <col min="15376" max="15381" width="12.85546875" style="79" customWidth="1"/>
    <col min="15382" max="15383" width="10.85546875" style="79" customWidth="1"/>
    <col min="15384" max="15612" width="9.140625" style="79"/>
    <col min="15613" max="15613" width="2" style="79" customWidth="1"/>
    <col min="15614" max="15614" width="50.5703125" style="79" customWidth="1"/>
    <col min="15615" max="15617" width="11.28515625" style="79" customWidth="1"/>
    <col min="15618" max="15620" width="12" style="79" customWidth="1"/>
    <col min="15621" max="15622" width="10.5703125" style="79" customWidth="1"/>
    <col min="15623" max="15623" width="10.28515625" style="79" customWidth="1"/>
    <col min="15624" max="15624" width="10" style="79" customWidth="1"/>
    <col min="15625" max="15629" width="10.140625" style="79" bestFit="1" customWidth="1"/>
    <col min="15630" max="15630" width="9.140625" style="79"/>
    <col min="15631" max="15631" width="51.140625" style="79" customWidth="1"/>
    <col min="15632" max="15637" width="12.85546875" style="79" customWidth="1"/>
    <col min="15638" max="15639" width="10.85546875" style="79" customWidth="1"/>
    <col min="15640" max="15868" width="9.140625" style="79"/>
    <col min="15869" max="15869" width="2" style="79" customWidth="1"/>
    <col min="15870" max="15870" width="50.5703125" style="79" customWidth="1"/>
    <col min="15871" max="15873" width="11.28515625" style="79" customWidth="1"/>
    <col min="15874" max="15876" width="12" style="79" customWidth="1"/>
    <col min="15877" max="15878" width="10.5703125" style="79" customWidth="1"/>
    <col min="15879" max="15879" width="10.28515625" style="79" customWidth="1"/>
    <col min="15880" max="15880" width="10" style="79" customWidth="1"/>
    <col min="15881" max="15885" width="10.140625" style="79" bestFit="1" customWidth="1"/>
    <col min="15886" max="15886" width="9.140625" style="79"/>
    <col min="15887" max="15887" width="51.140625" style="79" customWidth="1"/>
    <col min="15888" max="15893" width="12.85546875" style="79" customWidth="1"/>
    <col min="15894" max="15895" width="10.85546875" style="79" customWidth="1"/>
    <col min="15896" max="16124" width="9.140625" style="79"/>
    <col min="16125" max="16125" width="2" style="79" customWidth="1"/>
    <col min="16126" max="16126" width="50.5703125" style="79" customWidth="1"/>
    <col min="16127" max="16129" width="11.28515625" style="79" customWidth="1"/>
    <col min="16130" max="16132" width="12" style="79" customWidth="1"/>
    <col min="16133" max="16134" width="10.5703125" style="79" customWidth="1"/>
    <col min="16135" max="16135" width="10.28515625" style="79" customWidth="1"/>
    <col min="16136" max="16136" width="10" style="79" customWidth="1"/>
    <col min="16137" max="16141" width="10.140625" style="79" bestFit="1" customWidth="1"/>
    <col min="16142" max="16142" width="9.140625" style="79"/>
    <col min="16143" max="16143" width="51.140625" style="79" customWidth="1"/>
    <col min="16144" max="16149" width="12.85546875" style="79" customWidth="1"/>
    <col min="16150" max="16151" width="10.85546875" style="79" customWidth="1"/>
    <col min="16152" max="16384" width="9.140625" style="79"/>
  </cols>
  <sheetData>
    <row r="1" spans="2:23" ht="10.5" customHeight="1" x14ac:dyDescent="0.2"/>
    <row r="2" spans="2:23" ht="15.75" x14ac:dyDescent="0.25">
      <c r="B2" s="80" t="s">
        <v>359</v>
      </c>
      <c r="C2" s="80"/>
      <c r="D2" s="80"/>
      <c r="E2" s="80"/>
      <c r="F2" s="80"/>
      <c r="G2" s="80"/>
      <c r="H2" s="80"/>
      <c r="I2" s="80"/>
      <c r="J2" s="80"/>
      <c r="K2" s="80"/>
      <c r="L2" s="80"/>
    </row>
    <row r="3" spans="2:23" ht="15" x14ac:dyDescent="0.2">
      <c r="B3" s="82" t="s">
        <v>29</v>
      </c>
      <c r="C3" s="82"/>
      <c r="D3" s="82"/>
      <c r="E3" s="82"/>
      <c r="F3" s="82"/>
      <c r="G3" s="82"/>
      <c r="H3" s="82"/>
      <c r="I3" s="82"/>
      <c r="J3" s="82"/>
      <c r="K3" s="82"/>
      <c r="L3" s="82"/>
    </row>
    <row r="4" spans="2:23" ht="15" x14ac:dyDescent="0.2">
      <c r="B4" s="147"/>
      <c r="C4" s="147"/>
      <c r="D4" s="147"/>
      <c r="E4" s="147"/>
      <c r="F4" s="147"/>
      <c r="G4" s="147"/>
      <c r="H4" s="147"/>
      <c r="I4" s="82"/>
      <c r="J4" s="82"/>
      <c r="K4" s="82"/>
      <c r="L4" s="82"/>
    </row>
    <row r="5" spans="2:23" ht="15.75" x14ac:dyDescent="0.25">
      <c r="B5" s="80" t="s">
        <v>0</v>
      </c>
      <c r="C5" s="80"/>
      <c r="D5" s="80"/>
      <c r="E5" s="80"/>
      <c r="F5" s="80"/>
      <c r="G5" s="80"/>
      <c r="H5" s="80"/>
      <c r="I5" s="82"/>
      <c r="J5" s="82"/>
      <c r="K5" s="82"/>
      <c r="L5" s="82"/>
    </row>
    <row r="6" spans="2:23" ht="15.75" x14ac:dyDescent="0.25">
      <c r="B6" s="80"/>
      <c r="C6" s="80"/>
      <c r="D6" s="80"/>
      <c r="E6" s="80"/>
      <c r="F6" s="80"/>
      <c r="G6" s="80"/>
      <c r="H6" s="80"/>
      <c r="I6" s="82"/>
      <c r="J6" s="82"/>
      <c r="K6" s="82"/>
      <c r="L6" s="82"/>
    </row>
    <row r="7" spans="2:23" ht="15.75" x14ac:dyDescent="0.25">
      <c r="B7" s="80"/>
      <c r="C7" s="80"/>
      <c r="D7" s="80"/>
      <c r="E7" s="80"/>
      <c r="F7" s="80"/>
      <c r="G7" s="80"/>
      <c r="H7" s="80"/>
      <c r="I7" s="82"/>
      <c r="J7" s="82"/>
      <c r="K7" s="82"/>
      <c r="L7" s="82"/>
    </row>
    <row r="8" spans="2:23" ht="15.75" x14ac:dyDescent="0.25">
      <c r="B8" s="81" t="s">
        <v>370</v>
      </c>
      <c r="C8" s="81"/>
      <c r="D8" s="81"/>
      <c r="E8" s="81"/>
      <c r="F8" s="81"/>
      <c r="G8" s="81"/>
      <c r="H8" s="81"/>
      <c r="I8" s="82"/>
      <c r="J8" s="82"/>
      <c r="K8" s="82"/>
      <c r="L8" s="82"/>
    </row>
    <row r="9" spans="2:23" ht="15" x14ac:dyDescent="0.2">
      <c r="B9" s="82"/>
      <c r="C9" s="82"/>
      <c r="D9" s="82"/>
      <c r="E9" s="82"/>
      <c r="F9" s="82"/>
      <c r="G9" s="82"/>
      <c r="H9" s="82"/>
      <c r="I9" s="82"/>
      <c r="J9" s="82"/>
      <c r="K9" s="82"/>
      <c r="L9" s="82"/>
    </row>
    <row r="10" spans="2:23" ht="15.75" x14ac:dyDescent="0.25">
      <c r="B10" s="80" t="s">
        <v>486</v>
      </c>
      <c r="C10" s="80"/>
      <c r="D10" s="80"/>
      <c r="E10" s="80"/>
      <c r="F10" s="80"/>
      <c r="G10" s="80"/>
      <c r="H10" s="80"/>
      <c r="I10" s="80"/>
      <c r="J10" s="80"/>
      <c r="K10" s="80"/>
      <c r="L10" s="80"/>
    </row>
    <row r="12" spans="2:23" ht="47.25" customHeight="1" x14ac:dyDescent="0.2">
      <c r="B12" s="375" t="s">
        <v>435</v>
      </c>
      <c r="C12" s="375"/>
      <c r="D12" s="375"/>
      <c r="E12" s="375"/>
      <c r="F12" s="375"/>
      <c r="G12" s="375"/>
      <c r="H12" s="375"/>
      <c r="I12" s="375"/>
      <c r="J12" s="375"/>
      <c r="K12" s="375"/>
      <c r="L12" s="375"/>
      <c r="M12" s="375"/>
    </row>
    <row r="15" spans="2:23" x14ac:dyDescent="0.2">
      <c r="B15" s="84" t="s">
        <v>436</v>
      </c>
      <c r="C15" s="84"/>
      <c r="D15" s="84"/>
      <c r="E15" s="84"/>
      <c r="F15" s="84"/>
      <c r="G15" s="84"/>
      <c r="H15" s="84"/>
      <c r="I15" s="84"/>
      <c r="J15" s="84"/>
      <c r="K15" s="84"/>
      <c r="L15" s="84"/>
      <c r="O15" s="84" t="s">
        <v>436</v>
      </c>
      <c r="P15" s="84"/>
      <c r="Q15" s="84"/>
      <c r="R15" s="84"/>
      <c r="S15" s="84"/>
      <c r="T15" s="84"/>
      <c r="U15" s="84"/>
      <c r="V15" s="84"/>
      <c r="W15" s="84"/>
    </row>
    <row r="16" spans="2:23" x14ac:dyDescent="0.2">
      <c r="B16" s="84" t="s">
        <v>437</v>
      </c>
      <c r="C16" s="84"/>
      <c r="D16" s="84"/>
      <c r="E16" s="84"/>
      <c r="F16" s="84"/>
      <c r="G16" s="84"/>
      <c r="H16" s="84"/>
      <c r="I16" s="84"/>
      <c r="J16" s="84"/>
      <c r="K16" s="84"/>
      <c r="L16" s="84"/>
      <c r="O16" s="84" t="s">
        <v>438</v>
      </c>
      <c r="P16" s="84"/>
      <c r="Q16" s="84"/>
      <c r="R16" s="84"/>
      <c r="S16" s="84"/>
      <c r="T16" s="84"/>
      <c r="U16" s="84"/>
      <c r="V16" s="84"/>
      <c r="W16" s="84"/>
    </row>
    <row r="18" spans="2:26" ht="13.5" thickBot="1" x14ac:dyDescent="0.25">
      <c r="B18" s="167" t="s">
        <v>301</v>
      </c>
      <c r="C18" s="86">
        <v>40327</v>
      </c>
      <c r="D18" s="86">
        <v>39963</v>
      </c>
      <c r="E18" s="86">
        <v>39599</v>
      </c>
      <c r="F18" s="86">
        <v>39233</v>
      </c>
      <c r="G18" s="86">
        <v>38868</v>
      </c>
      <c r="H18" s="86">
        <v>38503</v>
      </c>
      <c r="I18" s="86">
        <v>38138</v>
      </c>
      <c r="J18" s="86">
        <v>37772</v>
      </c>
      <c r="K18" s="86">
        <v>37407</v>
      </c>
      <c r="L18" s="86">
        <v>37042</v>
      </c>
      <c r="M18" s="86">
        <v>36677</v>
      </c>
      <c r="O18" s="167" t="s">
        <v>301</v>
      </c>
      <c r="P18" s="86">
        <v>40327</v>
      </c>
      <c r="Q18" s="86">
        <v>39963</v>
      </c>
      <c r="R18" s="86">
        <v>39599</v>
      </c>
      <c r="S18" s="86">
        <v>39233</v>
      </c>
      <c r="T18" s="86">
        <v>38868</v>
      </c>
      <c r="U18" s="86">
        <v>38503</v>
      </c>
      <c r="V18" s="86">
        <v>38138</v>
      </c>
      <c r="W18" s="86">
        <v>37772</v>
      </c>
      <c r="X18" s="86">
        <v>37407</v>
      </c>
      <c r="Y18" s="86">
        <v>37042</v>
      </c>
      <c r="Z18" s="86">
        <v>36677</v>
      </c>
    </row>
    <row r="19" spans="2:26" s="148" customFormat="1" x14ac:dyDescent="0.2">
      <c r="B19" s="79" t="s">
        <v>303</v>
      </c>
      <c r="C19" s="255">
        <f>100%</f>
        <v>1</v>
      </c>
      <c r="D19" s="255">
        <f>100%</f>
        <v>1</v>
      </c>
      <c r="E19" s="255">
        <f>100%</f>
        <v>1</v>
      </c>
      <c r="F19" s="255">
        <f>100%</f>
        <v>1</v>
      </c>
      <c r="G19" s="255">
        <f>100%</f>
        <v>1</v>
      </c>
      <c r="H19" s="255">
        <f>100%</f>
        <v>1</v>
      </c>
      <c r="I19" s="255">
        <f>100%</f>
        <v>1</v>
      </c>
      <c r="J19" s="255">
        <f>100%</f>
        <v>1</v>
      </c>
      <c r="K19" s="255">
        <f>100%</f>
        <v>1</v>
      </c>
      <c r="L19" s="255">
        <f>100%</f>
        <v>1</v>
      </c>
      <c r="M19" s="255">
        <f>100%</f>
        <v>1</v>
      </c>
      <c r="N19" s="262"/>
      <c r="O19" s="79" t="s">
        <v>303</v>
      </c>
      <c r="P19" s="255">
        <f>'Income Statement (Ch. 10)'!P15/'Income Statement (Ch. 10)'!$Z15</f>
        <v>2.1138175228735645</v>
      </c>
      <c r="Q19" s="255">
        <f>'Income Statement (Ch. 10)'!Q15/'Income Statement (Ch. 10)'!$Z15</f>
        <v>2.1318384453758155</v>
      </c>
      <c r="R19" s="255">
        <f>'Income Statement (Ch. 10)'!R15/'Income Statement (Ch. 10)'!$Z15</f>
        <v>2.0707940990094604</v>
      </c>
      <c r="S19" s="255">
        <f>'Income Statement (Ch. 10)'!S15/'Income Statement (Ch. 10)'!$Z15</f>
        <v>1.8149770430567753</v>
      </c>
      <c r="T19" s="255">
        <f>'Income Statement (Ch. 10)'!T15/'Income Statement (Ch. 10)'!$Z15</f>
        <v>1.6625607275071983</v>
      </c>
      <c r="U19" s="255">
        <f>'Income Statement (Ch. 10)'!U15/'Income Statement (Ch. 10)'!$Z15</f>
        <v>1.5274649531411546</v>
      </c>
      <c r="V19" s="255">
        <f>'Income Statement (Ch. 10)'!V15/'Income Statement (Ch. 10)'!$Z15</f>
        <v>1.3621971962512924</v>
      </c>
      <c r="W19" s="255">
        <f>'Income Statement (Ch. 10)'!W15/'Income Statement (Ch. 10)'!$Z15</f>
        <v>1.1892030105279541</v>
      </c>
      <c r="X19" s="255">
        <f>'Income Statement (Ch. 10)'!X15/'Income Statement (Ch. 10)'!$Z15</f>
        <v>1.0998210136629942</v>
      </c>
      <c r="Y19" s="255">
        <f>'Income Statement (Ch. 10)'!Y15/'Income Statement (Ch. 10)'!$Z15</f>
        <v>1.0548854376271524</v>
      </c>
      <c r="Z19" s="255">
        <f>'Income Statement (Ch. 10)'!Z15/'Income Statement (Ch. 10)'!$Z15</f>
        <v>1</v>
      </c>
    </row>
    <row r="20" spans="2:26" x14ac:dyDescent="0.2">
      <c r="B20" s="79" t="s">
        <v>305</v>
      </c>
      <c r="C20" s="264">
        <f>'Income Statement (Ch. 10)'!P16/'Income Statement (Ch. 10)'!P15</f>
        <v>0.53716209109077528</v>
      </c>
      <c r="D20" s="264">
        <f>'Income Statement (Ch. 10)'!Q16/'Income Statement (Ch. 10)'!Q15</f>
        <v>0.55129562319762626</v>
      </c>
      <c r="E20" s="264">
        <f>'Income Statement (Ch. 10)'!R16/'Income Statement (Ch. 10)'!R15</f>
        <v>0.54971815107102595</v>
      </c>
      <c r="F20" s="264">
        <f>'Income Statement (Ch. 10)'!S16/'Income Statement (Ch. 10)'!S15</f>
        <v>0.5614024341690198</v>
      </c>
      <c r="G20" s="264">
        <f>'Income Statement (Ch. 10)'!T16/'Income Statement (Ch. 10)'!T15</f>
        <v>0.55954235735444569</v>
      </c>
      <c r="H20" s="264">
        <f>'Income Statement (Ch. 10)'!U16/'Income Statement (Ch. 10)'!U15</f>
        <v>0.55491022365844955</v>
      </c>
      <c r="I20" s="264">
        <f>'Income Statement (Ch. 10)'!V16/'Income Statement (Ch. 10)'!V15</f>
        <v>0.57139825839991509</v>
      </c>
      <c r="J20" s="264">
        <f>'Income Statement (Ch. 10)'!W16/'Income Statement (Ch. 10)'!W15</f>
        <v>0.5902215574460129</v>
      </c>
      <c r="K20" s="264">
        <f>'Income Statement (Ch. 10)'!X16/'Income Statement (Ch. 10)'!X15</f>
        <v>0.60696452036793691</v>
      </c>
      <c r="L20" s="264">
        <f>'Income Statement (Ch. 10)'!Y16/'Income Statement (Ch. 10)'!Y15</f>
        <v>0.60965559396340951</v>
      </c>
      <c r="M20" s="264">
        <f>'Income Statement (Ch. 10)'!Z16/'Income Statement (Ch. 10)'!Z15</f>
        <v>0.60074929683939038</v>
      </c>
      <c r="O20" s="79" t="s">
        <v>305</v>
      </c>
      <c r="P20" s="255">
        <f>'Income Statement (Ch. 10)'!P16/'Income Statement (Ch. 10)'!$Z16</f>
        <v>1.8900773529738333</v>
      </c>
      <c r="Q20" s="255">
        <f>'Income Statement (Ch. 10)'!Q16/'Income Statement (Ch. 10)'!$Z16</f>
        <v>1.9563455346237832</v>
      </c>
      <c r="R20" s="255">
        <f>'Income Statement (Ch. 10)'!R16/'Income Statement (Ch. 10)'!$Z16</f>
        <v>1.8948887819682445</v>
      </c>
      <c r="S20" s="255">
        <f>'Income Statement (Ch. 10)'!S16/'Income Statement (Ch. 10)'!$Z16</f>
        <v>1.6961027425145268</v>
      </c>
      <c r="T20" s="255">
        <f>'Income Statement (Ch. 10)'!T16/'Income Statement (Ch. 10)'!$Z16</f>
        <v>1.5485214108590251</v>
      </c>
      <c r="U20" s="255">
        <f>'Income Statement (Ch. 10)'!U16/'Income Statement (Ch. 10)'!$Z16</f>
        <v>1.4109145416188609</v>
      </c>
      <c r="V20" s="255">
        <f>'Income Statement (Ch. 10)'!V16/'Income Statement (Ch. 10)'!$Z16</f>
        <v>1.2956438062104443</v>
      </c>
      <c r="W20" s="255">
        <f>'Income Statement (Ch. 10)'!W16/'Income Statement (Ch. 10)'!$Z16</f>
        <v>1.1683630038121322</v>
      </c>
      <c r="X20" s="255">
        <f>'Income Statement (Ch. 10)'!X16/'Income Statement (Ch. 10)'!$Z16</f>
        <v>1.1111995262592989</v>
      </c>
      <c r="Y20" s="255">
        <f>'Income Statement (Ch. 10)'!Y16/'Income Statement (Ch. 10)'!$Z16</f>
        <v>1.0705244457603906</v>
      </c>
      <c r="Z20" s="255">
        <f>'Income Statement (Ch. 10)'!Z16/'Income Statement (Ch. 10)'!$Z16</f>
        <v>1</v>
      </c>
    </row>
    <row r="21" spans="2:26" x14ac:dyDescent="0.2">
      <c r="B21" s="79" t="s">
        <v>307</v>
      </c>
      <c r="C21" s="255">
        <f>C19-C20</f>
        <v>0.46283790890922472</v>
      </c>
      <c r="D21" s="255">
        <f t="shared" ref="D21:M21" si="0">D19-D20</f>
        <v>0.44870437680237374</v>
      </c>
      <c r="E21" s="255">
        <f t="shared" si="0"/>
        <v>0.45028184892897405</v>
      </c>
      <c r="F21" s="255">
        <f t="shared" si="0"/>
        <v>0.4385975658309802</v>
      </c>
      <c r="G21" s="255">
        <f t="shared" si="0"/>
        <v>0.44045764264555431</v>
      </c>
      <c r="H21" s="255">
        <f t="shared" si="0"/>
        <v>0.44508977634155045</v>
      </c>
      <c r="I21" s="255">
        <f t="shared" si="0"/>
        <v>0.42860174160008491</v>
      </c>
      <c r="J21" s="255">
        <f t="shared" si="0"/>
        <v>0.4097784425539871</v>
      </c>
      <c r="K21" s="255">
        <f t="shared" si="0"/>
        <v>0.39303547963206309</v>
      </c>
      <c r="L21" s="255">
        <f t="shared" si="0"/>
        <v>0.39034440603659049</v>
      </c>
      <c r="M21" s="255">
        <f t="shared" si="0"/>
        <v>0.39925070316060962</v>
      </c>
      <c r="O21" s="79" t="s">
        <v>307</v>
      </c>
      <c r="P21" s="255">
        <f>'Income Statement (Ch. 10)'!P17/'Income Statement (Ch. 10)'!$Z17</f>
        <v>2.4504775429510204</v>
      </c>
      <c r="Q21" s="255">
        <f>'Income Statement (Ch. 10)'!Q17/'Income Statement (Ch. 10)'!$Z17</f>
        <v>2.3959012056915316</v>
      </c>
      <c r="R21" s="255">
        <f>'Income Statement (Ch. 10)'!R17/'Income Statement (Ch. 10)'!$Z17</f>
        <v>2.3354774037256703</v>
      </c>
      <c r="S21" s="255">
        <f>'Income Statement (Ch. 10)'!S17/'Income Statement (Ch. 10)'!$Z17</f>
        <v>1.9938462395232923</v>
      </c>
      <c r="T21" s="255">
        <f>'Income Statement (Ch. 10)'!T17/'Income Statement (Ch. 10)'!$Z17</f>
        <v>1.8341547628992285</v>
      </c>
      <c r="U21" s="255">
        <f>'Income Statement (Ch. 10)'!U17/'Income Statement (Ch. 10)'!$Z17</f>
        <v>1.7028374126360928</v>
      </c>
      <c r="V21" s="255">
        <f>'Income Statement (Ch. 10)'!V17/'Income Statement (Ch. 10)'!$Z17</f>
        <v>1.4623395427839503</v>
      </c>
      <c r="W21" s="255">
        <f>'Income Statement (Ch. 10)'!W17/'Income Statement (Ch. 10)'!$Z17</f>
        <v>1.2205607997104111</v>
      </c>
      <c r="X21" s="255">
        <f>'Income Statement (Ch. 10)'!X17/'Income Statement (Ch. 10)'!$Z17</f>
        <v>1.0826998579901428</v>
      </c>
      <c r="Y21" s="255">
        <f>'Income Statement (Ch. 10)'!Y17/'Income Statement (Ch. 10)'!$Z17</f>
        <v>1.0313535488541752</v>
      </c>
      <c r="Z21" s="255">
        <f>'Income Statement (Ch. 10)'!Z17/'Income Statement (Ch. 10)'!$Z17</f>
        <v>1</v>
      </c>
    </row>
    <row r="22" spans="2:26" x14ac:dyDescent="0.2">
      <c r="B22" s="79" t="s">
        <v>309</v>
      </c>
      <c r="J22" s="93"/>
      <c r="K22" s="93"/>
      <c r="L22" s="93"/>
      <c r="M22" s="93"/>
      <c r="O22" s="79" t="s">
        <v>309</v>
      </c>
      <c r="P22" s="255"/>
      <c r="Q22" s="255"/>
      <c r="R22" s="255"/>
      <c r="S22" s="255"/>
      <c r="T22" s="255"/>
      <c r="U22" s="255"/>
      <c r="V22" s="255"/>
      <c r="W22" s="255"/>
      <c r="X22" s="255"/>
      <c r="Y22" s="255"/>
      <c r="Z22" s="255"/>
    </row>
    <row r="23" spans="2:26" x14ac:dyDescent="0.2">
      <c r="B23" s="140" t="s">
        <v>311</v>
      </c>
      <c r="C23" s="255">
        <f>'Income Statement (Ch. 10)'!P19/'Income Statement (Ch. 10)'!P15</f>
        <v>0.2080835174082255</v>
      </c>
      <c r="D23" s="255">
        <f>'Income Statement (Ch. 10)'!Q19/'Income Statement (Ch. 10)'!Q15</f>
        <v>0.19745412257966952</v>
      </c>
      <c r="E23" s="255">
        <f>'Income Statement (Ch. 10)'!R19/'Income Statement (Ch. 10)'!R15</f>
        <v>0.19521125248295484</v>
      </c>
      <c r="F23" s="255">
        <f>'Income Statement (Ch. 10)'!S19/'Income Statement (Ch. 10)'!S15</f>
        <v>0.1902743493467435</v>
      </c>
      <c r="G23" s="255">
        <f>'Income Statement (Ch. 10)'!T19/'Income Statement (Ch. 10)'!T15</f>
        <v>0.18240175460885732</v>
      </c>
      <c r="H23" s="255">
        <f>'Income Statement (Ch. 10)'!U19/'Income Statement (Ch. 10)'!U15</f>
        <v>0.19008420853439301</v>
      </c>
      <c r="I23" s="255">
        <f>'Income Statement (Ch. 10)'!V19/'Income Statement (Ch. 10)'!V15</f>
        <v>0.18869510572834627</v>
      </c>
      <c r="J23" s="255">
        <f>'Income Statement (Ch. 10)'!W19/'Income Statement (Ch. 10)'!W15</f>
        <v>0.18390202860615126</v>
      </c>
      <c r="K23" s="255">
        <f>'Income Statement (Ch. 10)'!X19/'Income Statement (Ch. 10)'!X15</f>
        <v>0.18092590720711615</v>
      </c>
      <c r="L23" s="255">
        <f>'Income Statement (Ch. 10)'!Y19/'Income Statement (Ch. 10)'!Y15</f>
        <v>0.17799932552061376</v>
      </c>
      <c r="M23" s="255">
        <f>'Income Statement (Ch. 10)'!Z19/'Income Statement (Ch. 10)'!Z15</f>
        <v>0.17895298551433558</v>
      </c>
      <c r="O23" s="140" t="s">
        <v>311</v>
      </c>
      <c r="P23" s="255">
        <f>'Income Statement (Ch. 10)'!P19/'Income Statement (Ch. 10)'!$Z19</f>
        <v>2.4579114120643593</v>
      </c>
      <c r="Q23" s="255">
        <f>'Income Statement (Ch. 10)'!Q19/'Income Statement (Ch. 10)'!$Z19</f>
        <v>2.3522395477418154</v>
      </c>
      <c r="R23" s="255">
        <f>'Income Statement (Ch. 10)'!R19/'Income Statement (Ch. 10)'!$Z19</f>
        <v>2.2589302354475986</v>
      </c>
      <c r="S23" s="255">
        <f>'Income Statement (Ch. 10)'!S19/'Income Statement (Ch. 10)'!$Z19</f>
        <v>1.9298005839597439</v>
      </c>
      <c r="T23" s="255">
        <f>'Income Statement (Ch. 10)'!T19/'Income Statement (Ch. 10)'!$Z19</f>
        <v>1.6946014785363732</v>
      </c>
      <c r="U23" s="255">
        <f>'Income Statement (Ch. 10)'!U19/'Income Statement (Ch. 10)'!$Z19</f>
        <v>1.6224762378082871</v>
      </c>
      <c r="V23" s="255">
        <f>'Income Statement (Ch. 10)'!V19/'Income Statement (Ch. 10)'!$Z19</f>
        <v>1.4363546002360688</v>
      </c>
      <c r="W23" s="255">
        <f>'Income Statement (Ch. 10)'!W19/'Income Statement (Ch. 10)'!$Z19</f>
        <v>1.2220910728707213</v>
      </c>
      <c r="X23" s="255">
        <f>'Income Statement (Ch. 10)'!X19/'Income Statement (Ch. 10)'!$Z19</f>
        <v>1.1119463254022488</v>
      </c>
      <c r="Y23" s="255">
        <f>'Income Statement (Ch. 10)'!Y19/'Income Statement (Ch. 10)'!$Z19</f>
        <v>1.0492638379822326</v>
      </c>
      <c r="Z23" s="255">
        <f>'Income Statement (Ch. 10)'!Z19/'Income Statement (Ch. 10)'!$Z19</f>
        <v>1</v>
      </c>
    </row>
    <row r="24" spans="2:26" x14ac:dyDescent="0.2">
      <c r="B24" s="140" t="s">
        <v>313</v>
      </c>
      <c r="C24" s="265">
        <f>'Income Statement (Ch. 10)'!P20/'Income Statement (Ch. 10)'!P15</f>
        <v>0.12392973598401179</v>
      </c>
      <c r="D24" s="265">
        <f>'Income Statement (Ch. 10)'!Q20/'Income Statement (Ch. 10)'!Q15</f>
        <v>0.12261617325733597</v>
      </c>
      <c r="E24" s="265">
        <f>'Income Statement (Ch. 10)'!R20/'Income Statement (Ch. 10)'!R15</f>
        <v>0.12392226338111345</v>
      </c>
      <c r="F24" s="265">
        <f>'Income Statement (Ch. 10)'!S20/'Income Statement (Ch. 10)'!S15</f>
        <v>0.11713902449482112</v>
      </c>
      <c r="G24" s="265">
        <f>'Income Statement (Ch. 10)'!T20/'Income Statement (Ch. 10)'!T15</f>
        <v>0.11636319868404336</v>
      </c>
      <c r="H24" s="265">
        <f>'Income Statement (Ch. 10)'!U20/'Income Statement (Ch. 10)'!U15</f>
        <v>0.11650181590573302</v>
      </c>
      <c r="I24" s="265">
        <f>'Income Statement (Ch. 10)'!V20/'Income Statement (Ch. 10)'!V15</f>
        <v>0.11245317511486889</v>
      </c>
      <c r="J24" s="265">
        <f>'Income Statement (Ch. 10)'!W20/'Income Statement (Ch. 10)'!W15</f>
        <v>0.10907731139571843</v>
      </c>
      <c r="K24" s="265">
        <f>'Income Statement (Ch. 10)'!X20/'Income Statement (Ch. 10)'!X15</f>
        <v>0.10390174871120995</v>
      </c>
      <c r="L24" s="265">
        <f>'Income Statement (Ch. 10)'!Y20/'Income Statement (Ch. 10)'!Y15</f>
        <v>0.10519770677008686</v>
      </c>
      <c r="M24" s="265">
        <f>'Income Statement (Ch. 10)'!Z20/'Income Statement (Ch. 10)'!Z15</f>
        <v>0.10874809618570111</v>
      </c>
      <c r="O24" s="140" t="s">
        <v>313</v>
      </c>
      <c r="P24" s="255">
        <f>'Income Statement (Ch. 10)'!P20/'Income Statement (Ch. 10)'!$Z20</f>
        <v>2.4089143324473521</v>
      </c>
      <c r="Q24" s="255">
        <f>'Income Statement (Ch. 10)'!Q20/'Income Statement (Ch. 10)'!$Z20</f>
        <v>2.4037006747086487</v>
      </c>
      <c r="R24" s="255">
        <f>'Income Statement (Ch. 10)'!R20/'Income Statement (Ch. 10)'!$Z20</f>
        <v>2.3597423839705582</v>
      </c>
      <c r="S24" s="255">
        <f>'Income Statement (Ch. 10)'!S20/'Income Statement (Ch. 10)'!$Z20</f>
        <v>1.9550194234307912</v>
      </c>
      <c r="T24" s="255">
        <f>'Income Statement (Ch. 10)'!T20/'Income Statement (Ch. 10)'!$Z20</f>
        <v>1.778981803312206</v>
      </c>
      <c r="U24" s="255">
        <f>'Income Statement (Ch. 10)'!U20/'Income Statement (Ch. 10)'!$Z20</f>
        <v>1.636372929871192</v>
      </c>
      <c r="V24" s="255">
        <f>'Income Statement (Ch. 10)'!V20/'Income Statement (Ch. 10)'!$Z20</f>
        <v>1.4086076466980169</v>
      </c>
      <c r="W24" s="255">
        <f>'Income Statement (Ch. 10)'!W20/'Income Statement (Ch. 10)'!$Z20</f>
        <v>1.1928031077489265</v>
      </c>
      <c r="X24" s="255">
        <f>'Income Statement (Ch. 10)'!X20/'Income Statement (Ch. 10)'!$Z20</f>
        <v>1.0508076058065836</v>
      </c>
      <c r="Y24" s="255">
        <f>'Income Statement (Ch. 10)'!Y20/'Income Statement (Ch. 10)'!$Z20</f>
        <v>1.0204457166223677</v>
      </c>
      <c r="Z24" s="255">
        <f>'Income Statement (Ch. 10)'!Z20/'Income Statement (Ch. 10)'!$Z20</f>
        <v>1</v>
      </c>
    </row>
    <row r="25" spans="2:26" x14ac:dyDescent="0.2">
      <c r="B25" s="140" t="s">
        <v>314</v>
      </c>
      <c r="C25" s="266">
        <f>'Income Statement (Ch. 10)'!P21/'Income Statement (Ch. 10)'!P15</f>
        <v>7.1000315556958029E-4</v>
      </c>
      <c r="D25" s="266">
        <f>'Income Statement (Ch. 10)'!Q21/'Income Statement (Ch. 10)'!Q15</f>
        <v>6.2056413973644278E-4</v>
      </c>
      <c r="E25" s="266">
        <f>'Income Statement (Ch. 10)'!R21/'Income Statement (Ch. 10)'!R15</f>
        <v>4.9390669458313202E-4</v>
      </c>
      <c r="F25" s="266">
        <f>'Income Statement (Ch. 10)'!S21/'Income Statement (Ch. 10)'!S15</f>
        <v>6.0639842213905512E-4</v>
      </c>
      <c r="G25" s="266">
        <f>'Income Statement (Ch. 10)'!T21/'Income Statement (Ch. 10)'!T15</f>
        <v>6.5530361286267379E-4</v>
      </c>
      <c r="H25" s="266">
        <f>'Income Statement (Ch. 10)'!U21/'Income Statement (Ch. 10)'!U15</f>
        <v>6.7687067403218411E-4</v>
      </c>
      <c r="I25" s="266">
        <f>'Income Statement (Ch. 10)'!V21/'Income Statement (Ch. 10)'!V15</f>
        <v>9.793440027421631E-4</v>
      </c>
      <c r="J25" s="266">
        <f>'Income Statement (Ch. 10)'!W21/'Income Statement (Ch. 10)'!W15</f>
        <v>3.3654295596896328E-4</v>
      </c>
      <c r="K25" s="266">
        <f>'Income Statement (Ch. 10)'!X21/'Income Statement (Ch. 10)'!X15</f>
        <v>2.6281208935611036E-4</v>
      </c>
      <c r="L25" s="266">
        <f>'Income Statement (Ch. 10)'!Y21/'Income Statement (Ch. 10)'!Y15</f>
        <v>2.634685102436557E-4</v>
      </c>
      <c r="M25" s="266">
        <f>'Income Statement (Ch. 10)'!Z21/'Income Statement (Ch. 10)'!Z15</f>
        <v>2.0566753009972094E-3</v>
      </c>
      <c r="O25" s="140" t="s">
        <v>314</v>
      </c>
      <c r="P25" s="255">
        <f>'Income Statement (Ch. 10)'!P21/'Income Statement (Ch. 10)'!$Z21</f>
        <v>0.72972972972972971</v>
      </c>
      <c r="Q25" s="255">
        <f>'Income Statement (Ch. 10)'!Q21/'Income Statement (Ch. 10)'!$Z21</f>
        <v>0.64324324324324322</v>
      </c>
      <c r="R25" s="255">
        <f>'Income Statement (Ch. 10)'!R21/'Income Statement (Ch. 10)'!$Z21</f>
        <v>0.49729729729729727</v>
      </c>
      <c r="S25" s="255">
        <f>'Income Statement (Ch. 10)'!S21/'Income Statement (Ch. 10)'!$Z21</f>
        <v>0.53513513513513511</v>
      </c>
      <c r="T25" s="255">
        <f>'Income Statement (Ch. 10)'!T21/'Income Statement (Ch. 10)'!$Z21</f>
        <v>0.52972972972972976</v>
      </c>
      <c r="U25" s="255">
        <f>'Income Statement (Ch. 10)'!U21/'Income Statement (Ch. 10)'!$Z21</f>
        <v>0.50270270270270279</v>
      </c>
      <c r="V25" s="255">
        <f>'Income Statement (Ch. 10)'!V21/'Income Statement (Ch. 10)'!$Z21</f>
        <v>0.64864864864864868</v>
      </c>
      <c r="W25" s="255">
        <f>'Income Statement (Ch. 10)'!W21/'Income Statement (Ch. 10)'!$Z21</f>
        <v>0.19459459459459461</v>
      </c>
      <c r="X25" s="255">
        <f>'Income Statement (Ch. 10)'!X21/'Income Statement (Ch. 10)'!$Z21</f>
        <v>0.14054054054054055</v>
      </c>
      <c r="Y25" s="255">
        <f>'Income Statement (Ch. 10)'!Y21/'Income Statement (Ch. 10)'!$Z21</f>
        <v>0.13513513513513514</v>
      </c>
      <c r="Z25" s="255">
        <f>'Income Statement (Ch. 10)'!Z21/'Income Statement (Ch. 10)'!$Z21</f>
        <v>1</v>
      </c>
    </row>
    <row r="26" spans="2:26" x14ac:dyDescent="0.2">
      <c r="B26" s="169" t="s">
        <v>316</v>
      </c>
      <c r="C26" s="268">
        <f>'Income Statement (Ch. 10)'!P22/'Income Statement (Ch. 10)'!P15</f>
        <v>-2.5875670558535816E-3</v>
      </c>
      <c r="D26" s="268">
        <f>'Income Statement (Ch. 10)'!Q22/'Income Statement (Ch. 10)'!Q15</f>
        <v>-4.615119862745814E-3</v>
      </c>
      <c r="E26" s="268">
        <f>'Income Statement (Ch. 10)'!R22/'Income Statement (Ch. 10)'!R15</f>
        <v>3.6774574542331024E-3</v>
      </c>
      <c r="F26" s="268">
        <f>'Income Statement (Ch. 10)'!S22/'Income Statement (Ch. 10)'!S15</f>
        <v>-5.5127129285368648E-5</v>
      </c>
      <c r="G26" s="268">
        <f>'Income Statement (Ch. 10)'!T22/'Income Statement (Ch. 10)'!T15</f>
        <v>2.9421794863222089E-4</v>
      </c>
      <c r="H26" s="268">
        <f>'Income Statement (Ch. 10)'!U22/'Income Statement (Ch. 10)'!U15</f>
        <v>2.1179501735845759E-3</v>
      </c>
      <c r="I26" s="268">
        <f>'Income Statement (Ch. 10)'!V22/'Income Statement (Ch. 10)'!V15</f>
        <v>6.0964164170699657E-3</v>
      </c>
      <c r="J26" s="268">
        <f>'Income Statement (Ch. 10)'!W22/'Income Statement (Ch. 10)'!W15</f>
        <v>7.4693839394222687E-3</v>
      </c>
      <c r="K26" s="268">
        <f>'Income Statement (Ch. 10)'!X22/'Income Statement (Ch. 10)'!X15</f>
        <v>3.0324471848781968E-4</v>
      </c>
      <c r="L26" s="268">
        <f>'Income Statement (Ch. 10)'!Y22/'Income Statement (Ch. 10)'!Y15</f>
        <v>3.593710479723464E-3</v>
      </c>
      <c r="M26" s="268">
        <f>'Income Statement (Ch. 10)'!Z22/'Income Statement (Ch. 10)'!Z15</f>
        <v>2.5791819990883926E-3</v>
      </c>
      <c r="O26" s="169" t="s">
        <v>316</v>
      </c>
      <c r="P26" s="255">
        <f>'Income Statement (Ch. 10)'!P22/'Income Statement (Ch. 10)'!$Z22</f>
        <v>-2.1206896551724141</v>
      </c>
      <c r="Q26" s="255">
        <f>'Income Statement (Ch. 10)'!Q22/'Income Statement (Ch. 10)'!$Z22</f>
        <v>-3.8146551724137931</v>
      </c>
      <c r="R26" s="255">
        <f>'Income Statement (Ch. 10)'!R22/'Income Statement (Ch. 10)'!$Z22</f>
        <v>2.9525862068965516</v>
      </c>
      <c r="S26" s="255">
        <f>'Income Statement (Ch. 10)'!S22/'Income Statement (Ch. 10)'!$Z22</f>
        <v>-3.8793103448275863E-2</v>
      </c>
      <c r="T26" s="255">
        <f>'Income Statement (Ch. 10)'!T22/'Income Statement (Ch. 10)'!$Z22</f>
        <v>0.18965517241379312</v>
      </c>
      <c r="U26" s="255">
        <f>'Income Statement (Ch. 10)'!U22/'Income Statement (Ch. 10)'!$Z22</f>
        <v>1.2543103448275863</v>
      </c>
      <c r="V26" s="255">
        <f>'Income Statement (Ch. 10)'!V22/'Income Statement (Ch. 10)'!$Z22</f>
        <v>3.2198275862068968</v>
      </c>
      <c r="W26" s="255">
        <f>'Income Statement (Ch. 10)'!W22/'Income Statement (Ch. 10)'!$Z22</f>
        <v>3.4439655172413794</v>
      </c>
      <c r="X26" s="255">
        <f>'Income Statement (Ch. 10)'!X22/'Income Statement (Ch. 10)'!$Z22</f>
        <v>0.12931034482758622</v>
      </c>
      <c r="Y26" s="255">
        <f>'Income Statement (Ch. 10)'!Y22/'Income Statement (Ch. 10)'!$Z22</f>
        <v>1.4698275862068966</v>
      </c>
      <c r="Z26" s="255">
        <f>'Income Statement (Ch. 10)'!Z22/'Income Statement (Ch. 10)'!$Z22</f>
        <v>1</v>
      </c>
    </row>
    <row r="27" spans="2:26" x14ac:dyDescent="0.2">
      <c r="B27" s="79" t="s">
        <v>318</v>
      </c>
      <c r="C27" s="267">
        <f t="shared" ref="C27:M27" si="1">SUM(C23:C26)</f>
        <v>0.33013568949195332</v>
      </c>
      <c r="D27" s="267">
        <f t="shared" si="1"/>
        <v>0.31607574011399608</v>
      </c>
      <c r="E27" s="267">
        <f t="shared" si="1"/>
        <v>0.32330488001288454</v>
      </c>
      <c r="F27" s="267">
        <f t="shared" si="1"/>
        <v>0.30796464513441835</v>
      </c>
      <c r="G27" s="267">
        <f t="shared" si="1"/>
        <v>0.29971447485439562</v>
      </c>
      <c r="H27" s="267">
        <f t="shared" si="1"/>
        <v>0.30938084528774279</v>
      </c>
      <c r="I27" s="267">
        <f t="shared" si="1"/>
        <v>0.30822404126302733</v>
      </c>
      <c r="J27" s="267">
        <f t="shared" si="1"/>
        <v>0.30078526689726093</v>
      </c>
      <c r="K27" s="267">
        <f t="shared" si="1"/>
        <v>0.28539371272617003</v>
      </c>
      <c r="L27" s="267">
        <f t="shared" si="1"/>
        <v>0.28705421128066771</v>
      </c>
      <c r="M27" s="267">
        <f t="shared" si="1"/>
        <v>0.29233693900012236</v>
      </c>
      <c r="O27" s="79" t="s">
        <v>318</v>
      </c>
      <c r="P27" s="255">
        <f>'Income Statement (Ch. 10)'!P23/'Income Statement (Ch. 10)'!$Z23</f>
        <v>2.3871311226041985</v>
      </c>
      <c r="Q27" s="255">
        <f>'Income Statement (Ch. 10)'!Q23/'Income Statement (Ch. 10)'!$Z23</f>
        <v>2.3049513233951933</v>
      </c>
      <c r="R27" s="255">
        <f>'Income Statement (Ch. 10)'!R23/'Income Statement (Ch. 10)'!$Z23</f>
        <v>2.2901581989656221</v>
      </c>
      <c r="S27" s="255">
        <f>'Income Statement (Ch. 10)'!S23/'Income Statement (Ch. 10)'!$Z23</f>
        <v>1.91200182537268</v>
      </c>
      <c r="T27" s="255">
        <f>'Income Statement (Ch. 10)'!T23/'Income Statement (Ch. 10)'!$Z23</f>
        <v>1.7045177973836325</v>
      </c>
      <c r="U27" s="255">
        <f>'Income Statement (Ch. 10)'!U23/'Income Statement (Ch. 10)'!$Z23</f>
        <v>1.6165196227563128</v>
      </c>
      <c r="V27" s="255">
        <f>'Income Statement (Ch. 10)'!V23/'Income Statement (Ch. 10)'!$Z23</f>
        <v>1.4362260419835717</v>
      </c>
      <c r="W27" s="255">
        <f>'Income Statement (Ch. 10)'!W23/'Income Statement (Ch. 10)'!$Z23</f>
        <v>1.2235701247337998</v>
      </c>
      <c r="X27" s="255">
        <f>'Income Statement (Ch. 10)'!X23/'Income Statement (Ch. 10)'!$Z23</f>
        <v>1.073699421965318</v>
      </c>
      <c r="Y27" s="255">
        <f>'Income Statement (Ch. 10)'!Y23/'Income Statement (Ch. 10)'!$Z23</f>
        <v>1.0358229388500151</v>
      </c>
      <c r="Z27" s="255">
        <f>'Income Statement (Ch. 10)'!Z23/'Income Statement (Ch. 10)'!$Z23</f>
        <v>1</v>
      </c>
    </row>
    <row r="28" spans="2:26" x14ac:dyDescent="0.2">
      <c r="B28" s="79" t="s">
        <v>320</v>
      </c>
      <c r="C28" s="269">
        <f t="shared" ref="C28:M28" si="2">+C21-C27</f>
        <v>0.13270221941727139</v>
      </c>
      <c r="D28" s="269">
        <f t="shared" si="2"/>
        <v>0.13262863668837765</v>
      </c>
      <c r="E28" s="269">
        <f t="shared" si="2"/>
        <v>0.12697696891608951</v>
      </c>
      <c r="F28" s="269">
        <f t="shared" si="2"/>
        <v>0.13063292069656185</v>
      </c>
      <c r="G28" s="269">
        <f t="shared" si="2"/>
        <v>0.1407431677911587</v>
      </c>
      <c r="H28" s="269">
        <f t="shared" si="2"/>
        <v>0.13570893105380766</v>
      </c>
      <c r="I28" s="269">
        <f t="shared" si="2"/>
        <v>0.12037770033705758</v>
      </c>
      <c r="J28" s="269">
        <f t="shared" si="2"/>
        <v>0.10899317565672617</v>
      </c>
      <c r="K28" s="269">
        <f t="shared" si="2"/>
        <v>0.10764176690589305</v>
      </c>
      <c r="L28" s="269">
        <f t="shared" si="2"/>
        <v>0.10329019475592277</v>
      </c>
      <c r="M28" s="269">
        <f t="shared" si="2"/>
        <v>0.10691376416048726</v>
      </c>
      <c r="O28" s="79" t="s">
        <v>320</v>
      </c>
      <c r="P28" s="255">
        <f>'Income Statement (Ch. 10)'!P24/'Income Statement (Ch. 10)'!$Z24</f>
        <v>2.6236872205469473</v>
      </c>
      <c r="Q28" s="255">
        <f>'Income Statement (Ch. 10)'!Q24/'Income Statement (Ch. 10)'!$Z24</f>
        <v>2.6445877092648402</v>
      </c>
      <c r="R28" s="255">
        <f>'Income Statement (Ch. 10)'!R24/'Income Statement (Ch. 10)'!$Z24</f>
        <v>2.4593948216699584</v>
      </c>
      <c r="S28" s="255">
        <f>'Income Statement (Ch. 10)'!S24/'Income Statement (Ch. 10)'!$Z24</f>
        <v>2.2176354372465426</v>
      </c>
      <c r="T28" s="255">
        <f>'Income Statement (Ch. 10)'!T24/'Income Statement (Ch. 10)'!$Z24</f>
        <v>2.1886243111157322</v>
      </c>
      <c r="U28" s="255">
        <f>'Income Statement (Ch. 10)'!U24/'Income Statement (Ch. 10)'!$Z24</f>
        <v>1.9388582718103358</v>
      </c>
      <c r="V28" s="255">
        <f>'Income Statement (Ch. 10)'!V24/'Income Statement (Ch. 10)'!$Z24</f>
        <v>1.533742331288344</v>
      </c>
      <c r="W28" s="255">
        <f>'Income Statement (Ch. 10)'!W24/'Income Statement (Ch. 10)'!$Z24</f>
        <v>1.2123323281688669</v>
      </c>
      <c r="X28" s="255">
        <f>'Income Statement (Ch. 10)'!X24/'Income Statement (Ch. 10)'!$Z24</f>
        <v>1.1073099719247164</v>
      </c>
      <c r="Y28" s="255">
        <f>'Income Statement (Ch. 10)'!Y24/'Income Statement (Ch. 10)'!$Z24</f>
        <v>1.0191327856920034</v>
      </c>
      <c r="Z28" s="255">
        <f>'Income Statement (Ch. 10)'!Z24/'Income Statement (Ch. 10)'!$Z24</f>
        <v>1</v>
      </c>
    </row>
    <row r="29" spans="2:26" x14ac:dyDescent="0.2">
      <c r="B29" s="79" t="s">
        <v>322</v>
      </c>
      <c r="C29" s="148"/>
      <c r="D29" s="148"/>
      <c r="E29" s="145"/>
      <c r="F29" s="148"/>
      <c r="G29" s="148"/>
      <c r="H29" s="148"/>
      <c r="J29" s="93"/>
      <c r="K29" s="93"/>
      <c r="L29" s="93"/>
      <c r="M29" s="93"/>
      <c r="O29" s="79" t="s">
        <v>322</v>
      </c>
      <c r="P29" s="255"/>
      <c r="Q29" s="255"/>
      <c r="R29" s="255"/>
      <c r="S29" s="255"/>
      <c r="T29" s="255"/>
      <c r="U29" s="255"/>
      <c r="V29" s="255"/>
      <c r="W29" s="255"/>
      <c r="X29" s="255"/>
      <c r="Y29" s="255"/>
      <c r="Z29" s="255"/>
    </row>
    <row r="30" spans="2:26" x14ac:dyDescent="0.2">
      <c r="B30" s="140" t="s">
        <v>324</v>
      </c>
      <c r="C30" s="271">
        <f>'Income Statement (Ch. 10)'!P26/'Income Statement (Ch. 10)'!P15</f>
        <v>3.2092142631745035E-2</v>
      </c>
      <c r="D30" s="271">
        <f>'Income Statement (Ch. 10)'!Q26/'Income Statement (Ch. 10)'!Q15</f>
        <v>2.4499246457830321E-2</v>
      </c>
      <c r="E30" s="271">
        <f>'Income Statement (Ch. 10)'!R26/'Income Statement (Ch. 10)'!R15</f>
        <v>3.3258173618940248E-2</v>
      </c>
      <c r="F30" s="271">
        <f>'Income Statement (Ch. 10)'!S26/'Income Statement (Ch. 10)'!S15</f>
        <v>4.3391175984172387E-2</v>
      </c>
      <c r="G30" s="271">
        <f>'Income Statement (Ch. 10)'!T26/'Income Statement (Ch. 10)'!T15</f>
        <v>5.0124039612434723E-2</v>
      </c>
      <c r="H30" s="271">
        <f>'Income Statement (Ch. 10)'!U26/'Income Statement (Ch. 10)'!U15</f>
        <v>4.7177158162114166E-2</v>
      </c>
      <c r="I30" s="271">
        <f>'Income Statement (Ch. 10)'!V26/'Income Statement (Ch. 10)'!V15</f>
        <v>4.1165092915262255E-2</v>
      </c>
      <c r="J30" s="271">
        <f>'Income Statement (Ch. 10)'!W26/'Income Statement (Ch. 10)'!W15</f>
        <v>3.5795082733476674E-2</v>
      </c>
      <c r="K30" s="271">
        <f>'Income Statement (Ch. 10)'!X26/'Income Statement (Ch. 10)'!X15</f>
        <v>3.5277468917416357E-2</v>
      </c>
      <c r="L30" s="271">
        <f>'Income Statement (Ch. 10)'!Y26/'Income Statement (Ch. 10)'!Y15</f>
        <v>3.4957001939128235E-2</v>
      </c>
      <c r="M30" s="271">
        <f>'Income Statement (Ch. 10)'!Z26/'Income Statement (Ch. 10)'!Z15</f>
        <v>3.7809474046981137E-2</v>
      </c>
      <c r="O30" s="140" t="s">
        <v>324</v>
      </c>
      <c r="P30" s="255"/>
      <c r="Q30" s="255"/>
      <c r="R30" s="255"/>
      <c r="S30" s="255"/>
      <c r="T30" s="255"/>
      <c r="U30" s="255"/>
      <c r="V30" s="255"/>
      <c r="W30" s="255"/>
      <c r="X30" s="255"/>
      <c r="Y30" s="255"/>
      <c r="Z30" s="255"/>
    </row>
    <row r="31" spans="2:26" x14ac:dyDescent="0.2">
      <c r="B31" s="140" t="s">
        <v>326</v>
      </c>
      <c r="C31" s="271">
        <f>'Income Statement (Ch. 10)'!P27/'Income Statement (Ch. 10)'!P15</f>
        <v>0</v>
      </c>
      <c r="D31" s="271">
        <f>'Income Statement (Ch. 10)'!Q27/'Income Statement (Ch. 10)'!Q15</f>
        <v>1.1256751894285074E-2</v>
      </c>
      <c r="E31" s="271">
        <f>'Income Statement (Ch. 10)'!R27/'Income Statement (Ch. 10)'!R15</f>
        <v>-1.184216459977452E-3</v>
      </c>
      <c r="F31" s="271">
        <f>'Income Statement (Ch. 10)'!S27/'Income Statement (Ch. 10)'!S15</f>
        <v>0</v>
      </c>
      <c r="G31" s="271">
        <f>'Income Statement (Ch. 10)'!T27/'Income Statement (Ch. 10)'!T15</f>
        <v>0</v>
      </c>
      <c r="H31" s="271">
        <f>'Income Statement (Ch. 10)'!U27/'Income Statement (Ch. 10)'!U15</f>
        <v>0</v>
      </c>
      <c r="I31" s="271">
        <f>'Income Statement (Ch. 10)'!V27/'Income Statement (Ch. 10)'!V15</f>
        <v>0</v>
      </c>
      <c r="J31" s="271">
        <f>'Income Statement (Ch. 10)'!W27/'Income Statement (Ch. 10)'!W15</f>
        <v>0</v>
      </c>
      <c r="K31" s="271">
        <f>'Income Statement (Ch. 10)'!X27/'Income Statement (Ch. 10)'!X15</f>
        <v>0</v>
      </c>
      <c r="L31" s="271">
        <f>'Income Statement (Ch. 10)'!Y27/'Income Statement (Ch. 10)'!Y15</f>
        <v>0</v>
      </c>
      <c r="M31" s="271">
        <f>'Income Statement (Ch. 10)'!Z27/'Income Statement (Ch. 10)'!Z15</f>
        <v>-1.0366755233404853E-4</v>
      </c>
      <c r="O31" s="140" t="s">
        <v>326</v>
      </c>
      <c r="P31" s="255"/>
      <c r="Q31" s="255"/>
      <c r="R31" s="255"/>
      <c r="S31" s="255"/>
      <c r="T31" s="255"/>
      <c r="U31" s="255"/>
      <c r="V31" s="255"/>
      <c r="W31" s="255"/>
      <c r="X31" s="255"/>
      <c r="Y31" s="255"/>
      <c r="Z31" s="255"/>
    </row>
    <row r="32" spans="2:26" x14ac:dyDescent="0.2">
      <c r="B32" s="140" t="s">
        <v>328</v>
      </c>
      <c r="C32" s="272">
        <f>'Income Statement (Ch. 10)'!P28/'Income Statement (Ch. 10)'!P15</f>
        <v>1.2027453455348689E-4</v>
      </c>
      <c r="D32" s="272">
        <f>'Income Statement (Ch. 10)'!Q28/'Income Statement (Ch. 10)'!Q15</f>
        <v>-1.793378215591283E-4</v>
      </c>
      <c r="E32" s="272">
        <f>'Income Statement (Ch. 10)'!R28/'Income Statement (Ch. 10)'!R15</f>
        <v>-1.5066516347237878E-3</v>
      </c>
      <c r="F32" s="272">
        <f>'Income Statement (Ch. 10)'!S28/'Income Statement (Ch. 10)'!S15</f>
        <v>-1.5065141891105545E-3</v>
      </c>
      <c r="G32" s="272">
        <f>'Income Statement (Ch. 10)'!T28/'Income Statement (Ch. 10)'!T15</f>
        <v>-8.9816715591545238E-4</v>
      </c>
      <c r="H32" s="272">
        <f>'Income Statement (Ch. 10)'!U28/'Income Statement (Ch. 10)'!U15</f>
        <v>1.2716434856656258E-4</v>
      </c>
      <c r="I32" s="272">
        <f>'Income Statement (Ch. 10)'!V28/'Income Statement (Ch. 10)'!V15</f>
        <v>7.5695130211946363E-4</v>
      </c>
      <c r="J32" s="272">
        <f>'Income Statement (Ch. 10)'!W28/'Income Statement (Ch. 10)'!W15</f>
        <v>1.5039263344863044E-3</v>
      </c>
      <c r="K32" s="272">
        <f>'Income Statement (Ch. 10)'!X28/'Income Statement (Ch. 10)'!X15</f>
        <v>1.7898716264025069E-3</v>
      </c>
      <c r="L32" s="272">
        <f>'Income Statement (Ch. 10)'!Y28/'Income Statement (Ch. 10)'!Y15</f>
        <v>2.3136539920748677E-3</v>
      </c>
      <c r="M32" s="272">
        <f>'Income Statement (Ch. 10)'!Z28/'Income Statement (Ch. 10)'!Z15</f>
        <v>1.8660159420128737E-3</v>
      </c>
      <c r="O32" s="140" t="s">
        <v>328</v>
      </c>
      <c r="P32" s="255"/>
      <c r="Q32" s="255"/>
      <c r="R32" s="255"/>
      <c r="S32" s="255"/>
      <c r="T32" s="255"/>
      <c r="U32" s="255"/>
      <c r="V32" s="255"/>
      <c r="W32" s="255"/>
      <c r="X32" s="255"/>
      <c r="Y32" s="255"/>
      <c r="Z32" s="255"/>
    </row>
    <row r="33" spans="2:26" x14ac:dyDescent="0.2">
      <c r="B33" s="79" t="s">
        <v>330</v>
      </c>
      <c r="C33" s="273">
        <f>C30+C31+C32</f>
        <v>3.2212417166298524E-2</v>
      </c>
      <c r="D33" s="273">
        <f t="shared" ref="D33:M33" si="3">D30+D31+D32</f>
        <v>3.5576660530556269E-2</v>
      </c>
      <c r="E33" s="273">
        <f t="shared" si="3"/>
        <v>3.0567305524239006E-2</v>
      </c>
      <c r="F33" s="273">
        <f t="shared" si="3"/>
        <v>4.1884661795061832E-2</v>
      </c>
      <c r="G33" s="273">
        <f t="shared" si="3"/>
        <v>4.9225872456519271E-2</v>
      </c>
      <c r="H33" s="273">
        <f t="shared" si="3"/>
        <v>4.730432251068073E-2</v>
      </c>
      <c r="I33" s="273">
        <f t="shared" si="3"/>
        <v>4.1922044217381715E-2</v>
      </c>
      <c r="J33" s="273">
        <f t="shared" si="3"/>
        <v>3.7299009067962977E-2</v>
      </c>
      <c r="K33" s="273">
        <f t="shared" si="3"/>
        <v>3.7067340543818862E-2</v>
      </c>
      <c r="L33" s="273">
        <f t="shared" si="3"/>
        <v>3.72706559312031E-2</v>
      </c>
      <c r="M33" s="273">
        <f t="shared" si="3"/>
        <v>3.9571822436659965E-2</v>
      </c>
      <c r="O33" s="79" t="s">
        <v>330</v>
      </c>
      <c r="P33" s="255">
        <f>'Income Statement (Ch. 10)'!P29/'Income Statement (Ch. 10)'!$Z29</f>
        <v>1.7206984077931744</v>
      </c>
      <c r="Q33" s="255">
        <f>'Income Statement (Ch. 10)'!Q29/'Income Statement (Ch. 10)'!$Z29</f>
        <v>1.9166085362513254</v>
      </c>
      <c r="R33" s="255">
        <f>'Income Statement (Ch. 10)'!R29/'Income Statement (Ch. 10)'!$Z29</f>
        <v>1.5995875854222121</v>
      </c>
      <c r="S33" s="255">
        <f>'Income Statement (Ch. 10)'!S29/'Income Statement (Ch. 10)'!$Z29</f>
        <v>1.9210563207169493</v>
      </c>
      <c r="T33" s="255">
        <f>'Income Statement (Ch. 10)'!T29/'Income Statement (Ch. 10)'!$Z29</f>
        <v>2.0681635892429466</v>
      </c>
      <c r="U33" s="255">
        <f>'Income Statement (Ch. 10)'!U29/'Income Statement (Ch. 10)'!$Z29</f>
        <v>1.8259380113919694</v>
      </c>
      <c r="V33" s="255">
        <f>'Income Statement (Ch. 10)'!V29/'Income Statement (Ch. 10)'!$Z29</f>
        <v>1.4430998518060694</v>
      </c>
      <c r="W33" s="255">
        <f>'Income Statement (Ch. 10)'!W29/'Income Statement (Ch. 10)'!$Z29</f>
        <v>1.1209009629093767</v>
      </c>
      <c r="X33" s="255">
        <f>'Income Statement (Ch. 10)'!X29/'Income Statement (Ch. 10)'!$Z29</f>
        <v>1.0302138628047279</v>
      </c>
      <c r="Y33" s="255">
        <f>'Income Statement (Ch. 10)'!Y29/'Income Statement (Ch. 10)'!$Z29</f>
        <v>0.99354211587220187</v>
      </c>
      <c r="Z33" s="255">
        <f>'Income Statement (Ch. 10)'!Z29/'Income Statement (Ch. 10)'!$Z29</f>
        <v>1</v>
      </c>
    </row>
    <row r="34" spans="2:26" x14ac:dyDescent="0.2">
      <c r="B34" s="79" t="s">
        <v>331</v>
      </c>
      <c r="C34" s="274">
        <f t="shared" ref="C34:M34" si="4">+C28-C33</f>
        <v>0.10048980225097287</v>
      </c>
      <c r="D34" s="274">
        <f t="shared" si="4"/>
        <v>9.7051976157821379E-2</v>
      </c>
      <c r="E34" s="274">
        <f t="shared" si="4"/>
        <v>9.6409663391850503E-2</v>
      </c>
      <c r="F34" s="274">
        <f t="shared" si="4"/>
        <v>8.874825890150001E-2</v>
      </c>
      <c r="G34" s="274">
        <f t="shared" si="4"/>
        <v>9.1517295334639426E-2</v>
      </c>
      <c r="H34" s="274">
        <f t="shared" si="4"/>
        <v>8.8404608543126928E-2</v>
      </c>
      <c r="I34" s="274">
        <f t="shared" si="4"/>
        <v>7.8455656119675865E-2</v>
      </c>
      <c r="J34" s="274">
        <f t="shared" si="4"/>
        <v>7.1694166588763195E-2</v>
      </c>
      <c r="K34" s="274">
        <f t="shared" si="4"/>
        <v>7.05744263620742E-2</v>
      </c>
      <c r="L34" s="274">
        <f t="shared" si="4"/>
        <v>6.601953882471967E-2</v>
      </c>
      <c r="M34" s="274">
        <f t="shared" si="4"/>
        <v>6.7341941723827292E-2</v>
      </c>
      <c r="O34" s="79" t="s">
        <v>331</v>
      </c>
      <c r="P34" s="255">
        <f>'Income Statement (Ch. 10)'!P30/'Income Statement (Ch. 10)'!$Z30</f>
        <v>3.1543062084449369</v>
      </c>
      <c r="Q34" s="255">
        <f>'Income Statement (Ch. 10)'!Q30/'Income Statement (Ch. 10)'!$Z30</f>
        <v>3.072366621405779</v>
      </c>
      <c r="R34" s="255">
        <f>'Income Statement (Ch. 10)'!R30/'Income Statement (Ch. 10)'!$Z30</f>
        <v>2.9646392267405139</v>
      </c>
      <c r="S34" s="255">
        <f>'Income Statement (Ch. 10)'!S30/'Income Statement (Ch. 10)'!$Z30</f>
        <v>2.391912801951309</v>
      </c>
      <c r="T34" s="255">
        <f>'Income Statement (Ch. 10)'!T30/'Income Statement (Ch. 10)'!$Z30</f>
        <v>2.2594100677262383</v>
      </c>
      <c r="U34" s="255">
        <f>'Income Statement (Ch. 10)'!U30/'Income Statement (Ch. 10)'!$Z30</f>
        <v>2.005213063198775</v>
      </c>
      <c r="V34" s="255">
        <f>'Income Statement (Ch. 10)'!V30/'Income Statement (Ch. 10)'!$Z30</f>
        <v>1.5870061370455524</v>
      </c>
      <c r="W34" s="255">
        <f>'Income Statement (Ch. 10)'!W30/'Income Statement (Ch. 10)'!$Z30</f>
        <v>1.2660597030941101</v>
      </c>
      <c r="X34" s="255">
        <f>'Income Statement (Ch. 10)'!X30/'Income Statement (Ch. 10)'!$Z30</f>
        <v>1.1526135889954146</v>
      </c>
      <c r="Y34" s="255">
        <f>'Income Statement (Ch. 10)'!Y30/'Income Statement (Ch. 10)'!$Z30</f>
        <v>1.0341705083388701</v>
      </c>
      <c r="Z34" s="255">
        <f>'Income Statement (Ch. 10)'!Z30/'Income Statement (Ch. 10)'!$Z30</f>
        <v>1</v>
      </c>
    </row>
    <row r="35" spans="2:26" x14ac:dyDescent="0.2">
      <c r="B35" s="79" t="s">
        <v>343</v>
      </c>
      <c r="C35" s="148"/>
      <c r="D35" s="148"/>
      <c r="E35" s="148"/>
      <c r="F35" s="148"/>
      <c r="G35" s="148"/>
      <c r="H35" s="148"/>
      <c r="J35" s="93"/>
      <c r="K35" s="93"/>
      <c r="L35" s="93"/>
      <c r="M35" s="93"/>
      <c r="O35" s="79" t="s">
        <v>343</v>
      </c>
      <c r="P35" s="255"/>
      <c r="Q35" s="255"/>
      <c r="R35" s="255"/>
      <c r="S35" s="255"/>
      <c r="T35" s="255"/>
      <c r="U35" s="255"/>
      <c r="V35" s="255"/>
      <c r="W35" s="255"/>
      <c r="X35" s="255"/>
      <c r="Y35" s="255"/>
      <c r="Z35" s="255"/>
    </row>
    <row r="36" spans="2:26" x14ac:dyDescent="0.2">
      <c r="B36" s="79" t="s">
        <v>342</v>
      </c>
      <c r="E36" s="268">
        <f>'Income Statement (Ch. 10)'!R32/'Income Statement (Ch. 10)'!R15</f>
        <v>3.2533419230149781E-3</v>
      </c>
      <c r="O36" s="79" t="s">
        <v>342</v>
      </c>
      <c r="P36" s="255"/>
      <c r="Q36" s="255"/>
      <c r="R36" s="255"/>
      <c r="S36" s="255"/>
      <c r="T36" s="255"/>
      <c r="U36" s="255"/>
      <c r="V36" s="255"/>
      <c r="W36" s="255"/>
      <c r="X36" s="255"/>
      <c r="Y36" s="255"/>
      <c r="Z36" s="255"/>
    </row>
    <row r="37" spans="2:26" x14ac:dyDescent="0.2">
      <c r="B37" s="140" t="s">
        <v>334</v>
      </c>
      <c r="C37" s="168"/>
      <c r="D37" s="266">
        <f>'Income Statement (Ch. 10)'!Q33/'Income Statement (Ch. 10)'!Q15</f>
        <v>-2.0927091535818027E-2</v>
      </c>
      <c r="E37" s="168"/>
      <c r="F37" s="168"/>
      <c r="G37" s="168"/>
      <c r="H37" s="168"/>
      <c r="I37" s="132"/>
      <c r="J37" s="132"/>
      <c r="K37" s="132"/>
      <c r="L37" s="132"/>
      <c r="M37" s="132"/>
      <c r="O37" s="140" t="s">
        <v>334</v>
      </c>
      <c r="P37" s="255"/>
      <c r="Q37" s="255"/>
      <c r="R37" s="255"/>
      <c r="S37" s="255"/>
      <c r="T37" s="255"/>
      <c r="U37" s="255"/>
      <c r="V37" s="255"/>
      <c r="W37" s="255"/>
      <c r="X37" s="255"/>
      <c r="Y37" s="255"/>
      <c r="Z37" s="255"/>
    </row>
    <row r="38" spans="2:26" x14ac:dyDescent="0.2">
      <c r="B38" s="140" t="s">
        <v>335</v>
      </c>
      <c r="C38" s="168"/>
      <c r="D38" s="266">
        <f>'Income Statement (Ch. 10)'!Q34/'Income Statement (Ch. 10)'!Q15</f>
        <v>-1.0168908172151794E-2</v>
      </c>
      <c r="E38" s="168"/>
      <c r="F38" s="168"/>
      <c r="G38" s="168"/>
      <c r="H38" s="168"/>
      <c r="I38" s="132"/>
      <c r="J38" s="132"/>
      <c r="K38" s="132"/>
      <c r="L38" s="132"/>
      <c r="M38" s="266">
        <f>'Income Statement (Ch. 10)'!Z34/'Income Statement (Ch. 10)'!Z15</f>
        <v>2.7792909472935262E-4</v>
      </c>
      <c r="O38" s="140" t="s">
        <v>335</v>
      </c>
      <c r="P38" s="255"/>
      <c r="Q38" s="255"/>
      <c r="R38" s="255"/>
      <c r="S38" s="255"/>
      <c r="T38" s="255"/>
      <c r="U38" s="255"/>
      <c r="V38" s="255"/>
      <c r="W38" s="255"/>
      <c r="X38" s="255"/>
      <c r="Y38" s="255"/>
      <c r="Z38" s="255"/>
    </row>
    <row r="39" spans="2:26" x14ac:dyDescent="0.2">
      <c r="B39" s="140" t="s">
        <v>326</v>
      </c>
      <c r="C39" s="155"/>
      <c r="D39" s="275">
        <f>'Income Statement (Ch. 10)'!Q35/'Income Statement (Ch. 10)'!Q15</f>
        <v>1.1256751894285074E-2</v>
      </c>
      <c r="E39" s="275">
        <f>'Income Statement (Ch. 10)'!R35/'Income Statement (Ch. 10)'!R15</f>
        <v>-1.184216459977452E-3</v>
      </c>
      <c r="F39" s="155"/>
      <c r="G39" s="155"/>
      <c r="H39" s="155"/>
      <c r="I39" s="101"/>
      <c r="J39" s="101"/>
      <c r="K39" s="101"/>
      <c r="L39" s="101"/>
      <c r="M39" s="275">
        <f>'Income Statement (Ch. 10)'!Z35/'Income Statement (Ch. 10)'!Z15</f>
        <v>-1.0366755233404853E-4</v>
      </c>
      <c r="O39" s="140" t="s">
        <v>326</v>
      </c>
      <c r="P39" s="255"/>
      <c r="Q39" s="255"/>
      <c r="R39" s="255"/>
      <c r="S39" s="255"/>
      <c r="T39" s="255"/>
      <c r="U39" s="255"/>
      <c r="V39" s="255"/>
      <c r="W39" s="255"/>
      <c r="X39" s="255"/>
      <c r="Y39" s="255"/>
      <c r="Z39" s="255"/>
    </row>
    <row r="40" spans="2:26" x14ac:dyDescent="0.2">
      <c r="C40" s="132"/>
      <c r="D40" s="271">
        <f>SUM(D37:D39)</f>
        <v>-1.9839247813684749E-2</v>
      </c>
      <c r="E40" s="271">
        <f>E36+E39</f>
        <v>2.0691254630375261E-3</v>
      </c>
      <c r="F40" s="132"/>
      <c r="G40" s="132"/>
      <c r="H40" s="168"/>
      <c r="I40" s="132"/>
      <c r="J40" s="132"/>
      <c r="K40" s="132"/>
      <c r="L40" s="132"/>
      <c r="M40" s="271">
        <f>SUM(M37:M39)</f>
        <v>1.7426154239530409E-4</v>
      </c>
      <c r="P40" s="255"/>
      <c r="Q40" s="255"/>
      <c r="R40" s="255"/>
      <c r="S40" s="255"/>
      <c r="T40" s="255"/>
      <c r="U40" s="255"/>
      <c r="V40" s="255"/>
      <c r="W40" s="255"/>
      <c r="X40" s="255"/>
      <c r="Y40" s="255"/>
      <c r="Z40" s="255"/>
    </row>
    <row r="41" spans="2:26" x14ac:dyDescent="0.2">
      <c r="B41" s="79" t="s">
        <v>344</v>
      </c>
      <c r="C41" s="148"/>
      <c r="D41" s="148"/>
      <c r="E41" s="148"/>
      <c r="F41" s="148"/>
      <c r="O41" s="79" t="s">
        <v>344</v>
      </c>
      <c r="P41" s="255"/>
      <c r="Q41" s="255"/>
      <c r="R41" s="255"/>
      <c r="S41" s="255"/>
      <c r="T41" s="255"/>
      <c r="U41" s="255"/>
      <c r="V41" s="255"/>
      <c r="W41" s="255"/>
      <c r="X41" s="255"/>
      <c r="Y41" s="255"/>
      <c r="Z41" s="255"/>
    </row>
    <row r="42" spans="2:26" x14ac:dyDescent="0.2">
      <c r="B42" s="140" t="s">
        <v>346</v>
      </c>
      <c r="C42" s="271">
        <f>'Income Statement (Ch. 10)'!P38/'Income Statement (Ch. 10)'!P15</f>
        <v>-8.3727779530871991E-3</v>
      </c>
      <c r="D42" s="271">
        <f>'Income Statement (Ch. 10)'!Q38/'Income Statement (Ch. 10)'!Q15</f>
        <v>-1.7485307231397417E-2</v>
      </c>
      <c r="E42" s="271">
        <f>'Income Statement (Ch. 10)'!R38/'Income Statement (Ch. 10)'!R15</f>
        <v>8.890320502496378E-3</v>
      </c>
      <c r="F42" s="271">
        <f>'Income Statement (Ch. 10)'!S38/'Income Statement (Ch. 10)'!S15</f>
        <v>5.1819501528246525E-3</v>
      </c>
      <c r="G42" s="271">
        <f>'Income Statement (Ch. 10)'!T38/'Income Statement (Ch. 10)'!T15</f>
        <v>5.8241780286060084E-3</v>
      </c>
      <c r="H42" s="271">
        <f>'Income Statement (Ch. 10)'!U38/'Income Statement (Ch. 10)'!U15</f>
        <v>5.1020036827587201E-3</v>
      </c>
      <c r="I42" s="271">
        <f>'Income Statement (Ch. 10)'!V38/'Income Statement (Ch. 10)'!V15</f>
        <v>2.2443300062841239E-3</v>
      </c>
      <c r="J42" s="271">
        <f>'Income Statement (Ch. 10)'!W38/'Income Statement (Ch. 10)'!W15</f>
        <v>1.1909881275123867E-2</v>
      </c>
      <c r="K42" s="271">
        <f>'Income Statement (Ch. 10)'!X38/'Income Statement (Ch. 10)'!X15</f>
        <v>-1.5162235924390984E-4</v>
      </c>
      <c r="L42" s="271">
        <f>'Income Statement (Ch. 10)'!Y38/'Income Statement (Ch. 10)'!Y15</f>
        <v>-4.3208835679959534E-3</v>
      </c>
      <c r="M42" s="271">
        <f>'Income Statement (Ch. 10)'!Z38/'Income Statement (Ch. 10)'!Z15</f>
        <v>-4.691443119031473E-3</v>
      </c>
      <c r="O42" s="140" t="s">
        <v>346</v>
      </c>
      <c r="P42" s="255"/>
      <c r="Q42" s="255"/>
      <c r="R42" s="255"/>
      <c r="S42" s="255"/>
      <c r="T42" s="255"/>
      <c r="U42" s="255"/>
      <c r="V42" s="255"/>
      <c r="W42" s="255"/>
      <c r="X42" s="255"/>
      <c r="Y42" s="255"/>
      <c r="Z42" s="255"/>
    </row>
    <row r="43" spans="2:26" x14ac:dyDescent="0.2">
      <c r="B43" s="77" t="s">
        <v>220</v>
      </c>
      <c r="C43" s="271">
        <f>'Income Statement (Ch. 10)'!P39/'Income Statement (Ch. 10)'!P15</f>
        <v>3.4185337120016743E-4</v>
      </c>
      <c r="D43" s="271">
        <f>'Income Statement (Ch. 10)'!Q39/'Income Statement (Ch. 10)'!Q15</f>
        <v>2.3539718712355488E-2</v>
      </c>
      <c r="E43" s="271">
        <f>'Income Statement (Ch. 10)'!R39/'Income Statement (Ch. 10)'!R15</f>
        <v>-4.9175927417190101E-3</v>
      </c>
      <c r="F43" s="271">
        <f>'Income Statement (Ch. 10)'!S39/'Income Statement (Ch. 10)'!S15</f>
        <v>-1.0229145100729517E-3</v>
      </c>
      <c r="G43" s="271">
        <f>'Income Statement (Ch. 10)'!T39/'Income Statement (Ch. 10)'!T15</f>
        <v>-2.5944673652114028E-3</v>
      </c>
      <c r="H43" s="271">
        <f>'Income Statement (Ch. 10)'!U39/'Income Statement (Ch. 10)'!U15</f>
        <v>6.5212486444391066E-3</v>
      </c>
      <c r="I43" s="271">
        <f>'Income Statement (Ch. 10)'!V39/'Income Statement (Ch. 10)'!V15</f>
        <v>1.0274950828769863E-2</v>
      </c>
      <c r="J43" s="271">
        <f>'Income Statement (Ch. 10)'!W39/'Income Statement (Ch. 10)'!W15</f>
        <v>-1.6331681779938299E-2</v>
      </c>
      <c r="K43" s="271">
        <f>'Income Statement (Ch. 10)'!X39/'Income Statement (Ch. 10)'!X15</f>
        <v>-9.6633983624785195E-3</v>
      </c>
      <c r="L43" s="271">
        <f>'Income Statement (Ch. 10)'!Y39/'Income Statement (Ch. 10)'!Y15</f>
        <v>0</v>
      </c>
      <c r="M43" s="271">
        <f>'Income Statement (Ch. 10)'!Z39/'Income Statement (Ch. 10)'!Z15</f>
        <v>0</v>
      </c>
      <c r="O43" s="77" t="s">
        <v>220</v>
      </c>
      <c r="P43" s="255"/>
      <c r="Q43" s="255"/>
      <c r="R43" s="255"/>
      <c r="S43" s="255"/>
      <c r="T43" s="255"/>
      <c r="U43" s="255"/>
      <c r="V43" s="255"/>
      <c r="W43" s="255"/>
      <c r="X43" s="255"/>
      <c r="Y43" s="255"/>
      <c r="Z43" s="255"/>
    </row>
    <row r="44" spans="2:26" x14ac:dyDescent="0.2">
      <c r="B44" s="77" t="s">
        <v>296</v>
      </c>
      <c r="C44" s="271">
        <f>'Income Statement (Ch. 10)'!P40/'Income Statement (Ch. 10)'!P15</f>
        <v>0</v>
      </c>
      <c r="D44" s="271">
        <f>'Income Statement (Ch. 10)'!Q40/'Income Statement (Ch. 10)'!Q15</f>
        <v>0</v>
      </c>
      <c r="E44" s="271">
        <f>'Income Statement (Ch. 10)'!R40/'Income Statement (Ch. 10)'!R15</f>
        <v>-1.3797176142159231E-3</v>
      </c>
      <c r="F44" s="271">
        <f>'Income Statement (Ch. 10)'!S40/'Income Statement (Ch. 10)'!S15</f>
        <v>-7.4727886364610828E-4</v>
      </c>
      <c r="G44" s="271">
        <f>'Income Statement (Ch. 10)'!T40/'Income Statement (Ch. 10)'!T15</f>
        <v>0</v>
      </c>
      <c r="H44" s="271">
        <f>'Income Statement (Ch. 10)'!U40/'Income Statement (Ch. 10)'!U15</f>
        <v>0</v>
      </c>
      <c r="I44" s="271">
        <f>'Income Statement (Ch. 10)'!V40/'Income Statement (Ch. 10)'!V15</f>
        <v>0</v>
      </c>
      <c r="J44" s="271">
        <f>'Income Statement (Ch. 10)'!W40/'Income Statement (Ch. 10)'!W15</f>
        <v>-2.4876133495372536E-2</v>
      </c>
      <c r="K44" s="271">
        <f>'Income Statement (Ch. 10)'!X40/'Income Statement (Ch. 10)'!X15</f>
        <v>5.2360254725563526E-3</v>
      </c>
      <c r="L44" s="271">
        <f>'Income Statement (Ch. 10)'!Y40/'Income Statement (Ch. 10)'!Y15</f>
        <v>0</v>
      </c>
      <c r="M44" s="271">
        <f>'Income Statement (Ch. 10)'!Z40/'Income Statement (Ch. 10)'!Z15</f>
        <v>0</v>
      </c>
      <c r="O44" s="77" t="s">
        <v>296</v>
      </c>
      <c r="P44" s="255"/>
      <c r="Q44" s="255"/>
      <c r="R44" s="255"/>
      <c r="S44" s="255"/>
      <c r="T44" s="255"/>
      <c r="U44" s="255"/>
      <c r="V44" s="255"/>
      <c r="W44" s="255"/>
      <c r="X44" s="255"/>
      <c r="Y44" s="255"/>
      <c r="Z44" s="255"/>
    </row>
    <row r="45" spans="2:26" x14ac:dyDescent="0.2">
      <c r="B45" s="140" t="s">
        <v>345</v>
      </c>
      <c r="C45" s="266">
        <f>'Income Statement (Ch. 10)'!P41/'Income Statement (Ch. 10)'!P15</f>
        <v>2.9632363104350246E-3</v>
      </c>
      <c r="D45" s="266">
        <f>'Income Statement (Ch. 10)'!Q41/'Income Statement (Ch. 10)'!Q15</f>
        <v>6.5896080759598854E-3</v>
      </c>
      <c r="E45" s="266">
        <f>'Income Statement (Ch. 10)'!R41/'Income Statement (Ch. 10)'!R15</f>
        <v>1.6601211640670482E-3</v>
      </c>
      <c r="F45" s="266">
        <f>'Income Statement (Ch. 10)'!S41/'Income Statement (Ch. 10)'!S15</f>
        <v>3.1263810023678547E-3</v>
      </c>
      <c r="G45" s="266">
        <f>'Income Statement (Ch. 10)'!T41/'Income Statement (Ch. 10)'!T15</f>
        <v>-6.3051675828612371E-3</v>
      </c>
      <c r="H45" s="266">
        <f>'Income Statement (Ch. 10)'!U41/'Income Statement (Ch. 10)'!U15</f>
        <v>-8.0243126379504898E-3</v>
      </c>
      <c r="I45" s="266">
        <f>'Income Statement (Ch. 10)'!V41/'Income Statement (Ch. 10)'!V15</f>
        <v>-6.5308958285290961E-3</v>
      </c>
      <c r="J45" s="266">
        <f>'Income Statement (Ch. 10)'!W41/'Income Statement (Ch. 10)'!W15</f>
        <v>-1.9475865507463154E-3</v>
      </c>
      <c r="K45" s="266">
        <f>'Income Statement (Ch. 10)'!X41/'Income Statement (Ch. 10)'!X15</f>
        <v>-2.371938885863688E-3</v>
      </c>
      <c r="L45" s="266">
        <f>'Income Statement (Ch. 10)'!Y41/'Income Statement (Ch. 10)'!Y15</f>
        <v>-5.7152660023164943E-3</v>
      </c>
      <c r="M45" s="266">
        <f>'Income Statement (Ch. 10)'!Z41/'Income Statement (Ch. 10)'!Z15</f>
        <v>-2.7844471653512403E-3</v>
      </c>
      <c r="O45" s="140" t="s">
        <v>345</v>
      </c>
      <c r="P45" s="255"/>
      <c r="Q45" s="255"/>
      <c r="R45" s="255"/>
      <c r="S45" s="255"/>
      <c r="T45" s="255"/>
      <c r="U45" s="255"/>
      <c r="V45" s="255"/>
      <c r="W45" s="255"/>
      <c r="X45" s="255"/>
      <c r="Y45" s="255"/>
      <c r="Z45" s="255"/>
    </row>
    <row r="46" spans="2:26" x14ac:dyDescent="0.2">
      <c r="B46" s="90" t="s">
        <v>336</v>
      </c>
      <c r="C46" s="268">
        <f>SUM(C42:C45)</f>
        <v>-5.0676882714520075E-3</v>
      </c>
      <c r="D46" s="268">
        <f t="shared" ref="D46:M46" si="5">SUM(D42:D45)</f>
        <v>1.2644019556917956E-2</v>
      </c>
      <c r="E46" s="268">
        <f t="shared" si="5"/>
        <v>4.2531313106284937E-3</v>
      </c>
      <c r="F46" s="268">
        <f t="shared" si="5"/>
        <v>6.5381377814734479E-3</v>
      </c>
      <c r="G46" s="268">
        <f t="shared" si="5"/>
        <v>-3.0754569194666316E-3</v>
      </c>
      <c r="H46" s="268">
        <f t="shared" si="5"/>
        <v>3.5989396892473369E-3</v>
      </c>
      <c r="I46" s="268">
        <f t="shared" si="5"/>
        <v>5.9883850065248906E-3</v>
      </c>
      <c r="J46" s="268">
        <f t="shared" si="5"/>
        <v>-3.124552055093328E-2</v>
      </c>
      <c r="K46" s="268">
        <f t="shared" si="5"/>
        <v>-6.950934135029764E-3</v>
      </c>
      <c r="L46" s="268">
        <f t="shared" si="5"/>
        <v>-1.0036149570312448E-2</v>
      </c>
      <c r="M46" s="268">
        <f t="shared" si="5"/>
        <v>-7.4758902843827134E-3</v>
      </c>
      <c r="O46" s="90" t="s">
        <v>336</v>
      </c>
      <c r="P46" s="255">
        <f>'Income Statement (Ch. 10)'!P42/'Income Statement (Ch. 10)'!$Z42</f>
        <v>1.4670929798247156</v>
      </c>
      <c r="Q46" s="255">
        <f>'Income Statement (Ch. 10)'!Q42/'Income Statement (Ch. 10)'!$Z42</f>
        <v>2.1007729594390128</v>
      </c>
      <c r="R46" s="255">
        <f>'Income Statement (Ch. 10)'!R42/'Income Statement (Ch. 10)'!$Z42</f>
        <v>-1.7930372088141371</v>
      </c>
      <c r="S46" s="255">
        <f>'Income Statement (Ch. 10)'!S42/'Income Statement (Ch. 10)'!$Z42</f>
        <v>-1.6251949252745128</v>
      </c>
      <c r="T46" s="255">
        <f>'Income Statement (Ch. 10)'!T42/'Income Statement (Ch. 10)'!$Z42</f>
        <v>0.70027305880985691</v>
      </c>
      <c r="U46" s="255">
        <f>'Income Statement (Ch. 10)'!U42/'Income Statement (Ch. 10)'!$Z42</f>
        <v>-0.75288054734726806</v>
      </c>
      <c r="V46" s="255">
        <f>'Income Statement (Ch. 10)'!V42/'Income Statement (Ch. 10)'!$Z42</f>
        <v>-1.1171974848643365</v>
      </c>
      <c r="W46" s="255">
        <f>'Income Statement (Ch. 10)'!W42/'Income Statement (Ch. 10)'!$Z42</f>
        <v>5.0889011777623177</v>
      </c>
      <c r="X46" s="255">
        <f>'Income Statement (Ch. 10)'!X42/'Income Statement (Ch. 10)'!$Z42</f>
        <v>1.046997005247946</v>
      </c>
      <c r="Y46" s="255">
        <f>'Income Statement (Ch. 10)'!Y42/'Income Statement (Ch. 10)'!$Z42</f>
        <v>1.4499488272652112</v>
      </c>
      <c r="Z46" s="255">
        <f>'Income Statement (Ch. 10)'!Z42/'Income Statement (Ch. 10)'!$Z42</f>
        <v>1</v>
      </c>
    </row>
    <row r="47" spans="2:26" x14ac:dyDescent="0.2">
      <c r="B47" s="90" t="s">
        <v>337</v>
      </c>
      <c r="C47" s="273">
        <f>+C34+C46</f>
        <v>9.5422113979520856E-2</v>
      </c>
      <c r="D47" s="273">
        <f t="shared" ref="D47:M47" si="6">+D34+D46</f>
        <v>0.10969599571473934</v>
      </c>
      <c r="E47" s="273">
        <f t="shared" si="6"/>
        <v>0.10066279470247899</v>
      </c>
      <c r="F47" s="273">
        <f t="shared" si="6"/>
        <v>9.5286396682973451E-2</v>
      </c>
      <c r="G47" s="273">
        <f t="shared" si="6"/>
        <v>8.8441838415172794E-2</v>
      </c>
      <c r="H47" s="273">
        <f t="shared" si="6"/>
        <v>9.2003548232374263E-2</v>
      </c>
      <c r="I47" s="273">
        <f t="shared" si="6"/>
        <v>8.4444041126200756E-2</v>
      </c>
      <c r="J47" s="273">
        <f t="shared" si="6"/>
        <v>4.0448646037829911E-2</v>
      </c>
      <c r="K47" s="273">
        <f t="shared" si="6"/>
        <v>6.3623492227044443E-2</v>
      </c>
      <c r="L47" s="273">
        <f t="shared" si="6"/>
        <v>5.5983389254407226E-2</v>
      </c>
      <c r="M47" s="273">
        <f t="shared" si="6"/>
        <v>5.9866051439444581E-2</v>
      </c>
      <c r="O47" s="90" t="s">
        <v>337</v>
      </c>
      <c r="P47" s="255">
        <f>'Income Statement (Ch. 10)'!P43/'Income Statement (Ch. 10)'!$Z43</f>
        <v>3.3594917578220853</v>
      </c>
      <c r="Q47" s="255">
        <f>'Income Statement (Ch. 10)'!Q43/'Income Statement (Ch. 10)'!$Z43</f>
        <v>3.1905241701496556</v>
      </c>
      <c r="R47" s="255">
        <f>'Income Statement (Ch. 10)'!R43/'Income Statement (Ch. 10)'!$Z43</f>
        <v>3.5432302646891212</v>
      </c>
      <c r="S47" s="255">
        <f>'Income Statement (Ch. 10)'!S43/'Income Statement (Ch. 10)'!$Z43</f>
        <v>2.8804417216730211</v>
      </c>
      <c r="T47" s="255">
        <f>'Income Statement (Ch. 10)'!T43/'Income Statement (Ch. 10)'!$Z43</f>
        <v>2.4490199986478753</v>
      </c>
      <c r="U47" s="255">
        <f>'Income Statement (Ch. 10)'!U43/'Income Statement (Ch. 10)'!$Z43</f>
        <v>2.3406306281596043</v>
      </c>
      <c r="V47" s="255">
        <f>'Income Statement (Ch. 10)'!V43/'Income Statement (Ch. 10)'!$Z43</f>
        <v>1.9158700271437912</v>
      </c>
      <c r="W47" s="255">
        <f>'Income Statement (Ch. 10)'!W43/'Income Statement (Ch. 10)'!$Z43</f>
        <v>0.80115591093797078</v>
      </c>
      <c r="X47" s="255">
        <f>'Income Statement (Ch. 10)'!X43/'Income Statement (Ch. 10)'!$Z43</f>
        <v>1.1654578438838641</v>
      </c>
      <c r="Y47" s="255">
        <f>'Income Statement (Ch. 10)'!Y43/'Income Statement (Ch. 10)'!$Z43</f>
        <v>0.98360683248518133</v>
      </c>
      <c r="Z47" s="255">
        <f>'Income Statement (Ch. 10)'!Z43/'Income Statement (Ch. 10)'!$Z43</f>
        <v>1</v>
      </c>
    </row>
    <row r="48" spans="2:26" ht="15" x14ac:dyDescent="0.25">
      <c r="B48" s="90"/>
      <c r="C48" s="148"/>
      <c r="D48" s="148"/>
      <c r="E48" s="148"/>
      <c r="F48" s="148"/>
      <c r="G48" s="148"/>
      <c r="H48" s="148"/>
      <c r="J48" s="174"/>
      <c r="K48" s="174"/>
      <c r="L48" s="174"/>
      <c r="M48" s="174"/>
      <c r="O48" s="90"/>
      <c r="P48" s="255"/>
      <c r="Q48" s="255"/>
      <c r="R48" s="255"/>
      <c r="S48" s="255"/>
      <c r="T48" s="255"/>
      <c r="U48" s="255"/>
      <c r="V48" s="255"/>
      <c r="W48" s="255"/>
      <c r="X48" s="255"/>
      <c r="Y48" s="255"/>
      <c r="Z48" s="255"/>
    </row>
    <row r="49" spans="2:26" x14ac:dyDescent="0.2">
      <c r="B49" s="90" t="s">
        <v>347</v>
      </c>
      <c r="C49" s="175"/>
      <c r="D49" s="175"/>
      <c r="E49" s="175"/>
      <c r="F49" s="175"/>
      <c r="G49" s="175"/>
      <c r="H49" s="148"/>
      <c r="J49" s="93"/>
      <c r="K49" s="93"/>
      <c r="L49" s="93"/>
      <c r="M49" s="93"/>
      <c r="O49" s="90" t="s">
        <v>347</v>
      </c>
      <c r="P49" s="255"/>
      <c r="Q49" s="255"/>
      <c r="R49" s="255"/>
      <c r="S49" s="255"/>
      <c r="T49" s="255"/>
      <c r="U49" s="255"/>
      <c r="V49" s="255"/>
      <c r="W49" s="255"/>
      <c r="X49" s="255"/>
      <c r="Y49" s="255"/>
      <c r="Z49" s="255"/>
    </row>
    <row r="50" spans="2:26" x14ac:dyDescent="0.2">
      <c r="B50" s="176" t="s">
        <v>338</v>
      </c>
      <c r="C50" s="276">
        <f>'Income Statement (Ch. 10)'!P46/'Income Statement (Ch. 10)'!$P$15</f>
        <v>-1.9143788787209424E-3</v>
      </c>
      <c r="D50" s="276">
        <f>'Income Statement (Ch. 10)'!Q46/'Income Statement (Ch. 10)'!$P$15</f>
        <v>-2.114231618807195E-3</v>
      </c>
      <c r="E50" s="276">
        <f>'Income Statement (Ch. 10)'!R46/'Income Statement (Ch. 10)'!$P$15</f>
        <v>-2.0353423792994637E-3</v>
      </c>
      <c r="F50" s="276">
        <f>'Income Statement (Ch. 10)'!S46/'Income Statement (Ch. 10)'!$P$15</f>
        <v>-2.6138634690228255E-3</v>
      </c>
      <c r="G50" s="276">
        <f>'Income Statement (Ch. 10)'!T46/'Income Statement (Ch. 10)'!$P$15</f>
        <v>-2.655937730093615E-3</v>
      </c>
      <c r="H50" s="276">
        <f>'Income Statement (Ch. 10)'!U46/'Income Statement (Ch. 10)'!$P$15</f>
        <v>-2.0879352056379506E-3</v>
      </c>
      <c r="I50" s="276">
        <f>'Income Statement (Ch. 10)'!V46/'Income Statement (Ch. 10)'!$P$15</f>
        <v>-2.1194909014410433E-3</v>
      </c>
      <c r="J50" s="276">
        <f>'Income Statement (Ch. 10)'!W46/'Income Statement (Ch. 10)'!$P$15</f>
        <v>-2.9977911012937833E-3</v>
      </c>
      <c r="K50" s="276">
        <f>'Income Statement (Ch. 10)'!X46/'Income Statement (Ch. 10)'!$P$15</f>
        <v>-3.2186809719154308E-3</v>
      </c>
      <c r="L50" s="276">
        <f>'Income Statement (Ch. 10)'!Y46/'Income Statement (Ch. 10)'!$P$15</f>
        <v>-3.8182391921741878E-3</v>
      </c>
      <c r="M50" s="276">
        <f>'Income Statement (Ch. 10)'!Z46/'Income Statement (Ch. 10)'!$P$15</f>
        <v>-3.0819396234353633E-3</v>
      </c>
      <c r="O50" s="176" t="s">
        <v>338</v>
      </c>
      <c r="P50" s="255"/>
      <c r="Q50" s="255"/>
      <c r="R50" s="255"/>
      <c r="S50" s="255"/>
      <c r="T50" s="255"/>
      <c r="U50" s="255"/>
      <c r="V50" s="255"/>
      <c r="W50" s="255"/>
      <c r="X50" s="255"/>
      <c r="Y50" s="255"/>
      <c r="Z50" s="255"/>
    </row>
    <row r="51" spans="2:26" x14ac:dyDescent="0.2">
      <c r="B51" s="176" t="s">
        <v>339</v>
      </c>
      <c r="C51" s="276">
        <f>'Income Statement (Ch. 10)'!P47/'Income Statement (Ch. 10)'!$P$15</f>
        <v>1.5830440727884717E-3</v>
      </c>
      <c r="D51" s="276">
        <f>'Income Statement (Ch. 10)'!Q47/'Income Statement (Ch. 10)'!$P$15</f>
        <v>2.6138634690228255E-3</v>
      </c>
      <c r="E51" s="276">
        <f>'Income Statement (Ch. 10)'!R47/'Income Statement (Ch. 10)'!$P$15</f>
        <v>6.0902492899968441E-3</v>
      </c>
      <c r="F51" s="276">
        <f>'Income Statement (Ch. 10)'!S47/'Income Statement (Ch. 10)'!$P$15</f>
        <v>6.148101398969181E-3</v>
      </c>
      <c r="G51" s="276">
        <f>'Income Statement (Ch. 10)'!T47/'Income Statement (Ch. 10)'!$P$15</f>
        <v>4.5913537393499522E-3</v>
      </c>
      <c r="H51" s="276">
        <f>'Income Statement (Ch. 10)'!U47/'Income Statement (Ch. 10)'!$P$15</f>
        <v>1.8354896392132113E-3</v>
      </c>
      <c r="I51" s="276">
        <f>'Income Statement (Ch. 10)'!V47/'Income Statement (Ch. 10)'!$P$15</f>
        <v>8.0467024297885769E-4</v>
      </c>
      <c r="J51" s="276">
        <f>'Income Statement (Ch. 10)'!W47/'Income Statement (Ch. 10)'!$P$15</f>
        <v>7.4155885137267279E-4</v>
      </c>
      <c r="K51" s="276">
        <f>'Income Statement (Ch. 10)'!X47/'Income Statement (Ch. 10)'!$P$15</f>
        <v>7.1526243820342898E-4</v>
      </c>
      <c r="L51" s="276">
        <f>'Income Statement (Ch. 10)'!Y47/'Income Statement (Ch. 10)'!$P$15</f>
        <v>7.3104028610497529E-4</v>
      </c>
      <c r="M51" s="276">
        <f>'Income Statement (Ch. 10)'!Z47/'Income Statement (Ch. 10)'!$P$15</f>
        <v>7.1526243820342898E-4</v>
      </c>
      <c r="O51" s="176" t="s">
        <v>339</v>
      </c>
      <c r="P51" s="255"/>
      <c r="Q51" s="255"/>
      <c r="R51" s="255"/>
      <c r="S51" s="255"/>
      <c r="T51" s="255"/>
      <c r="U51" s="255"/>
      <c r="V51" s="255"/>
      <c r="W51" s="255"/>
      <c r="X51" s="255"/>
      <c r="Y51" s="255"/>
      <c r="Z51" s="255"/>
    </row>
    <row r="52" spans="2:26" x14ac:dyDescent="0.2">
      <c r="B52" s="90" t="s">
        <v>348</v>
      </c>
      <c r="C52" s="276">
        <f>'Income Statement (Ch. 10)'!P48/'Income Statement (Ch. 10)'!$P$15</f>
        <v>-3.3133480593247079E-4</v>
      </c>
      <c r="D52" s="276">
        <f>'Income Statement (Ch. 10)'!Q48/'Income Statement (Ch. 10)'!$P$15</f>
        <v>4.9963185021563059E-4</v>
      </c>
      <c r="E52" s="276">
        <f>'Income Statement (Ch. 10)'!R48/'Income Statement (Ch. 10)'!$P$15</f>
        <v>4.0549069106973808E-3</v>
      </c>
      <c r="F52" s="276">
        <f>'Income Statement (Ch. 10)'!S48/'Income Statement (Ch. 10)'!$P$15</f>
        <v>3.5342379299463556E-3</v>
      </c>
      <c r="G52" s="276">
        <f>'Income Statement (Ch. 10)'!T48/'Income Statement (Ch. 10)'!$P$15</f>
        <v>1.9354160092563374E-3</v>
      </c>
      <c r="H52" s="276">
        <f>'Income Statement (Ch. 10)'!U48/'Income Statement (Ch. 10)'!$P$15</f>
        <v>-2.5244556642473964E-4</v>
      </c>
      <c r="I52" s="276">
        <f>'Income Statement (Ch. 10)'!V48/'Income Statement (Ch. 10)'!$P$15</f>
        <v>-1.3148206584621858E-3</v>
      </c>
      <c r="J52" s="276">
        <f>'Income Statement (Ch. 10)'!W48/'Income Statement (Ch. 10)'!$P$15</f>
        <v>-2.2562322499211107E-3</v>
      </c>
      <c r="K52" s="276">
        <f>'Income Statement (Ch. 10)'!X48/'Income Statement (Ch. 10)'!$P$15</f>
        <v>-2.5034185337120016E-3</v>
      </c>
      <c r="L52" s="276">
        <f>'Income Statement (Ch. 10)'!Y48/'Income Statement (Ch. 10)'!$P$15</f>
        <v>-3.0871989060692125E-3</v>
      </c>
      <c r="M52" s="276">
        <f>'Income Statement (Ch. 10)'!Z48/'Income Statement (Ch. 10)'!$P$15</f>
        <v>-2.3666771852319341E-3</v>
      </c>
      <c r="O52" s="90" t="s">
        <v>348</v>
      </c>
      <c r="P52" s="255"/>
      <c r="Q52" s="255"/>
      <c r="R52" s="255"/>
      <c r="S52" s="255"/>
      <c r="T52" s="255"/>
      <c r="U52" s="255"/>
      <c r="V52" s="255"/>
      <c r="W52" s="255"/>
      <c r="X52" s="255"/>
      <c r="Y52" s="255"/>
      <c r="Z52" s="255"/>
    </row>
    <row r="53" spans="2:26" x14ac:dyDescent="0.2">
      <c r="B53" s="90" t="s">
        <v>340</v>
      </c>
      <c r="C53" s="276">
        <f>'Income Statement (Ch. 10)'!P49/'Income Statement (Ch. 10)'!$P$15</f>
        <v>1.2027453455348689E-4</v>
      </c>
      <c r="D53" s="276">
        <f>'Income Statement (Ch. 10)'!Q49/'Income Statement (Ch. 10)'!$P$15</f>
        <v>-1.8086672977805828E-4</v>
      </c>
      <c r="E53" s="276">
        <f>'Income Statement (Ch. 10)'!R49/'Income Statement (Ch. 10)'!$P$15</f>
        <v>-1.4759861154938464E-3</v>
      </c>
      <c r="F53" s="276">
        <f>'Income Statement (Ch. 10)'!S49/'Income Statement (Ch. 10)'!$P$15</f>
        <v>-1.2935310823603662E-3</v>
      </c>
      <c r="G53" s="276">
        <f>'Income Statement (Ch. 10)'!T49/'Income Statement (Ch. 10)'!$P$15</f>
        <v>-7.0642684337856307E-4</v>
      </c>
      <c r="H53" s="276">
        <f>'Income Statement (Ch. 10)'!U49/'Income Statement (Ch. 10)'!$P$15</f>
        <v>9.1890186178605237E-5</v>
      </c>
      <c r="I53" s="276">
        <f>'Income Statement (Ch. 10)'!V49/'Income Statement (Ch. 10)'!$P$15</f>
        <v>4.8779846428947092E-4</v>
      </c>
      <c r="J53" s="276">
        <f>'Income Statement (Ch. 10)'!W49/'Income Statement (Ch. 10)'!$P$15</f>
        <v>8.4608709372041644E-4</v>
      </c>
      <c r="K53" s="276">
        <f>'Income Statement (Ch. 10)'!X49/'Income Statement (Ch. 10)'!$P$15</f>
        <v>9.3127169454086461E-4</v>
      </c>
      <c r="L53" s="276">
        <f>'Income Statement (Ch. 10)'!Y49/'Income Statement (Ch. 10)'!$P$15</f>
        <v>1.1546123908698855E-3</v>
      </c>
      <c r="M53" s="276">
        <f>'Income Statement (Ch. 10)'!Z49/'Income Statement (Ch. 10)'!$P$15</f>
        <v>8.8277059009151152E-4</v>
      </c>
      <c r="O53" s="90" t="s">
        <v>340</v>
      </c>
      <c r="P53" s="255"/>
      <c r="Q53" s="255"/>
      <c r="R53" s="255"/>
      <c r="S53" s="255"/>
      <c r="T53" s="255"/>
      <c r="U53" s="255"/>
      <c r="V53" s="255"/>
      <c r="W53" s="255"/>
      <c r="X53" s="255"/>
      <c r="Y53" s="255"/>
      <c r="Z53" s="255"/>
    </row>
    <row r="54" spans="2:26" x14ac:dyDescent="0.2">
      <c r="B54" s="90" t="s">
        <v>349</v>
      </c>
      <c r="C54" s="276">
        <f>'Income Statement (Ch. 10)'!P50/'Income Statement (Ch. 10)'!$P$15</f>
        <v>-2.1106027137898388E-4</v>
      </c>
      <c r="D54" s="276">
        <f>'Income Statement (Ch. 10)'!Q50/'Income Statement (Ch. 10)'!$P$15</f>
        <v>3.1876512043757234E-4</v>
      </c>
      <c r="E54" s="276">
        <f>'Income Statement (Ch. 10)'!R50/'Income Statement (Ch. 10)'!$P$15</f>
        <v>2.5789207952035343E-3</v>
      </c>
      <c r="F54" s="276">
        <f>'Income Statement (Ch. 10)'!S50/'Income Statement (Ch. 10)'!$P$15</f>
        <v>2.2407068475859891E-3</v>
      </c>
      <c r="G54" s="276">
        <f>'Income Statement (Ch. 10)'!T50/'Income Statement (Ch. 10)'!$P$15</f>
        <v>1.2289891658777742E-3</v>
      </c>
      <c r="H54" s="276">
        <f>'Income Statement (Ch. 10)'!U50/'Income Statement (Ch. 10)'!$P$15</f>
        <v>-1.6055538024613444E-4</v>
      </c>
      <c r="I54" s="276">
        <f>'Income Statement (Ch. 10)'!V50/'Income Statement (Ch. 10)'!$P$15</f>
        <v>-8.2702219417271486E-4</v>
      </c>
      <c r="J54" s="276">
        <f>'Income Statement (Ch. 10)'!W50/'Income Statement (Ch. 10)'!$P$15</f>
        <v>-1.4101451562006943E-3</v>
      </c>
      <c r="K54" s="276">
        <f>'Income Statement (Ch. 10)'!X50/'Income Statement (Ch. 10)'!$P$15</f>
        <v>-1.5721468391711371E-3</v>
      </c>
      <c r="L54" s="276">
        <f>'Income Statement (Ch. 10)'!Y50/'Income Statement (Ch. 10)'!$P$15</f>
        <v>-1.9325865151993268E-3</v>
      </c>
      <c r="M54" s="276">
        <f>'Income Statement (Ch. 10)'!Z50/'Income Statement (Ch. 10)'!$P$15</f>
        <v>-1.4839065951404227E-3</v>
      </c>
      <c r="O54" s="90" t="s">
        <v>349</v>
      </c>
      <c r="P54" s="255">
        <f>'Income Statement (Ch. 10)'!P50/'Income Statement (Ch. 10)'!$Z50</f>
        <v>0.14223285486443379</v>
      </c>
      <c r="Q54" s="255">
        <f>'Income Statement (Ch. 10)'!Q50/'Income Statement (Ch. 10)'!$Z50</f>
        <v>-0.21481481481481482</v>
      </c>
      <c r="R54" s="255">
        <f>'Income Statement (Ch. 10)'!R50/'Income Statement (Ch. 10)'!$Z50</f>
        <v>-1.7379266347687401</v>
      </c>
      <c r="S54" s="255">
        <f>'Income Statement (Ch. 10)'!S50/'Income Statement (Ch. 10)'!$Z50</f>
        <v>-1.5100053163211058</v>
      </c>
      <c r="T54" s="255">
        <f>'Income Statement (Ch. 10)'!T50/'Income Statement (Ch. 10)'!$Z50</f>
        <v>-0.82821194400141762</v>
      </c>
      <c r="U54" s="255">
        <f>'Income Statement (Ch. 10)'!U50/'Income Statement (Ch. 10)'!$Z50</f>
        <v>0.10819776714513557</v>
      </c>
      <c r="V54" s="255">
        <f>'Income Statement (Ch. 10)'!V50/'Income Statement (Ch. 10)'!$Z50</f>
        <v>0.55732766259082045</v>
      </c>
      <c r="W54" s="255">
        <f>'Income Statement (Ch. 10)'!W50/'Income Statement (Ch. 10)'!$Z50</f>
        <v>0.95029239766081874</v>
      </c>
      <c r="X54" s="255">
        <f>'Income Statement (Ch. 10)'!X50/'Income Statement (Ch. 10)'!$Z50</f>
        <v>1.0594648236753501</v>
      </c>
      <c r="Y54" s="255">
        <f>'Income Statement (Ch. 10)'!Y50/'Income Statement (Ch. 10)'!$Z50</f>
        <v>1.3023639907850435</v>
      </c>
      <c r="Z54" s="255">
        <f>'Income Statement (Ch. 10)'!Z50/'Income Statement (Ch. 10)'!$Z50</f>
        <v>1</v>
      </c>
    </row>
    <row r="55" spans="2:26" x14ac:dyDescent="0.2">
      <c r="B55" s="90"/>
      <c r="C55" s="276"/>
      <c r="D55" s="276"/>
      <c r="E55" s="276"/>
      <c r="F55" s="276"/>
      <c r="G55" s="276"/>
      <c r="H55" s="276"/>
      <c r="I55" s="276"/>
      <c r="J55" s="276"/>
      <c r="K55" s="276"/>
      <c r="L55" s="276"/>
      <c r="M55" s="276"/>
      <c r="O55" s="90"/>
      <c r="P55" s="255"/>
      <c r="Q55" s="255"/>
      <c r="R55" s="255"/>
      <c r="S55" s="255"/>
      <c r="T55" s="255"/>
      <c r="U55" s="255"/>
      <c r="V55" s="255"/>
      <c r="W55" s="255"/>
      <c r="X55" s="255"/>
      <c r="Y55" s="255"/>
      <c r="Z55" s="255"/>
    </row>
    <row r="56" spans="2:26" x14ac:dyDescent="0.2">
      <c r="B56" s="90" t="s">
        <v>341</v>
      </c>
      <c r="C56" s="276">
        <f>'Income Statement (Ch. 10)'!P52/'Income Statement (Ch. 10)'!$P$15</f>
        <v>9.5211053708141979E-2</v>
      </c>
      <c r="D56" s="276">
        <f>'Income Statement (Ch. 10)'!Q52/'Income Statement (Ch. 10)'!$P$15</f>
        <v>9.094156849823351E-2</v>
      </c>
      <c r="E56" s="276">
        <f>'Income Statement (Ch. 10)'!R52/'Income Statement (Ch. 10)'!$P$15</f>
        <v>0.10321989465252324</v>
      </c>
      <c r="F56" s="276">
        <f>'Income Statement (Ch. 10)'!S52/'Income Statement (Ch. 10)'!$P$15</f>
        <v>8.4056010497873063E-2</v>
      </c>
      <c r="G56" s="276">
        <f>'Income Statement (Ch. 10)'!T52/'Income Statement (Ch. 10)'!$P$15</f>
        <v>7.0790304476442009E-2</v>
      </c>
      <c r="H56" s="276">
        <f>'Income Statement (Ch. 10)'!U52/'Income Statement (Ch. 10)'!$P$15</f>
        <v>6.6322096962677615E-2</v>
      </c>
      <c r="I56" s="276">
        <f>'Income Statement (Ch. 10)'!V52/'Income Statement (Ch. 10)'!$P$15</f>
        <v>5.3590842554089149E-2</v>
      </c>
      <c r="J56" s="276">
        <f>'Income Statement (Ch. 10)'!W52/'Income Statement (Ch. 10)'!$P$15</f>
        <v>2.134567511658075E-2</v>
      </c>
      <c r="K56" s="276">
        <f>'Income Statement (Ch. 10)'!X52/'Income Statement (Ch. 10)'!$P$15</f>
        <v>3.153120903556067E-2</v>
      </c>
      <c r="L56" s="276">
        <f>'Income Statement (Ch. 10)'!Y52/'Income Statement (Ch. 10)'!$P$15</f>
        <v>2.6005521403030352E-2</v>
      </c>
      <c r="M56" s="276">
        <f>'Income Statement (Ch. 10)'!Z52/'Income Statement (Ch. 10)'!$P$15</f>
        <v>2.6919828510726263E-2</v>
      </c>
      <c r="O56" s="90" t="s">
        <v>341</v>
      </c>
      <c r="P56" s="255">
        <f>'Income Statement (Ch. 10)'!P52/'Income Statement (Ch. 10)'!$Z52</f>
        <v>3.5368373045246155</v>
      </c>
      <c r="Q56" s="255">
        <f>'Income Statement (Ch. 10)'!Q52/'Income Statement (Ch. 10)'!$Z52</f>
        <v>3.3782372893645158</v>
      </c>
      <c r="R56" s="255">
        <f>'Income Statement (Ch. 10)'!R52/'Income Statement (Ch. 10)'!$Z52</f>
        <v>3.8343444354184886</v>
      </c>
      <c r="S56" s="255">
        <f>'Income Statement (Ch. 10)'!S52/'Income Statement (Ch. 10)'!$Z52</f>
        <v>3.1224571309724634</v>
      </c>
      <c r="T56" s="255">
        <f>'Income Statement (Ch. 10)'!T52/'Income Statement (Ch. 10)'!$Z52</f>
        <v>2.6296714501073235</v>
      </c>
      <c r="U56" s="255">
        <f>'Income Statement (Ch. 10)'!U52/'Income Statement (Ch. 10)'!$Z52</f>
        <v>2.4636894301258803</v>
      </c>
      <c r="V56" s="255">
        <f>'Income Statement (Ch. 10)'!V52/'Income Statement (Ch. 10)'!$Z52</f>
        <v>1.9907572045912463</v>
      </c>
      <c r="W56" s="255">
        <f>'Income Statement (Ch. 10)'!W52/'Income Statement (Ch. 10)'!$Z52</f>
        <v>0.79293503329991566</v>
      </c>
      <c r="X56" s="255">
        <f>'Income Statement (Ch. 10)'!X52/'Income Statement (Ch. 10)'!$Z52</f>
        <v>1.1713005163831929</v>
      </c>
      <c r="Y56" s="255">
        <f>'Income Statement (Ch. 10)'!Y52/'Income Statement (Ch. 10)'!$Z52</f>
        <v>0.96603592376780534</v>
      </c>
      <c r="Z56" s="255">
        <f>'Income Statement (Ch. 10)'!Z52/'Income Statement (Ch. 10)'!$Z52</f>
        <v>1</v>
      </c>
    </row>
    <row r="57" spans="2:26" x14ac:dyDescent="0.2">
      <c r="C57" s="84"/>
      <c r="D57" s="84"/>
      <c r="E57" s="84"/>
      <c r="F57" s="84"/>
      <c r="G57" s="84"/>
      <c r="H57" s="84"/>
      <c r="I57" s="84"/>
      <c r="J57" s="84"/>
      <c r="K57" s="84"/>
      <c r="L57" s="84"/>
      <c r="P57" s="84"/>
      <c r="Q57" s="84"/>
      <c r="R57" s="84"/>
      <c r="S57" s="84"/>
      <c r="T57" s="84"/>
      <c r="U57" s="84"/>
      <c r="V57" s="84"/>
      <c r="W57" s="84"/>
    </row>
    <row r="58" spans="2:26" x14ac:dyDescent="0.2">
      <c r="B58" s="84" t="s">
        <v>439</v>
      </c>
      <c r="C58" s="84"/>
      <c r="D58" s="84"/>
      <c r="E58" s="84"/>
      <c r="F58" s="84"/>
      <c r="G58" s="84"/>
      <c r="H58" s="84"/>
      <c r="I58" s="84"/>
      <c r="J58" s="84"/>
      <c r="K58" s="84"/>
      <c r="L58" s="84"/>
      <c r="O58" s="84" t="s">
        <v>436</v>
      </c>
      <c r="P58" s="84"/>
      <c r="Q58" s="84"/>
      <c r="R58" s="84"/>
      <c r="S58" s="84"/>
      <c r="T58" s="84"/>
      <c r="U58" s="84"/>
      <c r="V58" s="84"/>
      <c r="W58" s="84"/>
    </row>
    <row r="59" spans="2:26" x14ac:dyDescent="0.2">
      <c r="B59" s="84" t="s">
        <v>440</v>
      </c>
      <c r="O59" s="84" t="s">
        <v>441</v>
      </c>
      <c r="P59" s="84"/>
      <c r="Q59" s="84"/>
      <c r="R59" s="84"/>
      <c r="S59" s="84"/>
      <c r="T59" s="84"/>
      <c r="U59" s="84"/>
      <c r="V59" s="84"/>
      <c r="W59" s="84"/>
    </row>
    <row r="61" spans="2:26" ht="13.5" thickBot="1" x14ac:dyDescent="0.25">
      <c r="B61" s="137"/>
      <c r="C61" s="86">
        <v>40329</v>
      </c>
      <c r="D61" s="86">
        <v>39964</v>
      </c>
      <c r="E61" s="86">
        <v>39599</v>
      </c>
      <c r="F61" s="86">
        <v>39233</v>
      </c>
      <c r="G61" s="86">
        <v>38868</v>
      </c>
      <c r="H61" s="86">
        <v>38503</v>
      </c>
      <c r="I61" s="86">
        <v>38138</v>
      </c>
      <c r="J61" s="86">
        <v>37772</v>
      </c>
      <c r="K61" s="86">
        <v>37407</v>
      </c>
      <c r="L61" s="86">
        <v>37042</v>
      </c>
      <c r="M61" s="86">
        <v>36677</v>
      </c>
      <c r="O61" s="137"/>
      <c r="P61" s="86">
        <v>40329</v>
      </c>
      <c r="Q61" s="86">
        <v>39964</v>
      </c>
      <c r="R61" s="86">
        <v>39599</v>
      </c>
      <c r="S61" s="86">
        <v>39233</v>
      </c>
      <c r="T61" s="86">
        <v>38868</v>
      </c>
      <c r="U61" s="86">
        <v>38503</v>
      </c>
      <c r="V61" s="86">
        <v>38138</v>
      </c>
      <c r="W61" s="86">
        <v>37772</v>
      </c>
      <c r="X61" s="86">
        <v>37407</v>
      </c>
      <c r="Y61" s="86">
        <v>37042</v>
      </c>
      <c r="Z61" s="86">
        <v>36677</v>
      </c>
    </row>
    <row r="62" spans="2:26" x14ac:dyDescent="0.2">
      <c r="B62" s="84" t="s">
        <v>227</v>
      </c>
      <c r="C62" s="84"/>
      <c r="D62" s="84"/>
      <c r="E62" s="84"/>
      <c r="F62" s="84"/>
      <c r="G62" s="84"/>
      <c r="H62" s="84"/>
      <c r="I62" s="84"/>
      <c r="J62" s="84"/>
      <c r="K62" s="84"/>
      <c r="L62" s="84"/>
      <c r="O62" s="84" t="s">
        <v>227</v>
      </c>
      <c r="P62" s="84"/>
      <c r="Q62" s="84"/>
      <c r="R62" s="84"/>
      <c r="S62" s="84"/>
      <c r="T62" s="84"/>
      <c r="U62" s="84"/>
      <c r="V62" s="84"/>
      <c r="W62" s="84"/>
      <c r="X62" s="84"/>
      <c r="Y62" s="84"/>
    </row>
    <row r="63" spans="2:26" x14ac:dyDescent="0.2">
      <c r="B63" s="127" t="s">
        <v>229</v>
      </c>
      <c r="C63" s="127"/>
      <c r="D63" s="127"/>
      <c r="E63" s="127"/>
      <c r="F63" s="127"/>
      <c r="G63" s="127"/>
      <c r="H63" s="127"/>
      <c r="I63" s="127"/>
      <c r="J63" s="127"/>
      <c r="K63" s="127"/>
      <c r="L63" s="127"/>
      <c r="M63" s="92"/>
      <c r="O63" s="127" t="s">
        <v>229</v>
      </c>
      <c r="P63" s="127"/>
      <c r="Q63" s="127"/>
      <c r="R63" s="127"/>
      <c r="S63" s="127"/>
      <c r="T63" s="127"/>
      <c r="U63" s="127"/>
      <c r="V63" s="127"/>
      <c r="W63" s="127"/>
      <c r="X63" s="127"/>
      <c r="Y63" s="127"/>
      <c r="Z63" s="92"/>
    </row>
    <row r="64" spans="2:26" x14ac:dyDescent="0.2">
      <c r="B64" s="140" t="s">
        <v>232</v>
      </c>
      <c r="C64" s="277">
        <f>'Balance Sheet (Ch. 10)'!Q17/'Balance Sheet (Ch. 10)'!Q$25</f>
        <v>1.0147868328553116E-2</v>
      </c>
      <c r="D64" s="277">
        <f>'Balance Sheet (Ch. 10)'!R17/'Balance Sheet (Ch. 10)'!R$25</f>
        <v>9.6943186361738067E-3</v>
      </c>
      <c r="E64" s="277">
        <f>'Balance Sheet (Ch. 10)'!S17/'Balance Sheet (Ch. 10)'!S$25</f>
        <v>9.5427795939131543E-3</v>
      </c>
      <c r="F64" s="277">
        <f>'Balance Sheet (Ch. 10)'!T17/'Balance Sheet (Ch. 10)'!T$25</f>
        <v>1.0302944131965329E-2</v>
      </c>
      <c r="G64" s="277">
        <f>'Balance Sheet (Ch. 10)'!U17/'Balance Sheet (Ch. 10)'!U$25</f>
        <v>9.7802301217537243E-3</v>
      </c>
      <c r="H64" s="277">
        <f>'Balance Sheet (Ch. 10)'!V17/'Balance Sheet (Ch. 10)'!V$25</f>
        <v>9.7458525491245351E-3</v>
      </c>
      <c r="I64" s="277">
        <f>'Balance Sheet (Ch. 10)'!W17/'Balance Sheet (Ch. 10)'!W$25</f>
        <v>9.0808563133891844E-3</v>
      </c>
      <c r="J64" s="277">
        <f>'Balance Sheet (Ch. 10)'!X17/'Balance Sheet (Ch. 10)'!X$25</f>
        <v>8.5696866861020779E-3</v>
      </c>
      <c r="K64" s="277">
        <f>'Balance Sheet (Ch. 10)'!Y17/'Balance Sheet (Ch. 10)'!Y$25</f>
        <v>8.3568942054192685E-3</v>
      </c>
      <c r="L64" s="277">
        <f>'Balance Sheet (Ch. 10)'!Z17/'Balance Sheet (Ch. 10)'!Z$25</f>
        <v>8.5132741330255588E-3</v>
      </c>
      <c r="M64" s="277">
        <f>'Balance Sheet (Ch. 10)'!AA17/'Balance Sheet (Ch. 10)'!AA$25</f>
        <v>7.9472186855013525E-3</v>
      </c>
      <c r="O64" s="140" t="s">
        <v>232</v>
      </c>
      <c r="P64" s="255">
        <f>'Balance Sheet (Ch. 10)'!Q17/'Balance Sheet (Ch. 10)'!$AA17</f>
        <v>2.1138175228735645</v>
      </c>
      <c r="Q64" s="255">
        <f>'Balance Sheet (Ch. 10)'!R17/'Balance Sheet (Ch. 10)'!$AA17</f>
        <v>2.1318384453758155</v>
      </c>
      <c r="R64" s="255">
        <f>'Balance Sheet (Ch. 10)'!S17/'Balance Sheet (Ch. 10)'!$AA17</f>
        <v>2.0707940990094604</v>
      </c>
      <c r="S64" s="255">
        <f>'Balance Sheet (Ch. 10)'!T17/'Balance Sheet (Ch. 10)'!$AA17</f>
        <v>1.8149770430567751</v>
      </c>
      <c r="T64" s="255">
        <f>'Balance Sheet (Ch. 10)'!U17/'Balance Sheet (Ch. 10)'!$AA17</f>
        <v>1.6625607275071983</v>
      </c>
      <c r="U64" s="255">
        <f>'Balance Sheet (Ch. 10)'!V17/'Balance Sheet (Ch. 10)'!$AA17</f>
        <v>1.5274649531411548</v>
      </c>
      <c r="V64" s="255">
        <f>'Balance Sheet (Ch. 10)'!W17/'Balance Sheet (Ch. 10)'!$AA17</f>
        <v>1.3621971962512924</v>
      </c>
      <c r="W64" s="255">
        <f>'Balance Sheet (Ch. 10)'!X17/'Balance Sheet (Ch. 10)'!$AA17</f>
        <v>1.1892030105279541</v>
      </c>
      <c r="X64" s="255">
        <f>'Balance Sheet (Ch. 10)'!Y17/'Balance Sheet (Ch. 10)'!$AA17</f>
        <v>1.0998210136629942</v>
      </c>
      <c r="Y64" s="255">
        <f>'Balance Sheet (Ch. 10)'!Z17/'Balance Sheet (Ch. 10)'!$AA17</f>
        <v>1.0548854376271524</v>
      </c>
      <c r="Z64" s="255">
        <f>'Balance Sheet (Ch. 10)'!AA17/'Balance Sheet (Ch. 10)'!$AA17</f>
        <v>1</v>
      </c>
    </row>
    <row r="65" spans="2:26" x14ac:dyDescent="0.2">
      <c r="B65" s="140" t="s">
        <v>235</v>
      </c>
      <c r="C65" s="277">
        <f>'Balance Sheet (Ch. 10)'!Q18/'Balance Sheet (Ch. 10)'!Q$25</f>
        <v>0.28284234245292994</v>
      </c>
      <c r="D65" s="277">
        <f>'Balance Sheet (Ch. 10)'!R18/'Balance Sheet (Ch. 10)'!R$25</f>
        <v>0.29158635504468206</v>
      </c>
      <c r="E65" s="277">
        <f>'Balance Sheet (Ch. 10)'!S18/'Balance Sheet (Ch. 10)'!S$25</f>
        <v>0.28641146506539367</v>
      </c>
      <c r="F65" s="277">
        <f>'Balance Sheet (Ch. 10)'!T18/'Balance Sheet (Ch. 10)'!T$25</f>
        <v>0.31487090728246414</v>
      </c>
      <c r="G65" s="277">
        <f>'Balance Sheet (Ch. 10)'!U18/'Balance Sheet (Ch. 10)'!U$25</f>
        <v>0.31337492525807259</v>
      </c>
      <c r="H65" s="277">
        <f>'Balance Sheet (Ch. 10)'!V18/'Balance Sheet (Ch. 10)'!V$25</f>
        <v>0.32091083577333718</v>
      </c>
      <c r="I65" s="277">
        <f>'Balance Sheet (Ch. 10)'!W18/'Balance Sheet (Ch. 10)'!W$25</f>
        <v>0.31425894762382983</v>
      </c>
      <c r="J65" s="277">
        <f>'Balance Sheet (Ch. 10)'!X18/'Balance Sheet (Ch. 10)'!X$25</f>
        <v>0.33389492540278809</v>
      </c>
      <c r="K65" s="277">
        <f>'Balance Sheet (Ch. 10)'!Y18/'Balance Sheet (Ch. 10)'!Y$25</f>
        <v>0.30479476065898919</v>
      </c>
      <c r="L65" s="277">
        <f>'Balance Sheet (Ch. 10)'!Z18/'Balance Sheet (Ch. 10)'!Z$25</f>
        <v>0.29094137676603243</v>
      </c>
      <c r="M65" s="277">
        <f>'Balance Sheet (Ch. 10)'!AA18/'Balance Sheet (Ch. 10)'!AA$25</f>
        <v>0.27692590685857227</v>
      </c>
      <c r="O65" s="140" t="s">
        <v>235</v>
      </c>
      <c r="P65" s="255">
        <f>'Balance Sheet (Ch. 10)'!Q18/'Balance Sheet (Ch. 10)'!$AA18</f>
        <v>1.6907861153649821</v>
      </c>
      <c r="Q65" s="255">
        <f>'Balance Sheet (Ch. 10)'!R18/'Balance Sheet (Ch. 10)'!$AA18</f>
        <v>1.8401607963246553</v>
      </c>
      <c r="R65" s="255">
        <f>'Balance Sheet (Ch. 10)'!S18/'Balance Sheet (Ch. 10)'!$AA18</f>
        <v>1.783626850433895</v>
      </c>
      <c r="S65" s="255">
        <f>'Balance Sheet (Ch. 10)'!T18/'Balance Sheet (Ch. 10)'!$AA18</f>
        <v>1.5918198060234812</v>
      </c>
      <c r="T65" s="255">
        <f>'Balance Sheet (Ch. 10)'!U18/'Balance Sheet (Ch. 10)'!$AA18</f>
        <v>1.528777437468096</v>
      </c>
      <c r="U65" s="255">
        <f>'Balance Sheet (Ch. 10)'!V18/'Balance Sheet (Ch. 10)'!$AA18</f>
        <v>1.4434022460438998</v>
      </c>
      <c r="V65" s="255">
        <f>'Balance Sheet (Ch. 10)'!W18/'Balance Sheet (Ch. 10)'!$AA18</f>
        <v>1.3528586013272077</v>
      </c>
      <c r="W65" s="255">
        <f>'Balance Sheet (Ch. 10)'!X18/'Balance Sheet (Ch. 10)'!$AA18</f>
        <v>1.3296962736089841</v>
      </c>
      <c r="X65" s="255">
        <f>'Balance Sheet (Ch. 10)'!Y18/'Balance Sheet (Ch. 10)'!$AA18</f>
        <v>1.1511613067891782</v>
      </c>
      <c r="Y65" s="255">
        <f>'Balance Sheet (Ch. 10)'!Z18/'Balance Sheet (Ch. 10)'!$AA18</f>
        <v>1.0345839714139868</v>
      </c>
      <c r="Z65" s="255">
        <f>'Balance Sheet (Ch. 10)'!AA18/'Balance Sheet (Ch. 10)'!$AA18</f>
        <v>1</v>
      </c>
    </row>
    <row r="66" spans="2:26" x14ac:dyDescent="0.2">
      <c r="B66" s="140" t="s">
        <v>238</v>
      </c>
      <c r="C66" s="277">
        <f>'Balance Sheet (Ch. 10)'!Q19/'Balance Sheet (Ch. 10)'!Q$25</f>
        <v>0.21783706410972123</v>
      </c>
      <c r="D66" s="277">
        <f>'Balance Sheet (Ch. 10)'!R19/'Balance Sheet (Ch. 10)'!R$25</f>
        <v>0.23831236826530589</v>
      </c>
      <c r="E66" s="277">
        <f>'Balance Sheet (Ch. 10)'!S19/'Balance Sheet (Ch. 10)'!S$25</f>
        <v>0.24984284921670516</v>
      </c>
      <c r="F66" s="277">
        <f>'Balance Sheet (Ch. 10)'!T19/'Balance Sheet (Ch. 10)'!T$25</f>
        <v>0.26781760458678827</v>
      </c>
      <c r="G66" s="277">
        <f>'Balance Sheet (Ch. 10)'!U19/'Balance Sheet (Ch. 10)'!U$25</f>
        <v>0.27162473696040706</v>
      </c>
      <c r="H66" s="277">
        <f>'Balance Sheet (Ch. 10)'!V19/'Balance Sheet (Ch. 10)'!V$25</f>
        <v>0.25693011567529772</v>
      </c>
      <c r="I66" s="277">
        <f>'Balance Sheet (Ch. 10)'!W19/'Balance Sheet (Ch. 10)'!W$25</f>
        <v>0.24459490395662864</v>
      </c>
      <c r="J66" s="277">
        <f>'Balance Sheet (Ch. 10)'!X19/'Balance Sheet (Ch. 10)'!X$25</f>
        <v>0.24272634123167314</v>
      </c>
      <c r="K66" s="277">
        <f>'Balance Sheet (Ch. 10)'!Y19/'Balance Sheet (Ch. 10)'!Y$25</f>
        <v>0.23209746809673487</v>
      </c>
      <c r="L66" s="277">
        <f>'Balance Sheet (Ch. 10)'!Z19/'Balance Sheet (Ch. 10)'!Z$25</f>
        <v>0.25553818592112171</v>
      </c>
      <c r="M66" s="277">
        <f>'Balance Sheet (Ch. 10)'!AA19/'Balance Sheet (Ch. 10)'!AA$25</f>
        <v>0.25550973795143922</v>
      </c>
      <c r="O66" s="140" t="s">
        <v>238</v>
      </c>
      <c r="P66" s="255">
        <f>'Balance Sheet (Ch. 10)'!Q19/'Balance Sheet (Ch. 10)'!$AA19</f>
        <v>1.4113416320885199</v>
      </c>
      <c r="Q66" s="255">
        <f>'Balance Sheet (Ch. 10)'!R19/'Balance Sheet (Ch. 10)'!$AA19</f>
        <v>1.6300138312586445</v>
      </c>
      <c r="R66" s="255">
        <f>'Balance Sheet (Ch. 10)'!S19/'Balance Sheet (Ch. 10)'!$AA19</f>
        <v>1.6863070539419087</v>
      </c>
      <c r="S66" s="255">
        <f>'Balance Sheet (Ch. 10)'!T19/'Balance Sheet (Ch. 10)'!$AA19</f>
        <v>1.4674273858921163</v>
      </c>
      <c r="T66" s="255">
        <f>'Balance Sheet (Ch. 10)'!U19/'Balance Sheet (Ch. 10)'!$AA19</f>
        <v>1.4361687413554631</v>
      </c>
      <c r="U66" s="255">
        <f>'Balance Sheet (Ch. 10)'!V19/'Balance Sheet (Ch. 10)'!$AA19</f>
        <v>1.2524896265560166</v>
      </c>
      <c r="V66" s="255">
        <f>'Balance Sheet (Ch. 10)'!W19/'Balance Sheet (Ch. 10)'!$AA19</f>
        <v>1.1412171507607192</v>
      </c>
      <c r="W66" s="255">
        <f>'Balance Sheet (Ch. 10)'!X19/'Balance Sheet (Ch. 10)'!$AA19</f>
        <v>1.0476486860304288</v>
      </c>
      <c r="X66" s="255">
        <f>'Balance Sheet (Ch. 10)'!Y19/'Balance Sheet (Ch. 10)'!$AA19</f>
        <v>0.95006915629322264</v>
      </c>
      <c r="Y66" s="255">
        <f>'Balance Sheet (Ch. 10)'!Z19/'Balance Sheet (Ch. 10)'!$AA19</f>
        <v>0.98485477178423231</v>
      </c>
      <c r="Z66" s="255">
        <f>'Balance Sheet (Ch. 10)'!AA19/'Balance Sheet (Ch. 10)'!$AA19</f>
        <v>1</v>
      </c>
    </row>
    <row r="67" spans="2:26" x14ac:dyDescent="0.2">
      <c r="B67" s="79" t="s">
        <v>240</v>
      </c>
      <c r="C67" s="277">
        <f>'Balance Sheet (Ch. 10)'!Q20/'Balance Sheet (Ch. 10)'!Q$25</f>
        <v>9.3280973307274292E-2</v>
      </c>
      <c r="D67" s="277">
        <f>'Balance Sheet (Ch. 10)'!R20/'Balance Sheet (Ch. 10)'!R$25</f>
        <v>7.740854863976164E-2</v>
      </c>
      <c r="E67" s="277">
        <f>'Balance Sheet (Ch. 10)'!S20/'Balance Sheet (Ch. 10)'!S$25</f>
        <v>6.1712741175861834E-2</v>
      </c>
      <c r="F67" s="277">
        <f>'Balance Sheet (Ch. 10)'!T20/'Balance Sheet (Ch. 10)'!T$25</f>
        <v>4.9628107886104507E-2</v>
      </c>
      <c r="G67" s="277">
        <f>'Balance Sheet (Ch. 10)'!U20/'Balance Sheet (Ch. 10)'!U$25</f>
        <v>5.0251949699132478E-2</v>
      </c>
      <c r="H67" s="277">
        <f>'Balance Sheet (Ch. 10)'!V20/'Balance Sheet (Ch. 10)'!V$25</f>
        <v>5.0276645682361835E-2</v>
      </c>
      <c r="I67" s="277">
        <f>'Balance Sheet (Ch. 10)'!W20/'Balance Sheet (Ch. 10)'!W$25</f>
        <v>5.4827084579782408E-2</v>
      </c>
      <c r="J67" s="277">
        <f>'Balance Sheet (Ch. 10)'!X20/'Balance Sheet (Ch. 10)'!X$25</f>
        <v>5.3371274846042857E-2</v>
      </c>
      <c r="K67" s="277">
        <f>'Balance Sheet (Ch. 10)'!Y20/'Balance Sheet (Ch. 10)'!Y$25</f>
        <v>4.4871951904566013E-2</v>
      </c>
      <c r="L67" s="277">
        <f>'Balance Sheet (Ch. 10)'!Z20/'Balance Sheet (Ch. 10)'!Z$25</f>
        <v>3.09351753758875E-2</v>
      </c>
      <c r="M67" s="277">
        <f>'Balance Sheet (Ch. 10)'!AA20/'Balance Sheet (Ch. 10)'!AA$25</f>
        <v>4.0093471328617944E-2</v>
      </c>
      <c r="O67" s="79" t="s">
        <v>240</v>
      </c>
      <c r="P67" s="255">
        <f>'Balance Sheet (Ch. 10)'!Q20/'Balance Sheet (Ch. 10)'!$AA20</f>
        <v>3.8514764213309829</v>
      </c>
      <c r="Q67" s="255">
        <f>'Balance Sheet (Ch. 10)'!R20/'Balance Sheet (Ch. 10)'!$AA20</f>
        <v>3.3741736447774353</v>
      </c>
      <c r="R67" s="255">
        <f>'Balance Sheet (Ch. 10)'!S20/'Balance Sheet (Ch. 10)'!$AA20</f>
        <v>2.6544733362714852</v>
      </c>
      <c r="S67" s="255">
        <f>'Balance Sheet (Ch. 10)'!T20/'Balance Sheet (Ch. 10)'!$AA20</f>
        <v>1.73292199206699</v>
      </c>
      <c r="T67" s="255">
        <f>'Balance Sheet (Ch. 10)'!U20/'Balance Sheet (Ch. 10)'!$AA20</f>
        <v>1.6932569413838698</v>
      </c>
      <c r="U67" s="255">
        <f>'Balance Sheet (Ch. 10)'!V20/'Balance Sheet (Ch. 10)'!$AA20</f>
        <v>1.5619215513442046</v>
      </c>
      <c r="V67" s="255">
        <f>'Balance Sheet (Ch. 10)'!W20/'Balance Sheet (Ch. 10)'!$AA20</f>
        <v>1.6302335830762451</v>
      </c>
      <c r="W67" s="255">
        <f>'Balance Sheet (Ch. 10)'!X20/'Balance Sheet (Ch. 10)'!$AA20</f>
        <v>1.4680475980608201</v>
      </c>
      <c r="X67" s="255">
        <f>'Balance Sheet (Ch. 10)'!Y20/'Balance Sheet (Ch. 10)'!$AA20</f>
        <v>1.1705597179374176</v>
      </c>
      <c r="Y67" s="255">
        <f>'Balance Sheet (Ch. 10)'!Z20/'Balance Sheet (Ch. 10)'!$AA20</f>
        <v>0.75980608197443822</v>
      </c>
      <c r="Z67" s="255">
        <f>'Balance Sheet (Ch. 10)'!AA20/'Balance Sheet (Ch. 10)'!$AA20</f>
        <v>1</v>
      </c>
    </row>
    <row r="68" spans="2:26" x14ac:dyDescent="0.2">
      <c r="B68" s="140" t="s">
        <v>242</v>
      </c>
      <c r="C68" s="277">
        <f>'Balance Sheet (Ch. 10)'!Q21/'Balance Sheet (Ch. 10)'!Q$25</f>
        <v>0.20621296753898985</v>
      </c>
      <c r="D68" s="277">
        <f>'Balance Sheet (Ch. 10)'!R21/'Balance Sheet (Ch. 10)'!R$25</f>
        <v>0.19793980625922331</v>
      </c>
      <c r="E68" s="277">
        <f>'Balance Sheet (Ch. 10)'!S21/'Balance Sheet (Ch. 10)'!S$25</f>
        <v>0.19376550695280145</v>
      </c>
      <c r="F68" s="277">
        <f>'Balance Sheet (Ch. 10)'!T21/'Balance Sheet (Ch. 10)'!T$25</f>
        <v>0.21182821328903659</v>
      </c>
      <c r="G68" s="277">
        <f>'Balance Sheet (Ch. 10)'!U21/'Balance Sheet (Ch. 10)'!U$25</f>
        <v>0.21682107500325845</v>
      </c>
      <c r="H68" s="277">
        <f>'Balance Sheet (Ch. 10)'!V21/'Balance Sheet (Ch. 10)'!V$25</f>
        <v>0.22780541093887313</v>
      </c>
      <c r="I68" s="277">
        <f>'Balance Sheet (Ch. 10)'!W21/'Balance Sheet (Ch. 10)'!W$25</f>
        <v>0.23890320336764878</v>
      </c>
      <c r="J68" s="277">
        <f>'Balance Sheet (Ch. 10)'!X21/'Balance Sheet (Ch. 10)'!X$25</f>
        <v>0.2596942728023604</v>
      </c>
      <c r="K68" s="277">
        <f>'Balance Sheet (Ch. 10)'!Y21/'Balance Sheet (Ch. 10)'!Y$25</f>
        <v>0.27276267451024783</v>
      </c>
      <c r="L68" s="277">
        <f>'Balance Sheet (Ch. 10)'!Z21/'Balance Sheet (Ch. 10)'!Z$25</f>
        <v>0.29047483699818261</v>
      </c>
      <c r="M68" s="277">
        <f>'Balance Sheet (Ch. 10)'!AA21/'Balance Sheet (Ch. 10)'!AA$25</f>
        <v>0.27978846408873365</v>
      </c>
      <c r="O68" s="140" t="s">
        <v>242</v>
      </c>
      <c r="P68" s="255">
        <f>'Balance Sheet (Ch. 10)'!Q21/'Balance Sheet (Ch. 10)'!$AA21</f>
        <v>1.2200959959580648</v>
      </c>
      <c r="Q68" s="255">
        <f>'Balance Sheet (Ch. 10)'!R21/'Balance Sheet (Ch. 10)'!$AA21</f>
        <v>1.2363900467348743</v>
      </c>
      <c r="R68" s="255">
        <f>'Balance Sheet (Ch. 10)'!S21/'Balance Sheet (Ch. 10)'!$AA21</f>
        <v>1.1943286598459011</v>
      </c>
      <c r="S68" s="255">
        <f>'Balance Sheet (Ch. 10)'!T21/'Balance Sheet (Ch. 10)'!$AA21</f>
        <v>1.0599343185550081</v>
      </c>
      <c r="T68" s="255">
        <f>'Balance Sheet (Ch. 10)'!U21/'Balance Sheet (Ch. 10)'!$AA21</f>
        <v>1.0469243400277883</v>
      </c>
      <c r="U68" s="255">
        <f>'Balance Sheet (Ch. 10)'!V21/'Balance Sheet (Ch. 10)'!$AA21</f>
        <v>1.0141467727674622</v>
      </c>
      <c r="V68" s="255">
        <f>'Balance Sheet (Ch. 10)'!W21/'Balance Sheet (Ch. 10)'!$AA21</f>
        <v>1.0179360869016041</v>
      </c>
      <c r="W68" s="255">
        <f>'Balance Sheet (Ch. 10)'!X21/'Balance Sheet (Ch. 10)'!$AA21</f>
        <v>1.0236200581028165</v>
      </c>
      <c r="X68" s="255">
        <f>'Balance Sheet (Ch. 10)'!Y21/'Balance Sheet (Ch. 10)'!$AA21</f>
        <v>1.0196412782619679</v>
      </c>
      <c r="Y68" s="255">
        <f>'Balance Sheet (Ch. 10)'!Z21/'Balance Sheet (Ch. 10)'!$AA21</f>
        <v>1.0223569533914361</v>
      </c>
      <c r="Z68" s="255">
        <f>'Balance Sheet (Ch. 10)'!AA21/'Balance Sheet (Ch. 10)'!$AA21</f>
        <v>1</v>
      </c>
    </row>
    <row r="69" spans="2:26" x14ac:dyDescent="0.2">
      <c r="B69" s="140" t="s">
        <v>244</v>
      </c>
      <c r="C69" s="277">
        <f>'Balance Sheet (Ch. 10)'!Q22/'Balance Sheet (Ch. 10)'!Q$25</f>
        <v>2.0024614478137841E-2</v>
      </c>
      <c r="D69" s="277">
        <f>'Balance Sheet (Ch. 10)'!R22/'Balance Sheet (Ch. 10)'!R$25</f>
        <v>1.9564464683638816E-2</v>
      </c>
      <c r="E69" s="277">
        <f>'Balance Sheet (Ch. 10)'!S22/'Balance Sheet (Ch. 10)'!S$25</f>
        <v>4.5984855121578606E-2</v>
      </c>
      <c r="F69" s="277">
        <f>'Balance Sheet (Ch. 10)'!T22/'Balance Sheet (Ch. 10)'!T$25</f>
        <v>1.6509045044512893E-2</v>
      </c>
      <c r="G69" s="277">
        <f>'Balance Sheet (Ch. 10)'!U22/'Balance Sheet (Ch. 10)'!U$25</f>
        <v>1.7108159866336615E-2</v>
      </c>
      <c r="H69" s="277">
        <f>'Balance Sheet (Ch. 10)'!V22/'Balance Sheet (Ch. 10)'!V$25</f>
        <v>1.9208402441850431E-2</v>
      </c>
      <c r="I69" s="277">
        <f>'Balance Sheet (Ch. 10)'!W22/'Balance Sheet (Ch. 10)'!W$25</f>
        <v>2.0069173430934142E-2</v>
      </c>
      <c r="J69" s="277">
        <f>'Balance Sheet (Ch. 10)'!X22/'Balance Sheet (Ch. 10)'!X$25</f>
        <v>1.0510824466828012E-2</v>
      </c>
      <c r="K69" s="277">
        <f>'Balance Sheet (Ch. 10)'!Y22/'Balance Sheet (Ch. 10)'!Y$25</f>
        <v>3.9313641597110358E-2</v>
      </c>
      <c r="L69" s="277">
        <f>'Balance Sheet (Ch. 10)'!Z22/'Balance Sheet (Ch. 10)'!Z$25</f>
        <v>3.2065637121062043E-2</v>
      </c>
      <c r="M69" s="277">
        <f>'Balance Sheet (Ch. 10)'!AA22/'Balance Sheet (Ch. 10)'!AA$25</f>
        <v>3.4580398144603494E-2</v>
      </c>
      <c r="O69" s="140" t="s">
        <v>244</v>
      </c>
      <c r="P69" s="255">
        <f>'Balance Sheet (Ch. 10)'!Q22/'Balance Sheet (Ch. 10)'!$AA22</f>
        <v>0.95861011752682679</v>
      </c>
      <c r="Q69" s="255">
        <f>'Balance Sheet (Ch. 10)'!R22/'Balance Sheet (Ch. 10)'!$AA22</f>
        <v>0.98875830352580485</v>
      </c>
      <c r="R69" s="255">
        <f>'Balance Sheet (Ch. 10)'!S22/'Balance Sheet (Ch. 10)'!$AA22</f>
        <v>2.2933060807358205</v>
      </c>
      <c r="S69" s="255">
        <f>'Balance Sheet (Ch. 10)'!T22/'Balance Sheet (Ch. 10)'!$AA22</f>
        <v>0.66836995401124177</v>
      </c>
      <c r="T69" s="255">
        <f>'Balance Sheet (Ch. 10)'!U22/'Balance Sheet (Ch. 10)'!$AA22</f>
        <v>0.66836995401124177</v>
      </c>
      <c r="U69" s="255">
        <f>'Balance Sheet (Ch. 10)'!V22/'Balance Sheet (Ch. 10)'!$AA22</f>
        <v>0.69187531936637714</v>
      </c>
      <c r="V69" s="255">
        <f>'Balance Sheet (Ch. 10)'!W22/'Balance Sheet (Ch. 10)'!$AA22</f>
        <v>0.69187531936637714</v>
      </c>
      <c r="W69" s="255">
        <f>'Balance Sheet (Ch. 10)'!X22/'Balance Sheet (Ch. 10)'!$AA22</f>
        <v>0.33520694941236584</v>
      </c>
      <c r="X69" s="255">
        <f>'Balance Sheet (Ch. 10)'!Y22/'Balance Sheet (Ch. 10)'!$AA22</f>
        <v>1.1890648952478282</v>
      </c>
      <c r="Y69" s="255">
        <f>'Balance Sheet (Ch. 10)'!Z22/'Balance Sheet (Ch. 10)'!$AA22</f>
        <v>0.91313234542667343</v>
      </c>
      <c r="Z69" s="255">
        <f>'Balance Sheet (Ch. 10)'!AA22/'Balance Sheet (Ch. 10)'!$AA22</f>
        <v>1</v>
      </c>
    </row>
    <row r="70" spans="2:26" x14ac:dyDescent="0.2">
      <c r="B70" s="140" t="s">
        <v>246</v>
      </c>
      <c r="C70" s="277">
        <f>'Balance Sheet (Ch. 10)'!Q23/'Balance Sheet (Ch. 10)'!Q$25</f>
        <v>4.9848054164660829E-2</v>
      </c>
      <c r="D70" s="277">
        <f>'Balance Sheet (Ch. 10)'!R23/'Balance Sheet (Ch. 10)'!R$25</f>
        <v>4.725804027458802E-2</v>
      </c>
      <c r="E70" s="277">
        <f>'Balance Sheet (Ch. 10)'!S23/'Balance Sheet (Ch. 10)'!S$25</f>
        <v>7.6139362390474738E-2</v>
      </c>
      <c r="F70" s="277">
        <f>'Balance Sheet (Ch. 10)'!T23/'Balance Sheet (Ch. 10)'!T$25</f>
        <v>5.1735914095916165E-2</v>
      </c>
      <c r="G70" s="277">
        <f>'Balance Sheet (Ch. 10)'!U23/'Balance Sheet (Ch. 10)'!U$25</f>
        <v>5.3037911512228572E-2</v>
      </c>
      <c r="H70" s="277">
        <f>'Balance Sheet (Ch. 10)'!V23/'Balance Sheet (Ch. 10)'!V$25</f>
        <v>5.7611020913112702E-2</v>
      </c>
      <c r="I70" s="277">
        <f>'Balance Sheet (Ch. 10)'!W23/'Balance Sheet (Ch. 10)'!W$25</f>
        <v>5.4293487649565556E-2</v>
      </c>
      <c r="J70" s="277">
        <f>'Balance Sheet (Ch. 10)'!X23/'Balance Sheet (Ch. 10)'!X$25</f>
        <v>1.8938711158217551E-2</v>
      </c>
      <c r="K70" s="277">
        <f>'Balance Sheet (Ch. 10)'!Y23/'Balance Sheet (Ch. 10)'!Y$25</f>
        <v>3.4802794022366711E-2</v>
      </c>
      <c r="L70" s="277">
        <f>'Balance Sheet (Ch. 10)'!Z23/'Balance Sheet (Ch. 10)'!Z$25</f>
        <v>3.9225228173834149E-2</v>
      </c>
      <c r="M70" s="277">
        <f>'Balance Sheet (Ch. 10)'!AA23/'Balance Sheet (Ch. 10)'!AA$25</f>
        <v>3.8026068884612525E-2</v>
      </c>
      <c r="O70" s="140" t="s">
        <v>246</v>
      </c>
      <c r="P70" s="255">
        <f>'Balance Sheet (Ch. 10)'!Q23/'Balance Sheet (Ch. 10)'!$AA23</f>
        <v>2.1700743494423791</v>
      </c>
      <c r="Q70" s="255">
        <f>'Balance Sheet (Ch. 10)'!R23/'Balance Sheet (Ch. 10)'!$AA23</f>
        <v>2.1719330855018586</v>
      </c>
      <c r="R70" s="255">
        <f>'Balance Sheet (Ch. 10)'!S23/'Balance Sheet (Ch. 10)'!$AA23</f>
        <v>3.4530669144981414</v>
      </c>
      <c r="S70" s="255">
        <f>'Balance Sheet (Ch. 10)'!T23/'Balance Sheet (Ch. 10)'!$AA23</f>
        <v>1.904739776951673</v>
      </c>
      <c r="T70" s="255">
        <f>'Balance Sheet (Ch. 10)'!U23/'Balance Sheet (Ch. 10)'!$AA23</f>
        <v>1.884293680297398</v>
      </c>
      <c r="U70" s="255">
        <f>'Balance Sheet (Ch. 10)'!V23/'Balance Sheet (Ch. 10)'!$AA23</f>
        <v>1.8870817843866172</v>
      </c>
      <c r="V70" s="255">
        <f>'Balance Sheet (Ch. 10)'!W23/'Balance Sheet (Ch. 10)'!$AA23</f>
        <v>1.7021375464684017</v>
      </c>
      <c r="W70" s="255">
        <f>'Balance Sheet (Ch. 10)'!X23/'Balance Sheet (Ch. 10)'!$AA23</f>
        <v>0.5492565055762082</v>
      </c>
      <c r="X70" s="255">
        <f>'Balance Sheet (Ch. 10)'!Y23/'Balance Sheet (Ch. 10)'!$AA23</f>
        <v>0.95724907063197029</v>
      </c>
      <c r="Y70" s="255">
        <f>'Balance Sheet (Ch. 10)'!Z23/'Balance Sheet (Ch. 10)'!$AA23</f>
        <v>1.0157992565055762</v>
      </c>
      <c r="Z70" s="255">
        <f>'Balance Sheet (Ch. 10)'!AA23/'Balance Sheet (Ch. 10)'!$AA23</f>
        <v>1</v>
      </c>
    </row>
    <row r="71" spans="2:26" x14ac:dyDescent="0.2">
      <c r="B71" s="140" t="s">
        <v>248</v>
      </c>
      <c r="C71" s="277">
        <f>'Balance Sheet (Ch. 10)'!Q24/'Balance Sheet (Ch. 10)'!Q$25</f>
        <v>0.11980611561973302</v>
      </c>
      <c r="D71" s="277">
        <f>'Balance Sheet (Ch. 10)'!R24/'Balance Sheet (Ch. 10)'!R$25</f>
        <v>0.11823609819662653</v>
      </c>
      <c r="E71" s="277">
        <f>'Balance Sheet (Ch. 10)'!S24/'Balance Sheet (Ch. 10)'!S$25</f>
        <v>7.6600440483271304E-2</v>
      </c>
      <c r="F71" s="277">
        <f>'Balance Sheet (Ch. 10)'!T24/'Balance Sheet (Ch. 10)'!T$25</f>
        <v>7.7307263683212127E-2</v>
      </c>
      <c r="G71" s="277">
        <f>'Balance Sheet (Ch. 10)'!U24/'Balance Sheet (Ch. 10)'!U$25</f>
        <v>6.8001011578810458E-2</v>
      </c>
      <c r="H71" s="277">
        <f>'Balance Sheet (Ch. 10)'!V24/'Balance Sheet (Ch. 10)'!V$25</f>
        <v>5.7511716026042568E-2</v>
      </c>
      <c r="I71" s="277">
        <f>'Balance Sheet (Ch. 10)'!W24/'Balance Sheet (Ch. 10)'!W$25</f>
        <v>6.3972343078221389E-2</v>
      </c>
      <c r="J71" s="277">
        <f>'Balance Sheet (Ch. 10)'!X24/'Balance Sheet (Ch. 10)'!X$25</f>
        <v>7.2293963405987802E-2</v>
      </c>
      <c r="K71" s="277">
        <f>'Balance Sheet (Ch. 10)'!Y24/'Balance Sheet (Ch. 10)'!Y$25</f>
        <v>6.2999815004565751E-2</v>
      </c>
      <c r="L71" s="277">
        <f>'Balance Sheet (Ch. 10)'!Z24/'Balance Sheet (Ch. 10)'!Z$25</f>
        <v>5.2306285510853867E-2</v>
      </c>
      <c r="M71" s="277">
        <f>'Balance Sheet (Ch. 10)'!AA24/'Balance Sheet (Ch. 10)'!AA$25</f>
        <v>6.7128734057919609E-2</v>
      </c>
      <c r="O71" s="140" t="s">
        <v>248</v>
      </c>
      <c r="P71" s="255">
        <f>'Balance Sheet (Ch. 10)'!Q24/'Balance Sheet (Ch. 10)'!$AA24</f>
        <v>2.9544617004474865</v>
      </c>
      <c r="Q71" s="255">
        <f>'Balance Sheet (Ch. 10)'!R24/'Balance Sheet (Ch. 10)'!$AA24</f>
        <v>3.0781784680178998</v>
      </c>
      <c r="R71" s="255">
        <f>'Balance Sheet (Ch. 10)'!S24/'Balance Sheet (Ch. 10)'!$AA24</f>
        <v>1.967886285864701</v>
      </c>
      <c r="S71" s="255">
        <f>'Balance Sheet (Ch. 10)'!T24/'Balance Sheet (Ch. 10)'!$AA24</f>
        <v>1.612266385891024</v>
      </c>
      <c r="T71" s="255">
        <f>'Balance Sheet (Ch. 10)'!U24/'Balance Sheet (Ch. 10)'!$AA24</f>
        <v>1.3685180310608058</v>
      </c>
      <c r="U71" s="255">
        <f>'Balance Sheet (Ch. 10)'!V24/'Balance Sheet (Ch. 10)'!$AA24</f>
        <v>1.0671229270860754</v>
      </c>
      <c r="V71" s="255">
        <f>'Balance Sheet (Ch. 10)'!W24/'Balance Sheet (Ch. 10)'!$AA24</f>
        <v>1.1360884443274548</v>
      </c>
      <c r="W71" s="255">
        <f>'Balance Sheet (Ch. 10)'!X24/'Balance Sheet (Ch. 10)'!$AA24</f>
        <v>1.1876809686759675</v>
      </c>
      <c r="X71" s="255">
        <f>'Balance Sheet (Ch. 10)'!Y24/'Balance Sheet (Ch. 10)'!$AA24</f>
        <v>0.98157409844695975</v>
      </c>
      <c r="Y71" s="255">
        <f>'Balance Sheet (Ch. 10)'!Z24/'Balance Sheet (Ch. 10)'!$AA24</f>
        <v>0.76730718610160575</v>
      </c>
      <c r="Z71" s="255">
        <f>'Balance Sheet (Ch. 10)'!AA24/'Balance Sheet (Ch. 10)'!$AA24</f>
        <v>1</v>
      </c>
    </row>
    <row r="72" spans="2:26" x14ac:dyDescent="0.2">
      <c r="B72" s="90" t="s">
        <v>249</v>
      </c>
      <c r="C72" s="277">
        <f>'Balance Sheet (Ch. 10)'!Q25/'Balance Sheet (Ch. 10)'!Q$25</f>
        <v>1</v>
      </c>
      <c r="D72" s="277">
        <f>'Balance Sheet (Ch. 10)'!R25/'Balance Sheet (Ch. 10)'!R$25</f>
        <v>1</v>
      </c>
      <c r="E72" s="277">
        <f>'Balance Sheet (Ch. 10)'!S25/'Balance Sheet (Ch. 10)'!S$25</f>
        <v>1</v>
      </c>
      <c r="F72" s="277">
        <f>'Balance Sheet (Ch. 10)'!T25/'Balance Sheet (Ch. 10)'!T$25</f>
        <v>1</v>
      </c>
      <c r="G72" s="277">
        <f>'Balance Sheet (Ch. 10)'!U25/'Balance Sheet (Ch. 10)'!U$25</f>
        <v>1</v>
      </c>
      <c r="H72" s="277">
        <f>'Balance Sheet (Ch. 10)'!V25/'Balance Sheet (Ch. 10)'!V$25</f>
        <v>1</v>
      </c>
      <c r="I72" s="277">
        <f>'Balance Sheet (Ch. 10)'!W25/'Balance Sheet (Ch. 10)'!W$25</f>
        <v>1</v>
      </c>
      <c r="J72" s="277">
        <f>'Balance Sheet (Ch. 10)'!X25/'Balance Sheet (Ch. 10)'!X$25</f>
        <v>1</v>
      </c>
      <c r="K72" s="277">
        <f>'Balance Sheet (Ch. 10)'!Y25/'Balance Sheet (Ch. 10)'!Y$25</f>
        <v>1</v>
      </c>
      <c r="L72" s="277">
        <f>'Balance Sheet (Ch. 10)'!Z25/'Balance Sheet (Ch. 10)'!Z$25</f>
        <v>1</v>
      </c>
      <c r="M72" s="277">
        <f>'Balance Sheet (Ch. 10)'!AA25/'Balance Sheet (Ch. 10)'!AA$25</f>
        <v>1</v>
      </c>
      <c r="O72" s="90" t="s">
        <v>249</v>
      </c>
      <c r="P72" s="255">
        <f>'Balance Sheet (Ch. 10)'!Q25/'Balance Sheet (Ch. 10)'!$AA25</f>
        <v>1.6554186132129456</v>
      </c>
      <c r="Q72" s="255">
        <f>'Balance Sheet (Ch. 10)'!R25/'Balance Sheet (Ch. 10)'!$AA25</f>
        <v>1.7476407536618423</v>
      </c>
      <c r="R72" s="255">
        <f>'Balance Sheet (Ch. 10)'!S25/'Balance Sheet (Ch. 10)'!$AA25</f>
        <v>1.7245555548585683</v>
      </c>
      <c r="S72" s="255">
        <f>'Balance Sheet (Ch. 10)'!T25/'Balance Sheet (Ch. 10)'!$AA25</f>
        <v>1.3999900694002261</v>
      </c>
      <c r="T72" s="255">
        <f>'Balance Sheet (Ch. 10)'!U25/'Balance Sheet (Ch. 10)'!$AA25</f>
        <v>1.3509634758018054</v>
      </c>
      <c r="U72" s="255">
        <f>'Balance Sheet (Ch. 10)'!V25/'Balance Sheet (Ch. 10)'!$AA25</f>
        <v>1.245565532195773</v>
      </c>
      <c r="V72" s="255">
        <f>'Balance Sheet (Ch. 10)'!W25/'Balance Sheet (Ch. 10)'!$AA25</f>
        <v>1.1921429695373551</v>
      </c>
      <c r="W72" s="255">
        <f>'Balance Sheet (Ch. 10)'!X25/'Balance Sheet (Ch. 10)'!$AA25</f>
        <v>1.1028240275632457</v>
      </c>
      <c r="X72" s="255">
        <f>'Balance Sheet (Ch. 10)'!Y25/'Balance Sheet (Ch. 10)'!$AA25</f>
        <v>1.045905080959568</v>
      </c>
      <c r="Y72" s="255">
        <f>'Balance Sheet (Ch. 10)'!Z25/'Balance Sheet (Ch. 10)'!$AA25</f>
        <v>0.98474513212866222</v>
      </c>
      <c r="Z72" s="255">
        <f>'Balance Sheet (Ch. 10)'!AA25/'Balance Sheet (Ch. 10)'!$AA25</f>
        <v>1</v>
      </c>
    </row>
    <row r="73" spans="2:26" x14ac:dyDescent="0.2">
      <c r="B73" s="144" t="s">
        <v>250</v>
      </c>
      <c r="C73" s="92"/>
      <c r="D73" s="92"/>
      <c r="E73" s="92"/>
      <c r="F73" s="92"/>
      <c r="G73" s="92"/>
      <c r="H73" s="92"/>
      <c r="I73" s="92"/>
      <c r="J73" s="93"/>
      <c r="K73" s="93"/>
      <c r="L73" s="93"/>
      <c r="M73" s="93"/>
      <c r="O73" s="144" t="s">
        <v>250</v>
      </c>
      <c r="P73" s="255"/>
      <c r="Q73" s="255"/>
      <c r="R73" s="255"/>
      <c r="S73" s="255"/>
      <c r="T73" s="255"/>
      <c r="U73" s="255"/>
      <c r="V73" s="255"/>
      <c r="W73" s="255"/>
      <c r="X73" s="255"/>
      <c r="Y73" s="255"/>
      <c r="Z73" s="255"/>
    </row>
    <row r="74" spans="2:26" x14ac:dyDescent="0.2">
      <c r="B74" s="140" t="s">
        <v>252</v>
      </c>
      <c r="C74" s="270">
        <f>'Balance Sheet (Ch. 10)'!Q27/'Balance Sheet (Ch. 10)'!Q$31</f>
        <v>0.30257354848752138</v>
      </c>
      <c r="D74" s="270">
        <f>'Balance Sheet (Ch. 10)'!R27/'Balance Sheet (Ch. 10)'!R$31</f>
        <v>0.26900287794142541</v>
      </c>
      <c r="E74" s="270">
        <f>'Balance Sheet (Ch. 10)'!S27/'Balance Sheet (Ch. 10)'!S$31</f>
        <v>0.32038707647120523</v>
      </c>
      <c r="F74" s="270">
        <f>'Balance Sheet (Ch. 10)'!T27/'Balance Sheet (Ch. 10)'!T$31</f>
        <v>0.33369080733268541</v>
      </c>
      <c r="G74" s="270">
        <f>'Balance Sheet (Ch. 10)'!U27/'Balance Sheet (Ch. 10)'!U$31</f>
        <v>0.32378191957734076</v>
      </c>
      <c r="H74" s="270">
        <f>'Balance Sheet (Ch. 10)'!V27/'Balance Sheet (Ch. 10)'!V$31</f>
        <v>0.348769515744906</v>
      </c>
      <c r="I74" s="270">
        <f>'Balance Sheet (Ch. 10)'!W27/'Balance Sheet (Ch. 10)'!W$31</f>
        <v>0.33550473760932947</v>
      </c>
      <c r="J74" s="270">
        <f>'Balance Sheet (Ch. 10)'!X27/'Balance Sheet (Ch. 10)'!X$31</f>
        <v>0.27374535559160607</v>
      </c>
      <c r="K74" s="270">
        <f>'Balance Sheet (Ch. 10)'!Y27/'Balance Sheet (Ch. 10)'!Y$31</f>
        <v>0.32105624142661182</v>
      </c>
      <c r="L74" s="270">
        <f>'Balance Sheet (Ch. 10)'!Z27/'Balance Sheet (Ch. 10)'!Z$31</f>
        <v>0.40248546802966528</v>
      </c>
      <c r="M74" s="270">
        <f>'Balance Sheet (Ch. 10)'!AA27/'Balance Sheet (Ch. 10)'!AA$31</f>
        <v>0.39791135597401528</v>
      </c>
      <c r="O74" s="140" t="s">
        <v>252</v>
      </c>
      <c r="P74" s="255">
        <f>'Balance Sheet (Ch. 10)'!Q27/'Balance Sheet (Ch. 10)'!$AA27</f>
        <v>2.4102087208100849</v>
      </c>
      <c r="Q74" s="255">
        <f>'Balance Sheet (Ch. 10)'!R27/'Balance Sheet (Ch. 10)'!$AA27</f>
        <v>1.9702417854928707</v>
      </c>
      <c r="R74" s="255">
        <f>'Balance Sheet (Ch. 10)'!S27/'Balance Sheet (Ch. 10)'!$AA27</f>
        <v>2.524695184955569</v>
      </c>
      <c r="S74" s="255">
        <f>'Balance Sheet (Ch. 10)'!T27/'Balance Sheet (Ch. 10)'!$AA27</f>
        <v>2.0576565406075633</v>
      </c>
      <c r="T74" s="255">
        <f>'Balance Sheet (Ch. 10)'!U27/'Balance Sheet (Ch. 10)'!$AA27</f>
        <v>1.8237239098987394</v>
      </c>
      <c r="U74" s="255">
        <f>'Balance Sheet (Ch. 10)'!V27/'Balance Sheet (Ch. 10)'!$AA27</f>
        <v>1.6342219466831991</v>
      </c>
      <c r="V74" s="255">
        <f>'Balance Sheet (Ch. 10)'!W27/'Balance Sheet (Ch. 10)'!$AA27</f>
        <v>1.5220086794792314</v>
      </c>
      <c r="W74" s="255">
        <f>'Balance Sheet (Ch. 10)'!X27/'Balance Sheet (Ch. 10)'!$AA27</f>
        <v>1.081008472824964</v>
      </c>
      <c r="X74" s="255">
        <f>'Balance Sheet (Ch. 10)'!Y27/'Balance Sheet (Ch. 10)'!$AA27</f>
        <v>0.96734862574912173</v>
      </c>
      <c r="Y74" s="255">
        <f>'Balance Sheet (Ch. 10)'!Z27/'Balance Sheet (Ch. 10)'!$AA27</f>
        <v>0.82992353792105811</v>
      </c>
      <c r="Z74" s="255">
        <f>'Balance Sheet (Ch. 10)'!AA27/'Balance Sheet (Ch. 10)'!$AA27</f>
        <v>1</v>
      </c>
    </row>
    <row r="75" spans="2:26" x14ac:dyDescent="0.2">
      <c r="B75" s="140" t="s">
        <v>253</v>
      </c>
      <c r="C75" s="270">
        <f>'Balance Sheet (Ch. 10)'!Q28/'Balance Sheet (Ch. 10)'!Q$31</f>
        <v>0.46015150728999116</v>
      </c>
      <c r="D75" s="270">
        <f>'Balance Sheet (Ch. 10)'!R28/'Balance Sheet (Ch. 10)'!R$31</f>
        <v>0.46907623723266179</v>
      </c>
      <c r="E75" s="270">
        <f>'Balance Sheet (Ch. 10)'!S28/'Balance Sheet (Ch. 10)'!S$31</f>
        <v>0.43244519039127244</v>
      </c>
      <c r="F75" s="270">
        <f>'Balance Sheet (Ch. 10)'!T28/'Balance Sheet (Ch. 10)'!T$31</f>
        <v>0.40567713395221022</v>
      </c>
      <c r="G75" s="270">
        <f>'Balance Sheet (Ch. 10)'!U28/'Balance Sheet (Ch. 10)'!U$31</f>
        <v>0.44302171998825945</v>
      </c>
      <c r="H75" s="270">
        <f>'Balance Sheet (Ch. 10)'!V28/'Balance Sheet (Ch. 10)'!V$31</f>
        <v>0.40531004674958099</v>
      </c>
      <c r="I75" s="270">
        <f>'Balance Sheet (Ch. 10)'!W28/'Balance Sheet (Ch. 10)'!W$31</f>
        <v>0.42214832361516036</v>
      </c>
      <c r="J75" s="270">
        <f>'Balance Sheet (Ch. 10)'!X28/'Balance Sheet (Ch. 10)'!X$31</f>
        <v>0.52294730231827935</v>
      </c>
      <c r="K75" s="270">
        <f>'Balance Sheet (Ch. 10)'!Y28/'Balance Sheet (Ch. 10)'!Y$31</f>
        <v>0.5248971193415638</v>
      </c>
      <c r="L75" s="270">
        <f>'Balance Sheet (Ch. 10)'!Z28/'Balance Sheet (Ch. 10)'!Z$31</f>
        <v>0.47314091000200442</v>
      </c>
      <c r="M75" s="270">
        <f>'Balance Sheet (Ch. 10)'!AA28/'Balance Sheet (Ch. 10)'!AA$31</f>
        <v>0.51138886604720013</v>
      </c>
      <c r="O75" s="140" t="s">
        <v>253</v>
      </c>
      <c r="P75" s="255">
        <f>'Balance Sheet (Ch. 10)'!Q28/'Balance Sheet (Ch. 10)'!$AA28</f>
        <v>2.8520662485930215</v>
      </c>
      <c r="Q75" s="255">
        <f>'Balance Sheet (Ch. 10)'!R28/'Balance Sheet (Ch. 10)'!$AA28</f>
        <v>2.6732593664576298</v>
      </c>
      <c r="R75" s="255">
        <f>'Balance Sheet (Ch. 10)'!S28/'Balance Sheet (Ch. 10)'!$AA28</f>
        <v>2.6515516964142147</v>
      </c>
      <c r="S75" s="255">
        <f>'Balance Sheet (Ch. 10)'!T28/'Balance Sheet (Ch. 10)'!$AA28</f>
        <v>1.946454413892909</v>
      </c>
      <c r="T75" s="255">
        <f>'Balance Sheet (Ch. 10)'!U28/'Balance Sheet (Ch. 10)'!$AA28</f>
        <v>1.9416304872165944</v>
      </c>
      <c r="U75" s="255">
        <f>'Balance Sheet (Ch. 10)'!V28/'Balance Sheet (Ch. 10)'!$AA28</f>
        <v>1.4777295385110147</v>
      </c>
      <c r="V75" s="255">
        <f>'Balance Sheet (Ch. 10)'!W28/'Balance Sheet (Ch. 10)'!$AA28</f>
        <v>1.4901109503135552</v>
      </c>
      <c r="W75" s="255">
        <f>'Balance Sheet (Ch. 10)'!X28/'Balance Sheet (Ch. 10)'!$AA28</f>
        <v>1.6068499758803667</v>
      </c>
      <c r="X75" s="255">
        <f>'Balance Sheet (Ch. 10)'!Y28/'Balance Sheet (Ch. 10)'!$AA28</f>
        <v>1.2305836951278339</v>
      </c>
      <c r="Y75" s="255">
        <f>'Balance Sheet (Ch. 10)'!Z28/'Balance Sheet (Ch. 10)'!$AA28</f>
        <v>0.75912526129602842</v>
      </c>
      <c r="Z75" s="255">
        <f>'Balance Sheet (Ch. 10)'!AA28/'Balance Sheet (Ch. 10)'!$AA28</f>
        <v>1</v>
      </c>
    </row>
    <row r="76" spans="2:26" x14ac:dyDescent="0.2">
      <c r="B76" s="140" t="s">
        <v>255</v>
      </c>
      <c r="C76" s="270">
        <f>'Balance Sheet (Ch. 10)'!Q29/'Balance Sheet (Ch. 10)'!Q$31</f>
        <v>1.5384216261090643E-2</v>
      </c>
      <c r="D76" s="270">
        <f>'Balance Sheet (Ch. 10)'!R29/'Balance Sheet (Ch. 10)'!R$31</f>
        <v>2.4349641668077418E-2</v>
      </c>
      <c r="E76" s="270">
        <f>'Balance Sheet (Ch. 10)'!S29/'Balance Sheet (Ch. 10)'!S$31</f>
        <v>2.3077729990559112E-2</v>
      </c>
      <c r="F76" s="270">
        <f>'Balance Sheet (Ch. 10)'!T29/'Balance Sheet (Ch. 10)'!T$31</f>
        <v>3.652937430879051E-2</v>
      </c>
      <c r="G76" s="270">
        <f>'Balance Sheet (Ch. 10)'!U29/'Balance Sheet (Ch. 10)'!U$31</f>
        <v>3.1369239800410918E-2</v>
      </c>
      <c r="H76" s="270">
        <f>'Balance Sheet (Ch. 10)'!V29/'Balance Sheet (Ch. 10)'!V$31</f>
        <v>4.1898209402840253E-2</v>
      </c>
      <c r="I76" s="270">
        <f>'Balance Sheet (Ch. 10)'!W29/'Balance Sheet (Ch. 10)'!W$31</f>
        <v>5.3844752186588928E-2</v>
      </c>
      <c r="J76" s="270">
        <f>'Balance Sheet (Ch. 10)'!X29/'Balance Sheet (Ch. 10)'!X$31</f>
        <v>6.8344759014077133E-2</v>
      </c>
      <c r="K76" s="270">
        <f>'Balance Sheet (Ch. 10)'!Y29/'Balance Sheet (Ch. 10)'!Y$31</f>
        <v>5.6927297668038418E-2</v>
      </c>
      <c r="L76" s="270">
        <f>'Balance Sheet (Ch. 10)'!Z29/'Balance Sheet (Ch. 10)'!Z$31</f>
        <v>2.1948286229705349E-2</v>
      </c>
      <c r="M76" s="270">
        <f>'Balance Sheet (Ch. 10)'!AA29/'Balance Sheet (Ch. 10)'!AA$31</f>
        <v>0</v>
      </c>
      <c r="O76" s="140" t="s">
        <v>255</v>
      </c>
      <c r="P76" s="255"/>
      <c r="Q76" s="255"/>
      <c r="R76" s="255"/>
      <c r="S76" s="255"/>
      <c r="T76" s="255"/>
      <c r="U76" s="255"/>
      <c r="V76" s="255"/>
      <c r="W76" s="255"/>
      <c r="X76" s="255"/>
      <c r="Y76" s="255"/>
      <c r="Z76" s="255"/>
    </row>
    <row r="77" spans="2:26" x14ac:dyDescent="0.2">
      <c r="B77" s="140" t="s">
        <v>257</v>
      </c>
      <c r="C77" s="264">
        <f>'Balance Sheet (Ch. 10)'!Q30/'Balance Sheet (Ch. 10)'!Q$31</f>
        <v>0.22189072796139675</v>
      </c>
      <c r="D77" s="264">
        <f>'Balance Sheet (Ch. 10)'!R30/'Balance Sheet (Ch. 10)'!R$31</f>
        <v>0.23757124315783532</v>
      </c>
      <c r="E77" s="264">
        <f>'Balance Sheet (Ch. 10)'!S30/'Balance Sheet (Ch. 10)'!S$31</f>
        <v>0.2240900031469632</v>
      </c>
      <c r="F77" s="264">
        <f>'Balance Sheet (Ch. 10)'!T30/'Balance Sheet (Ch. 10)'!T$31</f>
        <v>0.22410268440631392</v>
      </c>
      <c r="G77" s="264">
        <f>'Balance Sheet (Ch. 10)'!U30/'Balance Sheet (Ch. 10)'!U$31</f>
        <v>0.20182712063398886</v>
      </c>
      <c r="H77" s="264">
        <f>'Balance Sheet (Ch. 10)'!V30/'Balance Sheet (Ch. 10)'!V$31</f>
        <v>0.20402222810267268</v>
      </c>
      <c r="I77" s="264">
        <f>'Balance Sheet (Ch. 10)'!W30/'Balance Sheet (Ch. 10)'!W$31</f>
        <v>0.18850218658892132</v>
      </c>
      <c r="J77" s="264">
        <f>'Balance Sheet (Ch. 10)'!X30/'Balance Sheet (Ch. 10)'!X$31</f>
        <v>0.13496258307603745</v>
      </c>
      <c r="K77" s="264">
        <f>'Balance Sheet (Ch. 10)'!Y30/'Balance Sheet (Ch. 10)'!Y$31</f>
        <v>9.7119341563786016E-2</v>
      </c>
      <c r="L77" s="264">
        <f>'Balance Sheet (Ch. 10)'!Z30/'Balance Sheet (Ch. 10)'!Z$31</f>
        <v>0.10242533573862497</v>
      </c>
      <c r="M77" s="264">
        <f>'Balance Sheet (Ch. 10)'!AA30/'Balance Sheet (Ch. 10)'!AA$31</f>
        <v>9.0699777978784646E-2</v>
      </c>
      <c r="O77" s="140" t="s">
        <v>257</v>
      </c>
      <c r="P77" s="255">
        <f>'Balance Sheet (Ch. 10)'!Q30/'Balance Sheet (Ch. 10)'!$AA30</f>
        <v>7.754306436990027</v>
      </c>
      <c r="Q77" s="255">
        <f>'Balance Sheet (Ch. 10)'!R30/'Balance Sheet (Ch. 10)'!$AA30</f>
        <v>7.6337262012692655</v>
      </c>
      <c r="R77" s="255">
        <f>'Balance Sheet (Ch. 10)'!S30/'Balance Sheet (Ch. 10)'!$AA30</f>
        <v>7.747053490480508</v>
      </c>
      <c r="S77" s="255">
        <f>'Balance Sheet (Ch. 10)'!T30/'Balance Sheet (Ch. 10)'!$AA30</f>
        <v>6.0625566636446058</v>
      </c>
      <c r="T77" s="255">
        <f>'Balance Sheet (Ch. 10)'!U30/'Balance Sheet (Ch. 10)'!$AA30</f>
        <v>4.9873073436083413</v>
      </c>
      <c r="U77" s="255">
        <f>'Balance Sheet (Ch. 10)'!V30/'Balance Sheet (Ch. 10)'!$AA30</f>
        <v>4.1940163191296467</v>
      </c>
      <c r="V77" s="255">
        <f>'Balance Sheet (Ch. 10)'!W30/'Balance Sheet (Ch. 10)'!$AA30</f>
        <v>3.7515865820489576</v>
      </c>
      <c r="W77" s="255">
        <f>'Balance Sheet (Ch. 10)'!X30/'Balance Sheet (Ch. 10)'!$AA30</f>
        <v>2.3381686310063463</v>
      </c>
      <c r="X77" s="255">
        <f>'Balance Sheet (Ch. 10)'!Y30/'Balance Sheet (Ch. 10)'!$AA30</f>
        <v>1.2837715321849501</v>
      </c>
      <c r="Y77" s="255">
        <f>'Balance Sheet (Ch. 10)'!Z30/'Balance Sheet (Ch. 10)'!$AA30</f>
        <v>0.92656391659111514</v>
      </c>
      <c r="Z77" s="255">
        <f>'Balance Sheet (Ch. 10)'!AA30/'Balance Sheet (Ch. 10)'!$AA30</f>
        <v>1</v>
      </c>
    </row>
    <row r="78" spans="2:26" x14ac:dyDescent="0.2">
      <c r="B78" s="79" t="s">
        <v>259</v>
      </c>
      <c r="C78" s="264">
        <f>'Balance Sheet (Ch. 10)'!Q31/'Balance Sheet (Ch. 10)'!Q$31</f>
        <v>1</v>
      </c>
      <c r="D78" s="264">
        <f>'Balance Sheet (Ch. 10)'!R31/'Balance Sheet (Ch. 10)'!R$31</f>
        <v>1</v>
      </c>
      <c r="E78" s="264">
        <f>'Balance Sheet (Ch. 10)'!S31/'Balance Sheet (Ch. 10)'!S$31</f>
        <v>1</v>
      </c>
      <c r="F78" s="264">
        <f>'Balance Sheet (Ch. 10)'!T31/'Balance Sheet (Ch. 10)'!T$31</f>
        <v>1</v>
      </c>
      <c r="G78" s="264">
        <f>'Balance Sheet (Ch. 10)'!U31/'Balance Sheet (Ch. 10)'!U$31</f>
        <v>1</v>
      </c>
      <c r="H78" s="264">
        <f>'Balance Sheet (Ch. 10)'!V31/'Balance Sheet (Ch. 10)'!V$31</f>
        <v>1</v>
      </c>
      <c r="I78" s="264">
        <f>'Balance Sheet (Ch. 10)'!W31/'Balance Sheet (Ch. 10)'!W$31</f>
        <v>1</v>
      </c>
      <c r="J78" s="264">
        <f>'Balance Sheet (Ch. 10)'!X31/'Balance Sheet (Ch. 10)'!X$31</f>
        <v>1</v>
      </c>
      <c r="K78" s="264">
        <f>'Balance Sheet (Ch. 10)'!Y31/'Balance Sheet (Ch. 10)'!Y$31</f>
        <v>1</v>
      </c>
      <c r="L78" s="264">
        <f>'Balance Sheet (Ch. 10)'!Z31/'Balance Sheet (Ch. 10)'!Z$31</f>
        <v>1</v>
      </c>
      <c r="M78" s="264">
        <f>'Balance Sheet (Ch. 10)'!AA31/'Balance Sheet (Ch. 10)'!AA$31</f>
        <v>1</v>
      </c>
      <c r="O78" s="79" t="s">
        <v>259</v>
      </c>
      <c r="P78" s="255">
        <f>'Balance Sheet (Ch. 10)'!Q31/'Balance Sheet (Ch. 10)'!$AA31</f>
        <v>3.1696406545514355</v>
      </c>
      <c r="Q78" s="255">
        <f>'Balance Sheet (Ch. 10)'!R31/'Balance Sheet (Ch. 10)'!$AA31</f>
        <v>2.9143984869665327</v>
      </c>
      <c r="R78" s="255">
        <f>'Balance Sheet (Ch. 10)'!S31/'Balance Sheet (Ch. 10)'!$AA31</f>
        <v>3.1355974015294796</v>
      </c>
      <c r="S78" s="255">
        <f>'Balance Sheet (Ch. 10)'!T31/'Balance Sheet (Ch. 10)'!$AA31</f>
        <v>2.4536633500534495</v>
      </c>
      <c r="T78" s="255">
        <f>'Balance Sheet (Ch. 10)'!U31/'Balance Sheet (Ch. 10)'!$AA31</f>
        <v>2.2412630540251626</v>
      </c>
      <c r="U78" s="255">
        <f>'Balance Sheet (Ch. 10)'!V31/'Balance Sheet (Ch. 10)'!$AA31</f>
        <v>1.864484828550284</v>
      </c>
      <c r="V78" s="255">
        <f>'Balance Sheet (Ch. 10)'!W31/'Balance Sheet (Ch. 10)'!$AA31</f>
        <v>1.8051147109612695</v>
      </c>
      <c r="W78" s="255">
        <f>'Balance Sheet (Ch. 10)'!X31/'Balance Sheet (Ch. 10)'!$AA31</f>
        <v>1.5713345941945565</v>
      </c>
      <c r="X78" s="255">
        <f>'Balance Sheet (Ch. 10)'!Y31/'Balance Sheet (Ch. 10)'!$AA31</f>
        <v>1.1989145629471261</v>
      </c>
      <c r="Y78" s="255">
        <f>'Balance Sheet (Ch. 10)'!Z31/'Balance Sheet (Ch. 10)'!$AA31</f>
        <v>0.82049173587698387</v>
      </c>
      <c r="Z78" s="255">
        <f>'Balance Sheet (Ch. 10)'!AA31/'Balance Sheet (Ch. 10)'!$AA31</f>
        <v>1</v>
      </c>
    </row>
    <row r="79" spans="2:26" x14ac:dyDescent="0.2">
      <c r="B79" s="84"/>
      <c r="C79" s="84"/>
      <c r="D79" s="84"/>
      <c r="E79" s="84"/>
      <c r="F79" s="84"/>
      <c r="G79" s="84"/>
      <c r="H79" s="84"/>
      <c r="I79" s="92"/>
      <c r="J79" s="93"/>
      <c r="K79" s="93"/>
      <c r="L79" s="93"/>
      <c r="M79" s="93"/>
      <c r="O79" s="90" t="s">
        <v>227</v>
      </c>
      <c r="P79" s="255">
        <f>'Balance Sheet (Ch. 10)'!Q32/'Balance Sheet (Ch. 10)'!$AA32</f>
        <v>1.2409750638929298</v>
      </c>
      <c r="Q79" s="255">
        <f>'Balance Sheet (Ch. 10)'!R32/'Balance Sheet (Ch. 10)'!$AA32</f>
        <v>1.4282984095496565</v>
      </c>
      <c r="R79" s="255">
        <f>'Balance Sheet (Ch. 10)'!S32/'Balance Sheet (Ch. 10)'!$AA32</f>
        <v>1.3383524913656915</v>
      </c>
      <c r="S79" s="255">
        <f>'Balance Sheet (Ch. 10)'!T32/'Balance Sheet (Ch. 10)'!$AA32</f>
        <v>1.1115990129131745</v>
      </c>
      <c r="T79" s="255">
        <f>'Balance Sheet (Ch. 10)'!U32/'Balance Sheet (Ch. 10)'!$AA32</f>
        <v>1.1072879070385584</v>
      </c>
      <c r="U79" s="255">
        <f>'Balance Sheet (Ch. 10)'!V32/'Balance Sheet (Ch. 10)'!$AA32</f>
        <v>1.0761669216082055</v>
      </c>
      <c r="V79" s="255">
        <f>'Balance Sheet (Ch. 10)'!W32/'Balance Sheet (Ch. 10)'!$AA32</f>
        <v>1.0243722085701996</v>
      </c>
      <c r="W79" s="255">
        <f>'Balance Sheet (Ch. 10)'!X32/'Balance Sheet (Ch. 10)'!$AA32</f>
        <v>0.97459238330783926</v>
      </c>
      <c r="X79" s="255">
        <f>'Balance Sheet (Ch. 10)'!Y32/'Balance Sheet (Ch. 10)'!$AA32</f>
        <v>1.004026287055283</v>
      </c>
      <c r="Y79" s="255">
        <f>'Balance Sheet (Ch. 10)'!Z32/'Balance Sheet (Ch. 10)'!$AA32</f>
        <v>1.0297013926188603</v>
      </c>
      <c r="Z79" s="255">
        <f>'Balance Sheet (Ch. 10)'!AA32/'Balance Sheet (Ch. 10)'!$AA32</f>
        <v>1</v>
      </c>
    </row>
    <row r="80" spans="2:26" x14ac:dyDescent="0.2">
      <c r="B80" s="84" t="s">
        <v>265</v>
      </c>
      <c r="C80" s="84"/>
      <c r="D80" s="84"/>
      <c r="E80" s="84"/>
      <c r="F80" s="84"/>
      <c r="G80" s="84"/>
      <c r="H80" s="84"/>
      <c r="I80" s="92"/>
      <c r="J80" s="93"/>
      <c r="K80" s="93"/>
      <c r="L80" s="93"/>
      <c r="M80" s="93"/>
      <c r="O80" s="84"/>
      <c r="P80" s="255"/>
      <c r="Q80" s="255"/>
      <c r="R80" s="255"/>
      <c r="S80" s="255"/>
      <c r="T80" s="255"/>
      <c r="U80" s="255"/>
      <c r="V80" s="255"/>
      <c r="W80" s="255"/>
      <c r="X80" s="255"/>
      <c r="Y80" s="255"/>
      <c r="Z80" s="255"/>
    </row>
    <row r="81" spans="2:26" x14ac:dyDescent="0.2">
      <c r="B81" s="127" t="s">
        <v>267</v>
      </c>
      <c r="C81" s="127"/>
      <c r="D81" s="127"/>
      <c r="E81" s="127"/>
      <c r="F81" s="127"/>
      <c r="G81" s="127"/>
      <c r="H81" s="127"/>
      <c r="I81" s="92"/>
      <c r="J81" s="93"/>
      <c r="K81" s="93"/>
      <c r="L81" s="93"/>
      <c r="M81" s="93"/>
      <c r="O81" s="84" t="s">
        <v>265</v>
      </c>
      <c r="P81" s="255"/>
      <c r="Q81" s="255"/>
      <c r="R81" s="255"/>
      <c r="S81" s="255"/>
      <c r="T81" s="255"/>
      <c r="U81" s="255"/>
      <c r="V81" s="255"/>
      <c r="W81" s="255"/>
      <c r="X81" s="255"/>
      <c r="Y81" s="255"/>
      <c r="Z81" s="255"/>
    </row>
    <row r="82" spans="2:26" x14ac:dyDescent="0.2">
      <c r="B82" s="140" t="s">
        <v>269</v>
      </c>
      <c r="C82" s="270">
        <f>'Balance Sheet (Ch. 10)'!Q36/'Balance Sheet (Ch. 10)'!Q$38</f>
        <v>0.5907999279326368</v>
      </c>
      <c r="D82" s="270">
        <f>'Balance Sheet (Ch. 10)'!R36/'Balance Sheet (Ch. 10)'!R$38</f>
        <v>0.65349093740376296</v>
      </c>
      <c r="E82" s="270">
        <f>'Balance Sheet (Ch. 10)'!S36/'Balance Sheet (Ch. 10)'!S$38</f>
        <v>0.76063795092369824</v>
      </c>
      <c r="F82" s="270">
        <f>'Balance Sheet (Ch. 10)'!T36/'Balance Sheet (Ch. 10)'!T$38</f>
        <v>0.64189246974320435</v>
      </c>
      <c r="G82" s="270">
        <f>'Balance Sheet (Ch. 10)'!U36/'Balance Sheet (Ch. 10)'!U$38</f>
        <v>0.39467526962598715</v>
      </c>
      <c r="H82" s="270">
        <f>'Balance Sheet (Ch. 10)'!V36/'Balance Sheet (Ch. 10)'!V$38</f>
        <v>0.75136695498266948</v>
      </c>
      <c r="I82" s="270">
        <f>'Balance Sheet (Ch. 10)'!W36/'Balance Sheet (Ch. 10)'!W$38</f>
        <v>0.65671249971628254</v>
      </c>
      <c r="J82" s="270">
        <f>'Balance Sheet (Ch. 10)'!X36/'Balance Sheet (Ch. 10)'!X$38</f>
        <v>1</v>
      </c>
      <c r="K82" s="270">
        <f>'Balance Sheet (Ch. 10)'!Y36/'Balance Sheet (Ch. 10)'!Y$38</f>
        <v>1</v>
      </c>
      <c r="L82" s="270">
        <f>'Balance Sheet (Ch. 10)'!Z36/'Balance Sheet (Ch. 10)'!Z$38</f>
        <v>1</v>
      </c>
      <c r="M82" s="270">
        <f>'Balance Sheet (Ch. 10)'!AA36/'Balance Sheet (Ch. 10)'!AA$38</f>
        <v>1</v>
      </c>
      <c r="O82" s="127" t="s">
        <v>267</v>
      </c>
      <c r="P82" s="255"/>
      <c r="Q82" s="255"/>
      <c r="R82" s="255"/>
      <c r="S82" s="255"/>
      <c r="T82" s="255"/>
      <c r="U82" s="255"/>
      <c r="V82" s="255"/>
      <c r="W82" s="255"/>
      <c r="X82" s="255"/>
      <c r="Y82" s="255"/>
      <c r="Z82" s="255"/>
    </row>
    <row r="83" spans="2:26" x14ac:dyDescent="0.2">
      <c r="B83" s="127" t="s">
        <v>271</v>
      </c>
      <c r="C83" s="264">
        <f>'Balance Sheet (Ch. 10)'!Q37/'Balance Sheet (Ch. 10)'!Q$38</f>
        <v>0.40920007206736325</v>
      </c>
      <c r="D83" s="264">
        <f>'Balance Sheet (Ch. 10)'!R37/'Balance Sheet (Ch. 10)'!R$38</f>
        <v>0.34650906259623704</v>
      </c>
      <c r="E83" s="264">
        <f>'Balance Sheet (Ch. 10)'!S37/'Balance Sheet (Ch. 10)'!S$38</f>
        <v>0.23936204907630179</v>
      </c>
      <c r="F83" s="264">
        <f>'Balance Sheet (Ch. 10)'!T37/'Balance Sheet (Ch. 10)'!T$38</f>
        <v>0.35810753025679559</v>
      </c>
      <c r="G83" s="264">
        <f>'Balance Sheet (Ch. 10)'!U37/'Balance Sheet (Ch. 10)'!U$38</f>
        <v>0.6053247303740128</v>
      </c>
      <c r="H83" s="264">
        <f>'Balance Sheet (Ch. 10)'!V37/'Balance Sheet (Ch. 10)'!V$38</f>
        <v>0.24863304501733061</v>
      </c>
      <c r="I83" s="264">
        <f>'Balance Sheet (Ch. 10)'!W37/'Balance Sheet (Ch. 10)'!W$38</f>
        <v>0.34328750028371752</v>
      </c>
      <c r="J83" s="264">
        <f>'Balance Sheet (Ch. 10)'!X37/'Balance Sheet (Ch. 10)'!X$38</f>
        <v>0</v>
      </c>
      <c r="K83" s="264">
        <f>'Balance Sheet (Ch. 10)'!Y37/'Balance Sheet (Ch. 10)'!Y$38</f>
        <v>0</v>
      </c>
      <c r="L83" s="264">
        <f>'Balance Sheet (Ch. 10)'!Z37/'Balance Sheet (Ch. 10)'!Z$38</f>
        <v>0</v>
      </c>
      <c r="M83" s="264">
        <f>'Balance Sheet (Ch. 10)'!AA37/'Balance Sheet (Ch. 10)'!AA$38</f>
        <v>0</v>
      </c>
      <c r="O83" s="140" t="s">
        <v>269</v>
      </c>
      <c r="P83" s="255">
        <f>'Balance Sheet (Ch. 10)'!Q36/'Balance Sheet (Ch. 10)'!$AA36</f>
        <v>14.2555219288712</v>
      </c>
      <c r="Q83" s="255">
        <f>'Balance Sheet (Ch. 10)'!R36/'Balance Sheet (Ch. 10)'!$AA36</f>
        <v>10.487159888116297</v>
      </c>
      <c r="R83" s="255">
        <f>'Balance Sheet (Ch. 10)'!S36/'Balance Sheet (Ch. 10)'!$AA36</f>
        <v>9.7492887836827506</v>
      </c>
      <c r="S83" s="255">
        <f>'Balance Sheet (Ch. 10)'!T36/'Balance Sheet (Ch. 10)'!$AA36</f>
        <v>8.4799939806377189</v>
      </c>
      <c r="T83" s="255">
        <f>'Balance Sheet (Ch. 10)'!U36/'Balance Sheet (Ch. 10)'!$AA36</f>
        <v>4.2012545115359172</v>
      </c>
      <c r="U83" s="255">
        <f>'Balance Sheet (Ch. 10)'!V36/'Balance Sheet (Ch. 10)'!$AA36</f>
        <v>6.3031393840663652</v>
      </c>
      <c r="V83" s="255">
        <f>'Balance Sheet (Ch. 10)'!W36/'Balance Sheet (Ch. 10)'!$AA36</f>
        <v>3.6628989917568178</v>
      </c>
      <c r="W83" s="255">
        <f>'Balance Sheet (Ch. 10)'!X36/'Balance Sheet (Ch. 10)'!$AA36</f>
        <v>2.7732778532852103</v>
      </c>
      <c r="X83" s="255">
        <f>'Balance Sheet (Ch. 10)'!Y36/'Balance Sheet (Ch. 10)'!$AA36</f>
        <v>2.5130120936631877</v>
      </c>
      <c r="Y83" s="255">
        <f>'Balance Sheet (Ch. 10)'!Z36/'Balance Sheet (Ch. 10)'!$AA36</f>
        <v>1.2256377060496979</v>
      </c>
      <c r="Z83" s="255">
        <f>'Balance Sheet (Ch. 10)'!AA36/'Balance Sheet (Ch. 10)'!$AA36</f>
        <v>1</v>
      </c>
    </row>
    <row r="84" spans="2:26" x14ac:dyDescent="0.2">
      <c r="B84" s="127" t="s">
        <v>273</v>
      </c>
      <c r="C84" s="255">
        <f>'Balance Sheet (Ch. 10)'!Q38/'Balance Sheet (Ch. 10)'!Q$38</f>
        <v>1</v>
      </c>
      <c r="D84" s="255">
        <f>'Balance Sheet (Ch. 10)'!R38/'Balance Sheet (Ch. 10)'!R$38</f>
        <v>1</v>
      </c>
      <c r="E84" s="255">
        <f>'Balance Sheet (Ch. 10)'!S38/'Balance Sheet (Ch. 10)'!S$38</f>
        <v>1</v>
      </c>
      <c r="F84" s="255">
        <f>'Balance Sheet (Ch. 10)'!T38/'Balance Sheet (Ch. 10)'!T$38</f>
        <v>1</v>
      </c>
      <c r="G84" s="255">
        <f>'Balance Sheet (Ch. 10)'!U38/'Balance Sheet (Ch. 10)'!U$38</f>
        <v>1</v>
      </c>
      <c r="H84" s="255">
        <f>'Balance Sheet (Ch. 10)'!V38/'Balance Sheet (Ch. 10)'!V$38</f>
        <v>1</v>
      </c>
      <c r="I84" s="255">
        <f>'Balance Sheet (Ch. 10)'!W38/'Balance Sheet (Ch. 10)'!W$38</f>
        <v>1</v>
      </c>
      <c r="J84" s="255">
        <f>'Balance Sheet (Ch. 10)'!X38/'Balance Sheet (Ch. 10)'!X$38</f>
        <v>1</v>
      </c>
      <c r="K84" s="255">
        <f>'Balance Sheet (Ch. 10)'!Y38/'Balance Sheet (Ch. 10)'!Y$38</f>
        <v>1</v>
      </c>
      <c r="L84" s="255">
        <f>'Balance Sheet (Ch. 10)'!Z38/'Balance Sheet (Ch. 10)'!Z$38</f>
        <v>1</v>
      </c>
      <c r="M84" s="255">
        <f>'Balance Sheet (Ch. 10)'!AA38/'Balance Sheet (Ch. 10)'!AA$38</f>
        <v>1</v>
      </c>
      <c r="O84" s="127" t="s">
        <v>271</v>
      </c>
      <c r="P84" s="255"/>
      <c r="Q84" s="255"/>
      <c r="R84" s="255"/>
      <c r="S84" s="255"/>
      <c r="T84" s="255"/>
      <c r="U84" s="255"/>
      <c r="V84" s="255"/>
      <c r="W84" s="255"/>
      <c r="X84" s="255"/>
      <c r="Y84" s="255"/>
      <c r="Z84" s="255"/>
    </row>
    <row r="85" spans="2:26" x14ac:dyDescent="0.2">
      <c r="B85" s="127" t="s">
        <v>275</v>
      </c>
      <c r="C85" s="92"/>
      <c r="D85" s="92"/>
      <c r="E85" s="92"/>
      <c r="F85" s="92"/>
      <c r="G85" s="92"/>
      <c r="H85" s="92"/>
      <c r="I85" s="92"/>
      <c r="J85" s="93"/>
      <c r="K85" s="93"/>
      <c r="L85" s="93"/>
      <c r="M85" s="93"/>
      <c r="O85" s="127" t="s">
        <v>273</v>
      </c>
      <c r="P85" s="255">
        <f>'Balance Sheet (Ch. 10)'!Q38/'Balance Sheet (Ch. 10)'!$AA38</f>
        <v>24.129186980023839</v>
      </c>
      <c r="Q85" s="255">
        <f>'Balance Sheet (Ch. 10)'!R38/'Balance Sheet (Ch. 10)'!$AA38</f>
        <v>16.047904091494306</v>
      </c>
      <c r="R85" s="255">
        <f>'Balance Sheet (Ch. 10)'!S38/'Balance Sheet (Ch. 10)'!$AA38</f>
        <v>12.81725263884543</v>
      </c>
      <c r="S85" s="255">
        <f>'Balance Sheet (Ch. 10)'!T38/'Balance Sheet (Ch. 10)'!$AA38</f>
        <v>13.210926097996174</v>
      </c>
      <c r="T85" s="255">
        <f>'Balance Sheet (Ch. 10)'!U38/'Balance Sheet (Ch. 10)'!$AA38</f>
        <v>10.644838516274969</v>
      </c>
      <c r="U85" s="255">
        <f>'Balance Sheet (Ch. 10)'!V38/'Balance Sheet (Ch. 10)'!$AA38</f>
        <v>8.3888961874983572</v>
      </c>
      <c r="V85" s="255">
        <f>'Balance Sheet (Ch. 10)'!W38/'Balance Sheet (Ch. 10)'!$AA38</f>
        <v>5.5776294700333695</v>
      </c>
      <c r="W85" s="255">
        <f>'Balance Sheet (Ch. 10)'!X38/'Balance Sheet (Ch. 10)'!$AA38</f>
        <v>2.7732778532852103</v>
      </c>
      <c r="X85" s="255">
        <f>'Balance Sheet (Ch. 10)'!Y38/'Balance Sheet (Ch. 10)'!$AA38</f>
        <v>2.5130120936631877</v>
      </c>
      <c r="Y85" s="255">
        <f>'Balance Sheet (Ch. 10)'!Z38/'Balance Sheet (Ch. 10)'!$AA38</f>
        <v>1.2256377060496979</v>
      </c>
      <c r="Z85" s="255">
        <f>'Balance Sheet (Ch. 10)'!AA38/'Balance Sheet (Ch. 10)'!$AA38</f>
        <v>1</v>
      </c>
    </row>
    <row r="86" spans="2:26" x14ac:dyDescent="0.2">
      <c r="B86" s="140" t="s">
        <v>276</v>
      </c>
      <c r="C86" s="270">
        <f>'Balance Sheet (Ch. 10)'!Q40/'Balance Sheet (Ch. 10)'!Q$45</f>
        <v>1.0877554020285169E-2</v>
      </c>
      <c r="D86" s="270">
        <f>'Balance Sheet (Ch. 10)'!R40/'Balance Sheet (Ch. 10)'!R$45</f>
        <v>3.5918733864631278E-2</v>
      </c>
      <c r="E86" s="270">
        <f>'Balance Sheet (Ch. 10)'!S40/'Balance Sheet (Ch. 10)'!S$45</f>
        <v>9.1132648633010273E-3</v>
      </c>
      <c r="F86" s="270">
        <f>'Balance Sheet (Ch. 10)'!T40/'Balance Sheet (Ch. 10)'!T$45</f>
        <v>5.2038901211397377E-2</v>
      </c>
      <c r="G86" s="270">
        <f>'Balance Sheet (Ch. 10)'!U40/'Balance Sheet (Ch. 10)'!U$45</f>
        <v>0.32755966127790614</v>
      </c>
      <c r="H86" s="270">
        <f>'Balance Sheet (Ch. 10)'!V40/'Balance Sheet (Ch. 10)'!V$45</f>
        <v>7.5915268764540234E-3</v>
      </c>
      <c r="I86" s="270">
        <f>'Balance Sheet (Ch. 10)'!W40/'Balance Sheet (Ch. 10)'!W$45</f>
        <v>7.506824385805278E-3</v>
      </c>
      <c r="J86" s="270">
        <f>'Balance Sheet (Ch. 10)'!X40/'Balance Sheet (Ch. 10)'!X$45</f>
        <v>0.23306140947201448</v>
      </c>
      <c r="K86" s="270">
        <f>'Balance Sheet (Ch. 10)'!Y40/'Balance Sheet (Ch. 10)'!Y$45</f>
        <v>4.8381452318460201E-2</v>
      </c>
      <c r="L86" s="270">
        <f>'Balance Sheet (Ch. 10)'!Z40/'Balance Sheet (Ch. 10)'!Z$45</f>
        <v>4.0684095532283584E-3</v>
      </c>
      <c r="M86" s="270">
        <f>'Balance Sheet (Ch. 10)'!AA40/'Balance Sheet (Ch. 10)'!AA$45</f>
        <v>3.3293460925039875E-2</v>
      </c>
      <c r="O86" s="127" t="s">
        <v>275</v>
      </c>
      <c r="P86" s="255"/>
      <c r="Q86" s="255"/>
      <c r="R86" s="255"/>
      <c r="S86" s="255"/>
      <c r="T86" s="255"/>
      <c r="U86" s="255"/>
      <c r="V86" s="255"/>
      <c r="W86" s="255"/>
      <c r="X86" s="255"/>
      <c r="Y86" s="255"/>
      <c r="Z86" s="255"/>
    </row>
    <row r="87" spans="2:26" x14ac:dyDescent="0.2">
      <c r="B87" s="140" t="s">
        <v>278</v>
      </c>
      <c r="C87" s="270">
        <f>'Balance Sheet (Ch. 10)'!Q41/'Balance Sheet (Ch. 10)'!Q$45</f>
        <v>0.20373364692047627</v>
      </c>
      <c r="D87" s="270">
        <f>'Balance Sheet (Ch. 10)'!R41/'Balance Sheet (Ch. 10)'!R$45</f>
        <v>0.38489168256818951</v>
      </c>
      <c r="E87" s="270">
        <f>'Balance Sheet (Ch. 10)'!S41/'Balance Sheet (Ch. 10)'!S$45</f>
        <v>0.25705193114422104</v>
      </c>
      <c r="F87" s="270">
        <f>'Balance Sheet (Ch. 10)'!T41/'Balance Sheet (Ch. 10)'!T$45</f>
        <v>0.17198430301996248</v>
      </c>
      <c r="G87" s="270">
        <f>'Balance Sheet (Ch. 10)'!U41/'Balance Sheet (Ch. 10)'!U$45</f>
        <v>5.56838593790095E-2</v>
      </c>
      <c r="H87" s="270">
        <f>'Balance Sheet (Ch. 10)'!V41/'Balance Sheet (Ch. 10)'!V$45</f>
        <v>8.5465899351046898E-2</v>
      </c>
      <c r="I87" s="270">
        <f>'Balance Sheet (Ch. 10)'!W41/'Balance Sheet (Ch. 10)'!W$45</f>
        <v>0.16606005459508646</v>
      </c>
      <c r="J87" s="270">
        <f>'Balance Sheet (Ch. 10)'!X41/'Balance Sheet (Ch. 10)'!X$45</f>
        <v>8.5429413097665996E-2</v>
      </c>
      <c r="K87" s="270">
        <f>'Balance Sheet (Ch. 10)'!Y41/'Balance Sheet (Ch. 10)'!Y$45</f>
        <v>0.37200349956255474</v>
      </c>
      <c r="L87" s="270">
        <f>'Balance Sheet (Ch. 10)'!Z41/'Balance Sheet (Ch. 10)'!Z$45</f>
        <v>0.64439086868078055</v>
      </c>
      <c r="M87" s="270">
        <f>'Balance Sheet (Ch. 10)'!AA41/'Balance Sheet (Ch. 10)'!AA$45</f>
        <v>0.61416799574694314</v>
      </c>
      <c r="O87" s="140" t="s">
        <v>276</v>
      </c>
      <c r="P87" s="255">
        <f>'Balance Sheet (Ch. 10)'!Q40/'Balance Sheet (Ch. 10)'!$AA40</f>
        <v>0.14770459081836326</v>
      </c>
      <c r="Q87" s="255">
        <f>'Balance Sheet (Ch. 10)'!R40/'Balance Sheet (Ch. 10)'!$AA40</f>
        <v>0.63872255489021956</v>
      </c>
      <c r="R87" s="255">
        <f>'Balance Sheet (Ch. 10)'!S40/'Balance Sheet (Ch. 10)'!$AA40</f>
        <v>0.12574850299401197</v>
      </c>
      <c r="S87" s="255">
        <f>'Balance Sheet (Ch. 10)'!T40/'Balance Sheet (Ch. 10)'!$AA40</f>
        <v>0.60878243512974051</v>
      </c>
      <c r="T87" s="255">
        <f>'Balance Sheet (Ch. 10)'!U40/'Balance Sheet (Ch. 10)'!$AA40</f>
        <v>5.0958083832335328</v>
      </c>
      <c r="U87" s="255">
        <f>'Balance Sheet (Ch. 10)'!V40/'Balance Sheet (Ch. 10)'!$AA40</f>
        <v>0.12375249500998003</v>
      </c>
      <c r="V87" s="255">
        <f>'Balance Sheet (Ch. 10)'!W40/'Balance Sheet (Ch. 10)'!$AA40</f>
        <v>0.13173652694610777</v>
      </c>
      <c r="W87" s="255">
        <f>'Balance Sheet (Ch. 10)'!X40/'Balance Sheet (Ch. 10)'!$AA40</f>
        <v>4.1057884231536921</v>
      </c>
      <c r="X87" s="255">
        <f>'Balance Sheet (Ch. 10)'!Y40/'Balance Sheet (Ch. 10)'!$AA40</f>
        <v>1.1037924151696605</v>
      </c>
      <c r="Y87" s="255">
        <f>'Balance Sheet (Ch. 10)'!Z40/'Balance Sheet (Ch. 10)'!$AA40</f>
        <v>0.10778443113772455</v>
      </c>
      <c r="Z87" s="255">
        <f>'Balance Sheet (Ch. 10)'!AA40/'Balance Sheet (Ch. 10)'!$AA40</f>
        <v>1</v>
      </c>
    </row>
    <row r="88" spans="2:26" x14ac:dyDescent="0.2">
      <c r="B88" s="140" t="s">
        <v>280</v>
      </c>
      <c r="C88" s="270">
        <f>'Balance Sheet (Ch. 10)'!Q42/'Balance Sheet (Ch. 10)'!Q$45</f>
        <v>0.12964868440393945</v>
      </c>
      <c r="D88" s="270">
        <f>'Balance Sheet (Ch. 10)'!R42/'Balance Sheet (Ch. 10)'!R$45</f>
        <v>8.8113144011673597E-2</v>
      </c>
      <c r="E88" s="270">
        <f>'Balance Sheet (Ch. 10)'!S42/'Balance Sheet (Ch. 10)'!S$45</f>
        <v>9.5327643570085357E-2</v>
      </c>
      <c r="F88" s="270">
        <f>'Balance Sheet (Ch. 10)'!T42/'Balance Sheet (Ch. 10)'!T$45</f>
        <v>7.6096229312404035E-2</v>
      </c>
      <c r="G88" s="270">
        <f>'Balance Sheet (Ch. 10)'!U42/'Balance Sheet (Ch. 10)'!U$45</f>
        <v>8.9427764947395447E-2</v>
      </c>
      <c r="H88" s="270">
        <f>'Balance Sheet (Ch. 10)'!V42/'Balance Sheet (Ch. 10)'!V$45</f>
        <v>6.5017754377372353E-2</v>
      </c>
      <c r="I88" s="270">
        <f>'Balance Sheet (Ch. 10)'!W42/'Balance Sheet (Ch. 10)'!W$45</f>
        <v>4.9931756141947226E-2</v>
      </c>
      <c r="J88" s="270">
        <f>'Balance Sheet (Ch. 10)'!X42/'Balance Sheet (Ch. 10)'!X$45</f>
        <v>5.6197598005891684E-2</v>
      </c>
      <c r="K88" s="270">
        <f>'Balance Sheet (Ch. 10)'!Y42/'Balance Sheet (Ch. 10)'!Y$45</f>
        <v>3.1758530183727041E-2</v>
      </c>
      <c r="L88" s="270">
        <f>'Balance Sheet (Ch. 10)'!Z42/'Balance Sheet (Ch. 10)'!Z$45</f>
        <v>2.2903638966322609E-2</v>
      </c>
      <c r="M88" s="270">
        <f>'Balance Sheet (Ch. 10)'!AA42/'Balance Sheet (Ch. 10)'!AA$45</f>
        <v>3.980595427963849E-2</v>
      </c>
      <c r="O88" s="140" t="s">
        <v>278</v>
      </c>
      <c r="P88" s="255">
        <f>'Balance Sheet (Ch. 10)'!Q41/'Balance Sheet (Ch. 10)'!$AA41</f>
        <v>0.14996753949361608</v>
      </c>
      <c r="Q88" s="255">
        <f>'Balance Sheet (Ch. 10)'!R41/'Balance Sheet (Ch. 10)'!$AA41</f>
        <v>0.37102358796797225</v>
      </c>
      <c r="R88" s="255">
        <f>'Balance Sheet (Ch. 10)'!S41/'Balance Sheet (Ch. 10)'!$AA41</f>
        <v>0.19227439948063188</v>
      </c>
      <c r="S88" s="255">
        <f>'Balance Sheet (Ch. 10)'!T41/'Balance Sheet (Ch. 10)'!$AA41</f>
        <v>0.10906730144990261</v>
      </c>
      <c r="T88" s="255">
        <f>'Balance Sheet (Ch. 10)'!U41/'Balance Sheet (Ch. 10)'!$AA41</f>
        <v>4.6959532568708065E-2</v>
      </c>
      <c r="U88" s="255">
        <f>'Balance Sheet (Ch. 10)'!V41/'Balance Sheet (Ch. 10)'!$AA41</f>
        <v>7.5524778186539701E-2</v>
      </c>
      <c r="V88" s="255">
        <f>'Balance Sheet (Ch. 10)'!W41/'Balance Sheet (Ch. 10)'!$AA41</f>
        <v>0.15797446440164467</v>
      </c>
      <c r="W88" s="255">
        <f>'Balance Sheet (Ch. 10)'!X41/'Balance Sheet (Ch. 10)'!$AA41</f>
        <v>8.1584072711534297E-2</v>
      </c>
      <c r="X88" s="255">
        <f>'Balance Sheet (Ch. 10)'!Y41/'Balance Sheet (Ch. 10)'!$AA41</f>
        <v>0.46007357714780345</v>
      </c>
      <c r="Y88" s="255">
        <f>'Balance Sheet (Ch. 10)'!Z41/'Balance Sheet (Ch. 10)'!$AA41</f>
        <v>0.92544903700497716</v>
      </c>
      <c r="Z88" s="255">
        <f>'Balance Sheet (Ch. 10)'!AA41/'Balance Sheet (Ch. 10)'!$AA41</f>
        <v>1</v>
      </c>
    </row>
    <row r="89" spans="2:26" x14ac:dyDescent="0.2">
      <c r="B89" s="140" t="s">
        <v>272</v>
      </c>
      <c r="C89" s="270">
        <f>'Balance Sheet (Ch. 10)'!Q43/'Balance Sheet (Ch. 10)'!Q$45</f>
        <v>0.65529913273555795</v>
      </c>
      <c r="D89" s="270">
        <f>'Balance Sheet (Ch. 10)'!R43/'Balance Sheet (Ch. 10)'!R$45</f>
        <v>0.49073970142552481</v>
      </c>
      <c r="E89" s="270">
        <f>'Balance Sheet (Ch. 10)'!S43/'Balance Sheet (Ch. 10)'!S$45</f>
        <v>0.63807319542890217</v>
      </c>
      <c r="F89" s="270">
        <f>'Balance Sheet (Ch. 10)'!T43/'Balance Sheet (Ch. 10)'!T$45</f>
        <v>0.69936870841153398</v>
      </c>
      <c r="G89" s="270">
        <f>'Balance Sheet (Ch. 10)'!U43/'Balance Sheet (Ch. 10)'!U$45</f>
        <v>0.52694380292532728</v>
      </c>
      <c r="H89" s="270">
        <f>'Balance Sheet (Ch. 10)'!V43/'Balance Sheet (Ch. 10)'!V$45</f>
        <v>0.84155748744949188</v>
      </c>
      <c r="I89" s="270">
        <f>'Balance Sheet (Ch. 10)'!W43/'Balance Sheet (Ch. 10)'!W$45</f>
        <v>0.77616014558689717</v>
      </c>
      <c r="J89" s="270">
        <f>'Balance Sheet (Ch. 10)'!X43/'Balance Sheet (Ch. 10)'!X$45</f>
        <v>0.62497167459777925</v>
      </c>
      <c r="K89" s="270">
        <f>'Balance Sheet (Ch. 10)'!Y43/'Balance Sheet (Ch. 10)'!Y$45</f>
        <v>0.54759405074365708</v>
      </c>
      <c r="L89" s="270">
        <f>'Balance Sheet (Ch. 10)'!Z43/'Balance Sheet (Ch. 10)'!Z$45</f>
        <v>0.32841106004671139</v>
      </c>
      <c r="M89" s="270">
        <f>'Balance Sheet (Ch. 10)'!AA43/'Balance Sheet (Ch. 10)'!AA$45</f>
        <v>0.31253322700691122</v>
      </c>
      <c r="O89" s="140" t="s">
        <v>280</v>
      </c>
      <c r="P89" s="255">
        <f>'Balance Sheet (Ch. 10)'!Q42/'Balance Sheet (Ch. 10)'!$AA42</f>
        <v>1.4724540901502505</v>
      </c>
      <c r="Q89" s="255">
        <f>'Balance Sheet (Ch. 10)'!R42/'Balance Sheet (Ch. 10)'!$AA42</f>
        <v>1.310517529215359</v>
      </c>
      <c r="R89" s="255">
        <f>'Balance Sheet (Ch. 10)'!S42/'Balance Sheet (Ch. 10)'!$AA42</f>
        <v>1.1001669449081803</v>
      </c>
      <c r="S89" s="255">
        <f>'Balance Sheet (Ch. 10)'!T42/'Balance Sheet (Ch. 10)'!$AA42</f>
        <v>0.74457429048414026</v>
      </c>
      <c r="T89" s="255">
        <f>'Balance Sheet (Ch. 10)'!U42/'Balance Sheet (Ch. 10)'!$AA42</f>
        <v>1.1636060100166945</v>
      </c>
      <c r="U89" s="255">
        <f>'Balance Sheet (Ch. 10)'!V42/'Balance Sheet (Ch. 10)'!$AA42</f>
        <v>0.88647746243739567</v>
      </c>
      <c r="V89" s="255">
        <f>'Balance Sheet (Ch. 10)'!W42/'Balance Sheet (Ch. 10)'!$AA42</f>
        <v>0.73288814691151916</v>
      </c>
      <c r="W89" s="255">
        <f>'Balance Sheet (Ch. 10)'!X42/'Balance Sheet (Ch. 10)'!$AA42</f>
        <v>0.82804674457429051</v>
      </c>
      <c r="X89" s="255">
        <f>'Balance Sheet (Ch. 10)'!Y42/'Balance Sheet (Ch. 10)'!$AA42</f>
        <v>0.60601001669449084</v>
      </c>
      <c r="Y89" s="255">
        <f>'Balance Sheet (Ch. 10)'!Z42/'Balance Sheet (Ch. 10)'!$AA42</f>
        <v>0.50751252086811349</v>
      </c>
      <c r="Z89" s="255">
        <f>'Balance Sheet (Ch. 10)'!AA42/'Balance Sheet (Ch. 10)'!$AA42</f>
        <v>1</v>
      </c>
    </row>
    <row r="90" spans="2:26" x14ac:dyDescent="0.2">
      <c r="B90" s="140" t="s">
        <v>277</v>
      </c>
      <c r="C90" s="264">
        <f>'Balance Sheet (Ch. 10)'!Q44/'Balance Sheet (Ch. 10)'!Q$45</f>
        <v>4.4098191974129063E-4</v>
      </c>
      <c r="D90" s="264">
        <f>'Balance Sheet (Ch. 10)'!R44/'Balance Sheet (Ch. 10)'!R$45</f>
        <v>3.3673812998091823E-4</v>
      </c>
      <c r="E90" s="264">
        <f>'Balance Sheet (Ch. 10)'!S44/'Balance Sheet (Ch. 10)'!S$45</f>
        <v>4.339649934905251E-4</v>
      </c>
      <c r="F90" s="264">
        <f>'Balance Sheet (Ch. 10)'!T44/'Balance Sheet (Ch. 10)'!T$45</f>
        <v>5.1185804470226925E-4</v>
      </c>
      <c r="G90" s="264">
        <f>'Balance Sheet (Ch. 10)'!U44/'Balance Sheet (Ch. 10)'!U$45</f>
        <v>3.8491147036181681E-4</v>
      </c>
      <c r="H90" s="264">
        <f>'Balance Sheet (Ch. 10)'!V44/'Balance Sheet (Ch. 10)'!V$45</f>
        <v>3.6733194563487204E-4</v>
      </c>
      <c r="I90" s="264">
        <f>'Balance Sheet (Ch. 10)'!W44/'Balance Sheet (Ch. 10)'!W$45</f>
        <v>3.4121929026387628E-4</v>
      </c>
      <c r="J90" s="264">
        <f>'Balance Sheet (Ch. 10)'!X44/'Balance Sheet (Ch. 10)'!X$45</f>
        <v>3.3990482664853839E-4</v>
      </c>
      <c r="K90" s="264">
        <f>'Balance Sheet (Ch. 10)'!Y44/'Balance Sheet (Ch. 10)'!Y$45</f>
        <v>2.6246719160104992E-4</v>
      </c>
      <c r="L90" s="264">
        <f>'Balance Sheet (Ch. 10)'!Z44/'Balance Sheet (Ch. 10)'!Z$45</f>
        <v>2.2602275295713101E-4</v>
      </c>
      <c r="M90" s="264">
        <f>'Balance Sheet (Ch. 10)'!AA44/'Balance Sheet (Ch. 10)'!AA$45</f>
        <v>1.9936204146730463E-4</v>
      </c>
      <c r="O90" s="140" t="s">
        <v>272</v>
      </c>
      <c r="P90" s="255">
        <f>'Balance Sheet (Ch. 10)'!Q43/'Balance Sheet (Ch. 10)'!$AA43</f>
        <v>0.94790559217520731</v>
      </c>
      <c r="Q90" s="255">
        <f>'Balance Sheet (Ch. 10)'!R43/'Balance Sheet (Ch. 10)'!$AA43</f>
        <v>0.92961939187752496</v>
      </c>
      <c r="R90" s="255">
        <f>'Balance Sheet (Ch. 10)'!S43/'Balance Sheet (Ch. 10)'!$AA43</f>
        <v>0.93791197108228797</v>
      </c>
      <c r="S90" s="255">
        <f>'Balance Sheet (Ch. 10)'!T43/'Balance Sheet (Ch. 10)'!$AA43</f>
        <v>0.87157133744418447</v>
      </c>
      <c r="T90" s="255">
        <f>'Balance Sheet (Ch. 10)'!U43/'Balance Sheet (Ch. 10)'!$AA43</f>
        <v>0.87327237933234103</v>
      </c>
      <c r="U90" s="255">
        <f>'Balance Sheet (Ch. 10)'!V43/'Balance Sheet (Ch. 10)'!$AA43</f>
        <v>1.4614076121624493</v>
      </c>
      <c r="V90" s="255">
        <f>'Balance Sheet (Ch. 10)'!W43/'Balance Sheet (Ch. 10)'!$AA43</f>
        <v>1.4509887305974909</v>
      </c>
      <c r="W90" s="255">
        <f>'Balance Sheet (Ch. 10)'!X43/'Balance Sheet (Ch. 10)'!$AA43</f>
        <v>1.1728683818839039</v>
      </c>
      <c r="X90" s="255">
        <f>'Balance Sheet (Ch. 10)'!Y43/'Balance Sheet (Ch. 10)'!$AA43</f>
        <v>1.3308526472464384</v>
      </c>
      <c r="Y90" s="255">
        <f>'Balance Sheet (Ch. 10)'!Z43/'Balance Sheet (Ch. 10)'!$AA43</f>
        <v>0.92685519880927059</v>
      </c>
      <c r="Z90" s="255">
        <f>'Balance Sheet (Ch. 10)'!AA43/'Balance Sheet (Ch. 10)'!$AA43</f>
        <v>1</v>
      </c>
    </row>
    <row r="91" spans="2:26" x14ac:dyDescent="0.2">
      <c r="B91" s="147" t="s">
        <v>284</v>
      </c>
      <c r="C91" s="264">
        <f>'Balance Sheet (Ch. 10)'!Q45/'Balance Sheet (Ch. 10)'!Q$45</f>
        <v>1</v>
      </c>
      <c r="D91" s="264">
        <f>'Balance Sheet (Ch. 10)'!R45/'Balance Sheet (Ch. 10)'!R$45</f>
        <v>1</v>
      </c>
      <c r="E91" s="264">
        <f>'Balance Sheet (Ch. 10)'!S45/'Balance Sheet (Ch. 10)'!S$45</f>
        <v>1</v>
      </c>
      <c r="F91" s="264">
        <f>'Balance Sheet (Ch. 10)'!T45/'Balance Sheet (Ch. 10)'!T$45</f>
        <v>1</v>
      </c>
      <c r="G91" s="264">
        <f>'Balance Sheet (Ch. 10)'!U45/'Balance Sheet (Ch. 10)'!U$45</f>
        <v>1</v>
      </c>
      <c r="H91" s="264">
        <f>'Balance Sheet (Ch. 10)'!V45/'Balance Sheet (Ch. 10)'!V$45</f>
        <v>1</v>
      </c>
      <c r="I91" s="264">
        <f>'Balance Sheet (Ch. 10)'!W45/'Balance Sheet (Ch. 10)'!W$45</f>
        <v>1</v>
      </c>
      <c r="J91" s="264">
        <f>'Balance Sheet (Ch. 10)'!X45/'Balance Sheet (Ch. 10)'!X$45</f>
        <v>1</v>
      </c>
      <c r="K91" s="264">
        <f>'Balance Sheet (Ch. 10)'!Y45/'Balance Sheet (Ch. 10)'!Y$45</f>
        <v>1</v>
      </c>
      <c r="L91" s="264">
        <f>'Balance Sheet (Ch. 10)'!Z45/'Balance Sheet (Ch. 10)'!Z$45</f>
        <v>1</v>
      </c>
      <c r="M91" s="264">
        <f>'Balance Sheet (Ch. 10)'!AA45/'Balance Sheet (Ch. 10)'!AA$45</f>
        <v>1</v>
      </c>
      <c r="O91" s="140" t="s">
        <v>277</v>
      </c>
      <c r="P91" s="255">
        <f>'Balance Sheet (Ch. 10)'!Q44/'Balance Sheet (Ch. 10)'!$AA44</f>
        <v>1</v>
      </c>
      <c r="Q91" s="255">
        <f>'Balance Sheet (Ch. 10)'!R44/'Balance Sheet (Ch. 10)'!$AA44</f>
        <v>1</v>
      </c>
      <c r="R91" s="255">
        <f>'Balance Sheet (Ch. 10)'!S44/'Balance Sheet (Ch. 10)'!$AA44</f>
        <v>1</v>
      </c>
      <c r="S91" s="255">
        <f>'Balance Sheet (Ch. 10)'!T44/'Balance Sheet (Ch. 10)'!$AA44</f>
        <v>1</v>
      </c>
      <c r="T91" s="255">
        <f>'Balance Sheet (Ch. 10)'!U44/'Balance Sheet (Ch. 10)'!$AA44</f>
        <v>1</v>
      </c>
      <c r="U91" s="255">
        <f>'Balance Sheet (Ch. 10)'!V44/'Balance Sheet (Ch. 10)'!$AA44</f>
        <v>1</v>
      </c>
      <c r="V91" s="255">
        <f>'Balance Sheet (Ch. 10)'!W44/'Balance Sheet (Ch. 10)'!$AA44</f>
        <v>1</v>
      </c>
      <c r="W91" s="255">
        <f>'Balance Sheet (Ch. 10)'!X44/'Balance Sheet (Ch. 10)'!$AA44</f>
        <v>1</v>
      </c>
      <c r="X91" s="255">
        <f>'Balance Sheet (Ch. 10)'!Y44/'Balance Sheet (Ch. 10)'!$AA44</f>
        <v>1</v>
      </c>
      <c r="Y91" s="255">
        <f>'Balance Sheet (Ch. 10)'!Z44/'Balance Sheet (Ch. 10)'!$AA44</f>
        <v>1</v>
      </c>
      <c r="Z91" s="255">
        <f>'Balance Sheet (Ch. 10)'!AA44/'Balance Sheet (Ch. 10)'!$AA44</f>
        <v>1</v>
      </c>
    </row>
    <row r="92" spans="2:26" x14ac:dyDescent="0.2">
      <c r="B92" s="150"/>
      <c r="C92" s="92"/>
      <c r="D92" s="92"/>
      <c r="E92" s="92"/>
      <c r="F92" s="92"/>
      <c r="G92" s="92"/>
      <c r="H92" s="92"/>
      <c r="I92" s="92"/>
      <c r="J92" s="145"/>
      <c r="K92" s="145"/>
      <c r="L92" s="145"/>
      <c r="M92" s="145"/>
      <c r="O92" s="147" t="s">
        <v>284</v>
      </c>
      <c r="P92" s="255">
        <f>'Balance Sheet (Ch. 10)'!Q45/'Balance Sheet (Ch. 10)'!$AA45</f>
        <v>0.45208665603402443</v>
      </c>
      <c r="Q92" s="255">
        <f>'Balance Sheet (Ch. 10)'!R45/'Balance Sheet (Ch. 10)'!$AA45</f>
        <v>0.59203880914407225</v>
      </c>
      <c r="R92" s="255">
        <f>'Balance Sheet (Ch. 10)'!S45/'Balance Sheet (Ch. 10)'!$AA45</f>
        <v>0.45939659755449225</v>
      </c>
      <c r="S92" s="255">
        <f>'Balance Sheet (Ch. 10)'!T45/'Balance Sheet (Ch. 10)'!$AA45</f>
        <v>0.38948697501329077</v>
      </c>
      <c r="T92" s="255">
        <f>'Balance Sheet (Ch. 10)'!U45/'Balance Sheet (Ch. 10)'!$AA45</f>
        <v>0.51794258373205737</v>
      </c>
      <c r="U92" s="255">
        <f>'Balance Sheet (Ch. 10)'!V45/'Balance Sheet (Ch. 10)'!$AA45</f>
        <v>0.54272993088782562</v>
      </c>
      <c r="V92" s="255">
        <f>'Balance Sheet (Ch. 10)'!W45/'Balance Sheet (Ch. 10)'!$AA45</f>
        <v>0.58426368952684737</v>
      </c>
      <c r="W92" s="255">
        <f>'Balance Sheet (Ch. 10)'!X45/'Balance Sheet (Ch. 10)'!$AA45</f>
        <v>0.58652312599681022</v>
      </c>
      <c r="X92" s="255">
        <f>'Balance Sheet (Ch. 10)'!Y45/'Balance Sheet (Ch. 10)'!$AA45</f>
        <v>0.75956937799043045</v>
      </c>
      <c r="Y92" s="255">
        <f>'Balance Sheet (Ch. 10)'!Z45/'Balance Sheet (Ch. 10)'!$AA45</f>
        <v>0.88204412546517807</v>
      </c>
      <c r="Z92" s="255">
        <f>'Balance Sheet (Ch. 10)'!AA45/'Balance Sheet (Ch. 10)'!$AA45</f>
        <v>1</v>
      </c>
    </row>
    <row r="93" spans="2:26" ht="15.75" thickBot="1" x14ac:dyDescent="0.3">
      <c r="B93" s="278" t="s">
        <v>442</v>
      </c>
      <c r="C93" s="152"/>
      <c r="D93" s="152"/>
      <c r="E93" s="152"/>
      <c r="F93" s="152"/>
      <c r="G93" s="152"/>
      <c r="H93" s="152"/>
      <c r="I93" s="152"/>
      <c r="J93" s="152"/>
      <c r="K93" s="152"/>
      <c r="L93" s="152"/>
      <c r="M93" s="152"/>
      <c r="O93" s="147" t="s">
        <v>286</v>
      </c>
      <c r="P93" s="255">
        <f>'Balance Sheet (Ch. 10)'!Q46/'Balance Sheet (Ch. 10)'!$AA46</f>
        <v>-3.3736878852591188</v>
      </c>
      <c r="Q93" s="255">
        <f>'Balance Sheet (Ch. 10)'!R46/'Balance Sheet (Ch. 10)'!$AA46</f>
        <v>-1.9053386189086552</v>
      </c>
      <c r="R93" s="255">
        <f>'Balance Sheet (Ch. 10)'!S46/'Balance Sheet (Ch. 10)'!$AA46</f>
        <v>-1.5374007459037242</v>
      </c>
      <c r="S93" s="255">
        <f>'Balance Sheet (Ch. 10)'!T46/'Balance Sheet (Ch. 10)'!$AA46</f>
        <v>-1.6822166841441617</v>
      </c>
      <c r="T93" s="255">
        <f>'Balance Sheet (Ch. 10)'!U46/'Balance Sheet (Ch. 10)'!$AA46</f>
        <v>-1.1183735238528247</v>
      </c>
      <c r="U93" s="255">
        <f>'Balance Sheet (Ch. 10)'!V46/'Balance Sheet (Ch. 10)'!$AA46</f>
        <v>-0.72506311389138578</v>
      </c>
      <c r="V93" s="255">
        <f>'Balance Sheet (Ch. 10)'!W46/'Balance Sheet (Ch. 10)'!$AA46</f>
        <v>-0.22257039982616425</v>
      </c>
      <c r="W93" s="255">
        <f>'Balance Sheet (Ch. 10)'!X46/'Balance Sheet (Ch. 10)'!$AA46</f>
        <v>0.233184649188657</v>
      </c>
      <c r="X93" s="255">
        <f>'Balance Sheet (Ch. 10)'!Y46/'Balance Sheet (Ch. 10)'!$AA46</f>
        <v>0.47624598072290814</v>
      </c>
      <c r="Y93" s="255">
        <f>'Balance Sheet (Ch. 10)'!Z46/'Balance Sheet (Ch. 10)'!$AA46</f>
        <v>0.82652585865190031</v>
      </c>
      <c r="Z93" s="255">
        <f>'Balance Sheet (Ch. 10)'!AA46/'Balance Sheet (Ch. 10)'!$AA46</f>
        <v>1</v>
      </c>
    </row>
    <row r="94" spans="2:26" s="261" customFormat="1" ht="15.75" thickTop="1" x14ac:dyDescent="0.25">
      <c r="B94" t="s">
        <v>227</v>
      </c>
      <c r="C94" s="279">
        <f>'Balance Sheet (Ch. 10)'!Q32/'Balance Sheet (Ch. 10)'!Q48</f>
        <v>0.55783557929666949</v>
      </c>
      <c r="D94" s="279">
        <f>'Balance Sheet (Ch. 10)'!R32/'Balance Sheet (Ch. 10)'!R48</f>
        <v>0.71997055987293668</v>
      </c>
      <c r="E94" s="279">
        <f>'Balance Sheet (Ch. 10)'!S32/'Balance Sheet (Ch. 10)'!S48</f>
        <v>0.74910370109092739</v>
      </c>
      <c r="F94" s="279">
        <f>'Balance Sheet (Ch. 10)'!T32/'Balance Sheet (Ch. 10)'!T48</f>
        <v>0.69384958487279269</v>
      </c>
      <c r="G94" s="279">
        <f>'Balance Sheet (Ch. 10)'!U32/'Balance Sheet (Ch. 10)'!U48</f>
        <v>0.77250843971297123</v>
      </c>
      <c r="H94" s="279">
        <f>'Balance Sheet (Ch. 10)'!V32/'Balance Sheet (Ch. 10)'!V48</f>
        <v>0.83581228478036673</v>
      </c>
      <c r="I94" s="279">
        <f>'Balance Sheet (Ch. 10)'!W32/'Balance Sheet (Ch. 10)'!W48</f>
        <v>0.94042429439233033</v>
      </c>
      <c r="J94" s="279">
        <f>'Balance Sheet (Ch. 10)'!X32/'Balance Sheet (Ch. 10)'!X48</f>
        <v>1.0749925525048409</v>
      </c>
      <c r="K94" s="279">
        <f>'Balance Sheet (Ch. 10)'!Y32/'Balance Sheet (Ch. 10)'!Y48</f>
        <v>1.1604966051871699</v>
      </c>
      <c r="L94" s="279">
        <f>'Balance Sheet (Ch. 10)'!Z32/'Balance Sheet (Ch. 10)'!Z48</f>
        <v>1.3055427462618421</v>
      </c>
      <c r="M94" s="279">
        <f>'Balance Sheet (Ch. 10)'!AA32/'Balance Sheet (Ch. 10)'!AA48</f>
        <v>1.411562569495187</v>
      </c>
      <c r="O94" s="150"/>
      <c r="P94" s="255"/>
      <c r="Q94" s="255"/>
      <c r="R94" s="255"/>
      <c r="S94" s="255"/>
      <c r="T94" s="255"/>
      <c r="U94" s="255"/>
      <c r="V94" s="255"/>
      <c r="W94" s="255"/>
      <c r="X94" s="255"/>
      <c r="Y94" s="255"/>
      <c r="Z94" s="255"/>
    </row>
    <row r="95" spans="2:26" s="261" customFormat="1" ht="15" x14ac:dyDescent="0.25">
      <c r="B95" t="s">
        <v>443</v>
      </c>
      <c r="C95" s="182">
        <f>'Balance Sheet (Ch. 10)'!Q46/'Balance Sheet (Ch. 10)'!Q48</f>
        <v>0.44216442070333056</v>
      </c>
      <c r="D95" s="182">
        <f>'Balance Sheet (Ch. 10)'!R46/'Balance Sheet (Ch. 10)'!R48</f>
        <v>0.28002944012706338</v>
      </c>
      <c r="E95" s="182">
        <f>'Balance Sheet (Ch. 10)'!S46/'Balance Sheet (Ch. 10)'!S48</f>
        <v>0.25089629890907261</v>
      </c>
      <c r="F95" s="182">
        <f>'Balance Sheet (Ch. 10)'!T46/'Balance Sheet (Ch. 10)'!T48</f>
        <v>0.30615041512720736</v>
      </c>
      <c r="G95" s="182">
        <f>'Balance Sheet (Ch. 10)'!U46/'Balance Sheet (Ch. 10)'!U48</f>
        <v>0.22749156028702877</v>
      </c>
      <c r="H95" s="182">
        <f>'Balance Sheet (Ch. 10)'!V46/'Balance Sheet (Ch. 10)'!V48</f>
        <v>0.16418771521963332</v>
      </c>
      <c r="I95" s="182">
        <f>'Balance Sheet (Ch. 10)'!W46/'Balance Sheet (Ch. 10)'!W48</f>
        <v>5.9575705607669747E-2</v>
      </c>
      <c r="J95" s="182">
        <f>'Balance Sheet (Ch. 10)'!X46/'Balance Sheet (Ch. 10)'!X48</f>
        <v>-7.4992552504840881E-2</v>
      </c>
      <c r="K95" s="182">
        <f>'Balance Sheet (Ch. 10)'!Y46/'Balance Sheet (Ch. 10)'!Y48</f>
        <v>-0.16049660518716991</v>
      </c>
      <c r="L95" s="182">
        <f>'Balance Sheet (Ch. 10)'!Z46/'Balance Sheet (Ch. 10)'!Z48</f>
        <v>-0.30554274626184219</v>
      </c>
      <c r="M95" s="182">
        <f>'Balance Sheet (Ch. 10)'!AA46/'Balance Sheet (Ch. 10)'!AA48</f>
        <v>-0.41156256949518705</v>
      </c>
      <c r="O95" s="151" t="s">
        <v>289</v>
      </c>
      <c r="P95" s="264">
        <f>'Balance Sheet (Ch. 10)'!Q48/'Balance Sheet (Ch. 10)'!$AA48</f>
        <v>3.1401976046001843</v>
      </c>
      <c r="Q95" s="264">
        <f>'Balance Sheet (Ch. 10)'!R48/'Balance Sheet (Ch. 10)'!$AA48</f>
        <v>2.800298630746259</v>
      </c>
      <c r="R95" s="264">
        <f>'Balance Sheet (Ch. 10)'!S48/'Balance Sheet (Ch. 10)'!$AA48</f>
        <v>2.5219048829303943</v>
      </c>
      <c r="S95" s="264">
        <f>'Balance Sheet (Ch. 10)'!T48/'Balance Sheet (Ch. 10)'!$AA48</f>
        <v>2.2614289798900788</v>
      </c>
      <c r="T95" s="264">
        <f>'Balance Sheet (Ch. 10)'!U48/'Balance Sheet (Ch. 10)'!$AA48</f>
        <v>2.0232868443625507</v>
      </c>
      <c r="U95" s="264">
        <f>'Balance Sheet (Ch. 10)'!V48/'Balance Sheet (Ch. 10)'!$AA48</f>
        <v>1.817485783270324</v>
      </c>
      <c r="V95" s="264">
        <f>'Balance Sheet (Ch. 10)'!W48/'Balance Sheet (Ch. 10)'!$AA48</f>
        <v>1.5375671124948378</v>
      </c>
      <c r="W95" s="264">
        <f>'Balance Sheet (Ch. 10)'!X48/'Balance Sheet (Ch. 10)'!$AA48</f>
        <v>1.2797280554055344</v>
      </c>
      <c r="X95" s="264">
        <f>'Balance Sheet (Ch. 10)'!Y48/'Balance Sheet (Ch. 10)'!$AA48</f>
        <v>1.221240906058392</v>
      </c>
      <c r="Y95" s="264">
        <f>'Balance Sheet (Ch. 10)'!Z48/'Balance Sheet (Ch. 10)'!$AA48</f>
        <v>1.1133208374368591</v>
      </c>
      <c r="Z95" s="264">
        <f>'Balance Sheet (Ch. 10)'!AA48/'Balance Sheet (Ch. 10)'!$AA48</f>
        <v>1</v>
      </c>
    </row>
    <row r="96" spans="2:26" s="261" customFormat="1" ht="15" x14ac:dyDescent="0.25">
      <c r="B96" s="278" t="s">
        <v>289</v>
      </c>
      <c r="C96" s="263">
        <f>C94+C95</f>
        <v>1</v>
      </c>
      <c r="D96" s="263">
        <f t="shared" ref="D96:M96" si="7">D94+D95</f>
        <v>1</v>
      </c>
      <c r="E96" s="263">
        <f t="shared" si="7"/>
        <v>1</v>
      </c>
      <c r="F96" s="263">
        <f t="shared" si="7"/>
        <v>1</v>
      </c>
      <c r="G96" s="263">
        <f t="shared" si="7"/>
        <v>1</v>
      </c>
      <c r="H96" s="263">
        <f t="shared" si="7"/>
        <v>1</v>
      </c>
      <c r="I96" s="263">
        <f t="shared" si="7"/>
        <v>1</v>
      </c>
      <c r="J96" s="263">
        <f t="shared" si="7"/>
        <v>1</v>
      </c>
      <c r="K96" s="263">
        <f t="shared" si="7"/>
        <v>1</v>
      </c>
      <c r="L96" s="263">
        <f t="shared" si="7"/>
        <v>0.99999999999999989</v>
      </c>
      <c r="M96" s="263">
        <f t="shared" si="7"/>
        <v>1</v>
      </c>
      <c r="O96" s="79"/>
      <c r="P96" s="79"/>
      <c r="Q96" s="79"/>
      <c r="R96" s="79"/>
      <c r="S96" s="79"/>
      <c r="T96" s="79"/>
      <c r="U96" s="79"/>
      <c r="V96" s="79"/>
      <c r="W96" s="79"/>
    </row>
  </sheetData>
  <mergeCells count="1">
    <mergeCell ref="B12:M12"/>
  </mergeCells>
  <pageMargins left="0.75" right="0.75" top="1" bottom="0.76" header="0.5" footer="0.32"/>
  <pageSetup scale="70" orientation="landscape" horizontalDpi="4294967293" r:id="rId1"/>
  <headerFooter alignWithMargins="0">
    <oddFooter>&amp;C&amp;8Financial Statement Analysis and Security Valuation: Roadmap&amp;R&amp;8Stephen H. Penman 2003</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104"/>
  <sheetViews>
    <sheetView showGridLines="0" zoomScaleNormal="100" workbookViewId="0"/>
  </sheetViews>
  <sheetFormatPr defaultRowHeight="12.75" x14ac:dyDescent="0.2"/>
  <cols>
    <col min="1" max="16384" width="9.140625" style="79"/>
  </cols>
  <sheetData>
    <row r="1" spans="2:12" ht="10.5" customHeight="1" x14ac:dyDescent="0.2">
      <c r="L1" s="261"/>
    </row>
    <row r="2" spans="2:12" ht="15.75" x14ac:dyDescent="0.25">
      <c r="B2" s="80" t="s">
        <v>359</v>
      </c>
      <c r="C2" s="80"/>
      <c r="D2" s="80"/>
      <c r="E2" s="80"/>
      <c r="F2" s="80"/>
      <c r="L2" s="261"/>
    </row>
    <row r="3" spans="2:12" ht="15" x14ac:dyDescent="0.2">
      <c r="B3" s="82" t="s">
        <v>29</v>
      </c>
      <c r="C3" s="82"/>
      <c r="D3" s="82"/>
      <c r="E3" s="82"/>
      <c r="F3" s="82"/>
      <c r="L3" s="261"/>
    </row>
    <row r="4" spans="2:12" ht="15" x14ac:dyDescent="0.2">
      <c r="B4" s="147"/>
      <c r="C4" s="82"/>
      <c r="D4" s="82"/>
      <c r="E4" s="82"/>
      <c r="F4" s="82"/>
      <c r="L4" s="261"/>
    </row>
    <row r="5" spans="2:12" ht="15.75" x14ac:dyDescent="0.25">
      <c r="B5" s="80" t="s">
        <v>0</v>
      </c>
      <c r="C5" s="82"/>
      <c r="D5" s="82"/>
      <c r="E5" s="82"/>
      <c r="F5" s="82"/>
      <c r="L5" s="261"/>
    </row>
    <row r="6" spans="2:12" ht="15.75" x14ac:dyDescent="0.25">
      <c r="B6" s="80"/>
      <c r="C6" s="82"/>
      <c r="D6" s="82"/>
      <c r="E6" s="82"/>
      <c r="F6" s="82"/>
      <c r="L6" s="261"/>
    </row>
    <row r="7" spans="2:12" ht="15.75" x14ac:dyDescent="0.25">
      <c r="B7" s="81" t="s">
        <v>370</v>
      </c>
      <c r="C7" s="82"/>
      <c r="D7" s="82"/>
      <c r="E7" s="82"/>
      <c r="F7" s="82"/>
      <c r="L7" s="261"/>
    </row>
    <row r="8" spans="2:12" ht="15.75" x14ac:dyDescent="0.25">
      <c r="B8" s="81"/>
      <c r="C8" s="82"/>
      <c r="D8" s="82"/>
      <c r="E8" s="82"/>
      <c r="F8" s="82"/>
      <c r="L8" s="261"/>
    </row>
    <row r="9" spans="2:12" s="281" customFormat="1" ht="15.75" x14ac:dyDescent="0.25">
      <c r="B9" s="81" t="s">
        <v>488</v>
      </c>
      <c r="C9" s="280"/>
      <c r="D9" s="280"/>
      <c r="E9" s="280"/>
      <c r="F9" s="280"/>
      <c r="L9" s="282"/>
    </row>
    <row r="93" spans="12:13" x14ac:dyDescent="0.2">
      <c r="L93" s="257"/>
      <c r="M93" s="257"/>
    </row>
    <row r="94" spans="12:13" x14ac:dyDescent="0.2">
      <c r="L94" s="257"/>
      <c r="M94" s="257"/>
    </row>
    <row r="95" spans="12:13" x14ac:dyDescent="0.2">
      <c r="L95" s="257"/>
      <c r="M95" s="257"/>
    </row>
    <row r="99" spans="2:18" s="183" customFormat="1" ht="13.5" customHeight="1" x14ac:dyDescent="0.2">
      <c r="C99" s="283">
        <f>'[1]Profitability and Growth'!D34</f>
        <v>2010</v>
      </c>
      <c r="D99" s="283">
        <f>'[1]Profitability and Growth'!E34</f>
        <v>2009</v>
      </c>
      <c r="E99" s="283">
        <f>'[1]Profitability and Growth'!F34</f>
        <v>2008</v>
      </c>
      <c r="F99" s="283">
        <f>'[1]Profitability and Growth'!G34</f>
        <v>2007</v>
      </c>
      <c r="G99" s="283">
        <f>'[1]Profitability and Growth'!H34</f>
        <v>2006</v>
      </c>
      <c r="H99" s="283">
        <f>'[1]Profitability and Growth'!I34</f>
        <v>2005</v>
      </c>
      <c r="I99" s="283">
        <f>'[1]Profitability and Growth'!J34</f>
        <v>2004</v>
      </c>
      <c r="J99" s="283">
        <f>'[1]Profitability and Growth'!K34</f>
        <v>2003</v>
      </c>
      <c r="K99" s="283">
        <f>'[1]Profitability and Growth'!L34</f>
        <v>2002</v>
      </c>
      <c r="L99" s="283">
        <f>'[1]Profitability and Growth'!M34</f>
        <v>2001</v>
      </c>
      <c r="M99" s="283"/>
      <c r="N99" s="284"/>
      <c r="O99" s="284"/>
      <c r="P99" s="284"/>
      <c r="Q99" s="284"/>
      <c r="R99" s="201"/>
    </row>
    <row r="100" spans="2:18" s="183" customFormat="1" ht="13.5" customHeight="1" x14ac:dyDescent="0.2">
      <c r="B100" s="183" t="s">
        <v>372</v>
      </c>
      <c r="C100" s="285">
        <f>'Profitability and Growth'!D45</f>
        <v>0.19363095959726104</v>
      </c>
      <c r="D100" s="285">
        <f>'Profitability and Growth'!E45</f>
        <v>0.20643394598189097</v>
      </c>
      <c r="E100" s="285">
        <f>'Profitability and Growth'!F45</f>
        <v>0.26070110276931246</v>
      </c>
      <c r="F100" s="285">
        <f>'Profitability and Growth'!G45</f>
        <v>0.23700466873382639</v>
      </c>
      <c r="G100" s="285">
        <f>'Profitability and Growth'!H45</f>
        <v>0.22267185834354628</v>
      </c>
      <c r="H100" s="285">
        <f>'Profitability and Growth'!I45</f>
        <v>0.23881908427440462</v>
      </c>
      <c r="I100" s="285">
        <f>'Profitability and Growth'!J45</f>
        <v>0.22980971590515362</v>
      </c>
      <c r="J100" s="285">
        <f>'Profitability and Growth'!K45</f>
        <v>0.1031126015692152</v>
      </c>
      <c r="K100" s="285">
        <f>'Profitability and Growth'!L45</f>
        <v>0.16317191497643074</v>
      </c>
      <c r="L100" s="285">
        <f>'Profitability and Growth'!M45</f>
        <v>0.14866552936883665</v>
      </c>
      <c r="M100" s="285"/>
      <c r="N100" s="286"/>
      <c r="O100" s="286"/>
      <c r="P100" s="286"/>
      <c r="Q100" s="286"/>
      <c r="R100" s="201"/>
    </row>
    <row r="101" spans="2:18" s="183" customFormat="1" ht="13.5" customHeight="1" x14ac:dyDescent="0.2">
      <c r="B101" s="183" t="s">
        <v>374</v>
      </c>
      <c r="C101" s="285">
        <f>'Profitability and Growth'!D48</f>
        <v>9.5422113979520953E-2</v>
      </c>
      <c r="D101" s="285">
        <f>'Profitability and Growth'!E48</f>
        <v>8.9856747901054551E-2</v>
      </c>
      <c r="E101" s="285">
        <f>'Profitability and Growth'!F48</f>
        <v>0.10273192016551655</v>
      </c>
      <c r="F101" s="285">
        <f>'Profitability and Growth'!G48</f>
        <v>9.5286396682973576E-2</v>
      </c>
      <c r="G101" s="285">
        <f>'Profitability and Growth'!H48</f>
        <v>8.8441838415172849E-2</v>
      </c>
      <c r="H101" s="285">
        <f>'Profitability and Growth'!I48</f>
        <v>9.2003548232374208E-2</v>
      </c>
      <c r="I101" s="285">
        <f>'Profitability and Growth'!J48</f>
        <v>8.4444041126200797E-2</v>
      </c>
      <c r="J101" s="285">
        <f>'Profitability and Growth'!K48</f>
        <v>4.0448646037829897E-2</v>
      </c>
      <c r="K101" s="285">
        <f>'Profitability and Growth'!L48</f>
        <v>6.3623492227044429E-2</v>
      </c>
      <c r="L101" s="285">
        <f>'Profitability and Growth'!M48</f>
        <v>5.5983389254407212E-2</v>
      </c>
      <c r="M101" s="285"/>
      <c r="N101" s="286"/>
      <c r="O101" s="286"/>
      <c r="P101" s="286"/>
      <c r="Q101" s="286"/>
      <c r="R101" s="201"/>
    </row>
    <row r="102" spans="2:18" s="183" customFormat="1" ht="13.5" customHeight="1" x14ac:dyDescent="0.2">
      <c r="B102" s="183" t="s">
        <v>377</v>
      </c>
      <c r="C102" s="287">
        <f>'Profitability and Growth'!D50</f>
        <v>3.2063944415751018</v>
      </c>
      <c r="D102" s="287">
        <f>'Profitability and Growth'!E50</f>
        <v>3.1199127645962359</v>
      </c>
      <c r="E102" s="287">
        <f>'Profitability and Growth'!F50</f>
        <v>3.4223305552964201</v>
      </c>
      <c r="F102" s="287">
        <f>'Profitability and Growth'!G50</f>
        <v>3.3119097214051383</v>
      </c>
      <c r="G102" s="287">
        <f>'Profitability and Growth'!H50</f>
        <v>3.0830163625667986</v>
      </c>
      <c r="H102" s="287">
        <f>'Profitability and Growth'!I50</f>
        <v>2.9443063928416224</v>
      </c>
      <c r="I102" s="287">
        <f>'Profitability and Growth'!J50</f>
        <v>2.7591632978206269</v>
      </c>
      <c r="J102" s="287">
        <f>'Profitability and Growth'!K50</f>
        <v>2.4335284114498914</v>
      </c>
      <c r="K102" s="287">
        <f>'Profitability and Growth'!L50</f>
        <v>2.1896350560284743</v>
      </c>
      <c r="L102" s="287">
        <f>'Profitability and Growth'!M50</f>
        <v>2.1043388405123591</v>
      </c>
      <c r="M102" s="287"/>
      <c r="N102" s="288"/>
      <c r="O102" s="288"/>
      <c r="P102" s="288"/>
      <c r="Q102" s="288"/>
      <c r="R102" s="201"/>
    </row>
    <row r="103" spans="2:18" x14ac:dyDescent="0.2">
      <c r="L103" s="90"/>
      <c r="M103" s="90"/>
      <c r="N103" s="90"/>
      <c r="O103" s="90"/>
      <c r="P103" s="90"/>
    </row>
    <row r="104" spans="2:18" x14ac:dyDescent="0.2">
      <c r="L104" s="90"/>
      <c r="M104" s="90"/>
      <c r="N104" s="90"/>
      <c r="O104" s="90"/>
      <c r="P104" s="90"/>
    </row>
  </sheetData>
  <printOptions horizontalCentered="1" verticalCentered="1"/>
  <pageMargins left="0.5" right="0.5" top="0.5" bottom="0.5" header="0.5" footer="0.5"/>
  <pageSetup scale="56"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9"/>
  <sheetViews>
    <sheetView workbookViewId="0"/>
  </sheetViews>
  <sheetFormatPr defaultRowHeight="12.75" x14ac:dyDescent="0.2"/>
  <cols>
    <col min="1" max="1" width="2" style="19" customWidth="1"/>
    <col min="2" max="2" width="33.140625" style="19" customWidth="1"/>
    <col min="3" max="3" width="27.7109375" style="19" customWidth="1"/>
    <col min="4" max="4" width="29" style="19" customWidth="1"/>
    <col min="5" max="7" width="10.7109375" style="19" bestFit="1" customWidth="1"/>
    <col min="8" max="8" width="10.28515625" style="19" bestFit="1" customWidth="1"/>
    <col min="9" max="256" width="9.140625" style="19"/>
    <col min="257" max="257" width="2" style="19" customWidth="1"/>
    <col min="258" max="258" width="33.140625" style="19" customWidth="1"/>
    <col min="259" max="259" width="27.7109375" style="19" customWidth="1"/>
    <col min="260" max="260" width="29" style="19" customWidth="1"/>
    <col min="261" max="263" width="10.7109375" style="19" bestFit="1" customWidth="1"/>
    <col min="264" max="264" width="10.28515625" style="19" bestFit="1" customWidth="1"/>
    <col min="265" max="512" width="9.140625" style="19"/>
    <col min="513" max="513" width="2" style="19" customWidth="1"/>
    <col min="514" max="514" width="33.140625" style="19" customWidth="1"/>
    <col min="515" max="515" width="27.7109375" style="19" customWidth="1"/>
    <col min="516" max="516" width="29" style="19" customWidth="1"/>
    <col min="517" max="519" width="10.7109375" style="19" bestFit="1" customWidth="1"/>
    <col min="520" max="520" width="10.28515625" style="19" bestFit="1" customWidth="1"/>
    <col min="521" max="768" width="9.140625" style="19"/>
    <col min="769" max="769" width="2" style="19" customWidth="1"/>
    <col min="770" max="770" width="33.140625" style="19" customWidth="1"/>
    <col min="771" max="771" width="27.7109375" style="19" customWidth="1"/>
    <col min="772" max="772" width="29" style="19" customWidth="1"/>
    <col min="773" max="775" width="10.7109375" style="19" bestFit="1" customWidth="1"/>
    <col min="776" max="776" width="10.28515625" style="19" bestFit="1" customWidth="1"/>
    <col min="777" max="1024" width="9.140625" style="19"/>
    <col min="1025" max="1025" width="2" style="19" customWidth="1"/>
    <col min="1026" max="1026" width="33.140625" style="19" customWidth="1"/>
    <col min="1027" max="1027" width="27.7109375" style="19" customWidth="1"/>
    <col min="1028" max="1028" width="29" style="19" customWidth="1"/>
    <col min="1029" max="1031" width="10.7109375" style="19" bestFit="1" customWidth="1"/>
    <col min="1032" max="1032" width="10.28515625" style="19" bestFit="1" customWidth="1"/>
    <col min="1033" max="1280" width="9.140625" style="19"/>
    <col min="1281" max="1281" width="2" style="19" customWidth="1"/>
    <col min="1282" max="1282" width="33.140625" style="19" customWidth="1"/>
    <col min="1283" max="1283" width="27.7109375" style="19" customWidth="1"/>
    <col min="1284" max="1284" width="29" style="19" customWidth="1"/>
    <col min="1285" max="1287" width="10.7109375" style="19" bestFit="1" customWidth="1"/>
    <col min="1288" max="1288" width="10.28515625" style="19" bestFit="1" customWidth="1"/>
    <col min="1289" max="1536" width="9.140625" style="19"/>
    <col min="1537" max="1537" width="2" style="19" customWidth="1"/>
    <col min="1538" max="1538" width="33.140625" style="19" customWidth="1"/>
    <col min="1539" max="1539" width="27.7109375" style="19" customWidth="1"/>
    <col min="1540" max="1540" width="29" style="19" customWidth="1"/>
    <col min="1541" max="1543" width="10.7109375" style="19" bestFit="1" customWidth="1"/>
    <col min="1544" max="1544" width="10.28515625" style="19" bestFit="1" customWidth="1"/>
    <col min="1545" max="1792" width="9.140625" style="19"/>
    <col min="1793" max="1793" width="2" style="19" customWidth="1"/>
    <col min="1794" max="1794" width="33.140625" style="19" customWidth="1"/>
    <col min="1795" max="1795" width="27.7109375" style="19" customWidth="1"/>
    <col min="1796" max="1796" width="29" style="19" customWidth="1"/>
    <col min="1797" max="1799" width="10.7109375" style="19" bestFit="1" customWidth="1"/>
    <col min="1800" max="1800" width="10.28515625" style="19" bestFit="1" customWidth="1"/>
    <col min="1801" max="2048" width="9.140625" style="19"/>
    <col min="2049" max="2049" width="2" style="19" customWidth="1"/>
    <col min="2050" max="2050" width="33.140625" style="19" customWidth="1"/>
    <col min="2051" max="2051" width="27.7109375" style="19" customWidth="1"/>
    <col min="2052" max="2052" width="29" style="19" customWidth="1"/>
    <col min="2053" max="2055" width="10.7109375" style="19" bestFit="1" customWidth="1"/>
    <col min="2056" max="2056" width="10.28515625" style="19" bestFit="1" customWidth="1"/>
    <col min="2057" max="2304" width="9.140625" style="19"/>
    <col min="2305" max="2305" width="2" style="19" customWidth="1"/>
    <col min="2306" max="2306" width="33.140625" style="19" customWidth="1"/>
    <col min="2307" max="2307" width="27.7109375" style="19" customWidth="1"/>
    <col min="2308" max="2308" width="29" style="19" customWidth="1"/>
    <col min="2309" max="2311" width="10.7109375" style="19" bestFit="1" customWidth="1"/>
    <col min="2312" max="2312" width="10.28515625" style="19" bestFit="1" customWidth="1"/>
    <col min="2313" max="2560" width="9.140625" style="19"/>
    <col min="2561" max="2561" width="2" style="19" customWidth="1"/>
    <col min="2562" max="2562" width="33.140625" style="19" customWidth="1"/>
    <col min="2563" max="2563" width="27.7109375" style="19" customWidth="1"/>
    <col min="2564" max="2564" width="29" style="19" customWidth="1"/>
    <col min="2565" max="2567" width="10.7109375" style="19" bestFit="1" customWidth="1"/>
    <col min="2568" max="2568" width="10.28515625" style="19" bestFit="1" customWidth="1"/>
    <col min="2569" max="2816" width="9.140625" style="19"/>
    <col min="2817" max="2817" width="2" style="19" customWidth="1"/>
    <col min="2818" max="2818" width="33.140625" style="19" customWidth="1"/>
    <col min="2819" max="2819" width="27.7109375" style="19" customWidth="1"/>
    <col min="2820" max="2820" width="29" style="19" customWidth="1"/>
    <col min="2821" max="2823" width="10.7109375" style="19" bestFit="1" customWidth="1"/>
    <col min="2824" max="2824" width="10.28515625" style="19" bestFit="1" customWidth="1"/>
    <col min="2825" max="3072" width="9.140625" style="19"/>
    <col min="3073" max="3073" width="2" style="19" customWidth="1"/>
    <col min="3074" max="3074" width="33.140625" style="19" customWidth="1"/>
    <col min="3075" max="3075" width="27.7109375" style="19" customWidth="1"/>
    <col min="3076" max="3076" width="29" style="19" customWidth="1"/>
    <col min="3077" max="3079" width="10.7109375" style="19" bestFit="1" customWidth="1"/>
    <col min="3080" max="3080" width="10.28515625" style="19" bestFit="1" customWidth="1"/>
    <col min="3081" max="3328" width="9.140625" style="19"/>
    <col min="3329" max="3329" width="2" style="19" customWidth="1"/>
    <col min="3330" max="3330" width="33.140625" style="19" customWidth="1"/>
    <col min="3331" max="3331" width="27.7109375" style="19" customWidth="1"/>
    <col min="3332" max="3332" width="29" style="19" customWidth="1"/>
    <col min="3333" max="3335" width="10.7109375" style="19" bestFit="1" customWidth="1"/>
    <col min="3336" max="3336" width="10.28515625" style="19" bestFit="1" customWidth="1"/>
    <col min="3337" max="3584" width="9.140625" style="19"/>
    <col min="3585" max="3585" width="2" style="19" customWidth="1"/>
    <col min="3586" max="3586" width="33.140625" style="19" customWidth="1"/>
    <col min="3587" max="3587" width="27.7109375" style="19" customWidth="1"/>
    <col min="3588" max="3588" width="29" style="19" customWidth="1"/>
    <col min="3589" max="3591" width="10.7109375" style="19" bestFit="1" customWidth="1"/>
    <col min="3592" max="3592" width="10.28515625" style="19" bestFit="1" customWidth="1"/>
    <col min="3593" max="3840" width="9.140625" style="19"/>
    <col min="3841" max="3841" width="2" style="19" customWidth="1"/>
    <col min="3842" max="3842" width="33.140625" style="19" customWidth="1"/>
    <col min="3843" max="3843" width="27.7109375" style="19" customWidth="1"/>
    <col min="3844" max="3844" width="29" style="19" customWidth="1"/>
    <col min="3845" max="3847" width="10.7109375" style="19" bestFit="1" customWidth="1"/>
    <col min="3848" max="3848" width="10.28515625" style="19" bestFit="1" customWidth="1"/>
    <col min="3849" max="4096" width="9.140625" style="19"/>
    <col min="4097" max="4097" width="2" style="19" customWidth="1"/>
    <col min="4098" max="4098" width="33.140625" style="19" customWidth="1"/>
    <col min="4099" max="4099" width="27.7109375" style="19" customWidth="1"/>
    <col min="4100" max="4100" width="29" style="19" customWidth="1"/>
    <col min="4101" max="4103" width="10.7109375" style="19" bestFit="1" customWidth="1"/>
    <col min="4104" max="4104" width="10.28515625" style="19" bestFit="1" customWidth="1"/>
    <col min="4105" max="4352" width="9.140625" style="19"/>
    <col min="4353" max="4353" width="2" style="19" customWidth="1"/>
    <col min="4354" max="4354" width="33.140625" style="19" customWidth="1"/>
    <col min="4355" max="4355" width="27.7109375" style="19" customWidth="1"/>
    <col min="4356" max="4356" width="29" style="19" customWidth="1"/>
    <col min="4357" max="4359" width="10.7109375" style="19" bestFit="1" customWidth="1"/>
    <col min="4360" max="4360" width="10.28515625" style="19" bestFit="1" customWidth="1"/>
    <col min="4361" max="4608" width="9.140625" style="19"/>
    <col min="4609" max="4609" width="2" style="19" customWidth="1"/>
    <col min="4610" max="4610" width="33.140625" style="19" customWidth="1"/>
    <col min="4611" max="4611" width="27.7109375" style="19" customWidth="1"/>
    <col min="4612" max="4612" width="29" style="19" customWidth="1"/>
    <col min="4613" max="4615" width="10.7109375" style="19" bestFit="1" customWidth="1"/>
    <col min="4616" max="4616" width="10.28515625" style="19" bestFit="1" customWidth="1"/>
    <col min="4617" max="4864" width="9.140625" style="19"/>
    <col min="4865" max="4865" width="2" style="19" customWidth="1"/>
    <col min="4866" max="4866" width="33.140625" style="19" customWidth="1"/>
    <col min="4867" max="4867" width="27.7109375" style="19" customWidth="1"/>
    <col min="4868" max="4868" width="29" style="19" customWidth="1"/>
    <col min="4869" max="4871" width="10.7109375" style="19" bestFit="1" customWidth="1"/>
    <col min="4872" max="4872" width="10.28515625" style="19" bestFit="1" customWidth="1"/>
    <col min="4873" max="5120" width="9.140625" style="19"/>
    <col min="5121" max="5121" width="2" style="19" customWidth="1"/>
    <col min="5122" max="5122" width="33.140625" style="19" customWidth="1"/>
    <col min="5123" max="5123" width="27.7109375" style="19" customWidth="1"/>
    <col min="5124" max="5124" width="29" style="19" customWidth="1"/>
    <col min="5125" max="5127" width="10.7109375" style="19" bestFit="1" customWidth="1"/>
    <col min="5128" max="5128" width="10.28515625" style="19" bestFit="1" customWidth="1"/>
    <col min="5129" max="5376" width="9.140625" style="19"/>
    <col min="5377" max="5377" width="2" style="19" customWidth="1"/>
    <col min="5378" max="5378" width="33.140625" style="19" customWidth="1"/>
    <col min="5379" max="5379" width="27.7109375" style="19" customWidth="1"/>
    <col min="5380" max="5380" width="29" style="19" customWidth="1"/>
    <col min="5381" max="5383" width="10.7109375" style="19" bestFit="1" customWidth="1"/>
    <col min="5384" max="5384" width="10.28515625" style="19" bestFit="1" customWidth="1"/>
    <col min="5385" max="5632" width="9.140625" style="19"/>
    <col min="5633" max="5633" width="2" style="19" customWidth="1"/>
    <col min="5634" max="5634" width="33.140625" style="19" customWidth="1"/>
    <col min="5635" max="5635" width="27.7109375" style="19" customWidth="1"/>
    <col min="5636" max="5636" width="29" style="19" customWidth="1"/>
    <col min="5637" max="5639" width="10.7109375" style="19" bestFit="1" customWidth="1"/>
    <col min="5640" max="5640" width="10.28515625" style="19" bestFit="1" customWidth="1"/>
    <col min="5641" max="5888" width="9.140625" style="19"/>
    <col min="5889" max="5889" width="2" style="19" customWidth="1"/>
    <col min="5890" max="5890" width="33.140625" style="19" customWidth="1"/>
    <col min="5891" max="5891" width="27.7109375" style="19" customWidth="1"/>
    <col min="5892" max="5892" width="29" style="19" customWidth="1"/>
    <col min="5893" max="5895" width="10.7109375" style="19" bestFit="1" customWidth="1"/>
    <col min="5896" max="5896" width="10.28515625" style="19" bestFit="1" customWidth="1"/>
    <col min="5897" max="6144" width="9.140625" style="19"/>
    <col min="6145" max="6145" width="2" style="19" customWidth="1"/>
    <col min="6146" max="6146" width="33.140625" style="19" customWidth="1"/>
    <col min="6147" max="6147" width="27.7109375" style="19" customWidth="1"/>
    <col min="6148" max="6148" width="29" style="19" customWidth="1"/>
    <col min="6149" max="6151" width="10.7109375" style="19" bestFit="1" customWidth="1"/>
    <col min="6152" max="6152" width="10.28515625" style="19" bestFit="1" customWidth="1"/>
    <col min="6153" max="6400" width="9.140625" style="19"/>
    <col min="6401" max="6401" width="2" style="19" customWidth="1"/>
    <col min="6402" max="6402" width="33.140625" style="19" customWidth="1"/>
    <col min="6403" max="6403" width="27.7109375" style="19" customWidth="1"/>
    <col min="6404" max="6404" width="29" style="19" customWidth="1"/>
    <col min="6405" max="6407" width="10.7109375" style="19" bestFit="1" customWidth="1"/>
    <col min="6408" max="6408" width="10.28515625" style="19" bestFit="1" customWidth="1"/>
    <col min="6409" max="6656" width="9.140625" style="19"/>
    <col min="6657" max="6657" width="2" style="19" customWidth="1"/>
    <col min="6658" max="6658" width="33.140625" style="19" customWidth="1"/>
    <col min="6659" max="6659" width="27.7109375" style="19" customWidth="1"/>
    <col min="6660" max="6660" width="29" style="19" customWidth="1"/>
    <col min="6661" max="6663" width="10.7109375" style="19" bestFit="1" customWidth="1"/>
    <col min="6664" max="6664" width="10.28515625" style="19" bestFit="1" customWidth="1"/>
    <col min="6665" max="6912" width="9.140625" style="19"/>
    <col min="6913" max="6913" width="2" style="19" customWidth="1"/>
    <col min="6914" max="6914" width="33.140625" style="19" customWidth="1"/>
    <col min="6915" max="6915" width="27.7109375" style="19" customWidth="1"/>
    <col min="6916" max="6916" width="29" style="19" customWidth="1"/>
    <col min="6917" max="6919" width="10.7109375" style="19" bestFit="1" customWidth="1"/>
    <col min="6920" max="6920" width="10.28515625" style="19" bestFit="1" customWidth="1"/>
    <col min="6921" max="7168" width="9.140625" style="19"/>
    <col min="7169" max="7169" width="2" style="19" customWidth="1"/>
    <col min="7170" max="7170" width="33.140625" style="19" customWidth="1"/>
    <col min="7171" max="7171" width="27.7109375" style="19" customWidth="1"/>
    <col min="7172" max="7172" width="29" style="19" customWidth="1"/>
    <col min="7173" max="7175" width="10.7109375" style="19" bestFit="1" customWidth="1"/>
    <col min="7176" max="7176" width="10.28515625" style="19" bestFit="1" customWidth="1"/>
    <col min="7177" max="7424" width="9.140625" style="19"/>
    <col min="7425" max="7425" width="2" style="19" customWidth="1"/>
    <col min="7426" max="7426" width="33.140625" style="19" customWidth="1"/>
    <col min="7427" max="7427" width="27.7109375" style="19" customWidth="1"/>
    <col min="7428" max="7428" width="29" style="19" customWidth="1"/>
    <col min="7429" max="7431" width="10.7109375" style="19" bestFit="1" customWidth="1"/>
    <col min="7432" max="7432" width="10.28515625" style="19" bestFit="1" customWidth="1"/>
    <col min="7433" max="7680" width="9.140625" style="19"/>
    <col min="7681" max="7681" width="2" style="19" customWidth="1"/>
    <col min="7682" max="7682" width="33.140625" style="19" customWidth="1"/>
    <col min="7683" max="7683" width="27.7109375" style="19" customWidth="1"/>
    <col min="7684" max="7684" width="29" style="19" customWidth="1"/>
    <col min="7685" max="7687" width="10.7109375" style="19" bestFit="1" customWidth="1"/>
    <col min="7688" max="7688" width="10.28515625" style="19" bestFit="1" customWidth="1"/>
    <col min="7689" max="7936" width="9.140625" style="19"/>
    <col min="7937" max="7937" width="2" style="19" customWidth="1"/>
    <col min="7938" max="7938" width="33.140625" style="19" customWidth="1"/>
    <col min="7939" max="7939" width="27.7109375" style="19" customWidth="1"/>
    <col min="7940" max="7940" width="29" style="19" customWidth="1"/>
    <col min="7941" max="7943" width="10.7109375" style="19" bestFit="1" customWidth="1"/>
    <col min="7944" max="7944" width="10.28515625" style="19" bestFit="1" customWidth="1"/>
    <col min="7945" max="8192" width="9.140625" style="19"/>
    <col min="8193" max="8193" width="2" style="19" customWidth="1"/>
    <col min="8194" max="8194" width="33.140625" style="19" customWidth="1"/>
    <col min="8195" max="8195" width="27.7109375" style="19" customWidth="1"/>
    <col min="8196" max="8196" width="29" style="19" customWidth="1"/>
    <col min="8197" max="8199" width="10.7109375" style="19" bestFit="1" customWidth="1"/>
    <col min="8200" max="8200" width="10.28515625" style="19" bestFit="1" customWidth="1"/>
    <col min="8201" max="8448" width="9.140625" style="19"/>
    <col min="8449" max="8449" width="2" style="19" customWidth="1"/>
    <col min="8450" max="8450" width="33.140625" style="19" customWidth="1"/>
    <col min="8451" max="8451" width="27.7109375" style="19" customWidth="1"/>
    <col min="8452" max="8452" width="29" style="19" customWidth="1"/>
    <col min="8453" max="8455" width="10.7109375" style="19" bestFit="1" customWidth="1"/>
    <col min="8456" max="8456" width="10.28515625" style="19" bestFit="1" customWidth="1"/>
    <col min="8457" max="8704" width="9.140625" style="19"/>
    <col min="8705" max="8705" width="2" style="19" customWidth="1"/>
    <col min="8706" max="8706" width="33.140625" style="19" customWidth="1"/>
    <col min="8707" max="8707" width="27.7109375" style="19" customWidth="1"/>
    <col min="8708" max="8708" width="29" style="19" customWidth="1"/>
    <col min="8709" max="8711" width="10.7109375" style="19" bestFit="1" customWidth="1"/>
    <col min="8712" max="8712" width="10.28515625" style="19" bestFit="1" customWidth="1"/>
    <col min="8713" max="8960" width="9.140625" style="19"/>
    <col min="8961" max="8961" width="2" style="19" customWidth="1"/>
    <col min="8962" max="8962" width="33.140625" style="19" customWidth="1"/>
    <col min="8963" max="8963" width="27.7109375" style="19" customWidth="1"/>
    <col min="8964" max="8964" width="29" style="19" customWidth="1"/>
    <col min="8965" max="8967" width="10.7109375" style="19" bestFit="1" customWidth="1"/>
    <col min="8968" max="8968" width="10.28515625" style="19" bestFit="1" customWidth="1"/>
    <col min="8969" max="9216" width="9.140625" style="19"/>
    <col min="9217" max="9217" width="2" style="19" customWidth="1"/>
    <col min="9218" max="9218" width="33.140625" style="19" customWidth="1"/>
    <col min="9219" max="9219" width="27.7109375" style="19" customWidth="1"/>
    <col min="9220" max="9220" width="29" style="19" customWidth="1"/>
    <col min="9221" max="9223" width="10.7109375" style="19" bestFit="1" customWidth="1"/>
    <col min="9224" max="9224" width="10.28515625" style="19" bestFit="1" customWidth="1"/>
    <col min="9225" max="9472" width="9.140625" style="19"/>
    <col min="9473" max="9473" width="2" style="19" customWidth="1"/>
    <col min="9474" max="9474" width="33.140625" style="19" customWidth="1"/>
    <col min="9475" max="9475" width="27.7109375" style="19" customWidth="1"/>
    <col min="9476" max="9476" width="29" style="19" customWidth="1"/>
    <col min="9477" max="9479" width="10.7109375" style="19" bestFit="1" customWidth="1"/>
    <col min="9480" max="9480" width="10.28515625" style="19" bestFit="1" customWidth="1"/>
    <col min="9481" max="9728" width="9.140625" style="19"/>
    <col min="9729" max="9729" width="2" style="19" customWidth="1"/>
    <col min="9730" max="9730" width="33.140625" style="19" customWidth="1"/>
    <col min="9731" max="9731" width="27.7109375" style="19" customWidth="1"/>
    <col min="9732" max="9732" width="29" style="19" customWidth="1"/>
    <col min="9733" max="9735" width="10.7109375" style="19" bestFit="1" customWidth="1"/>
    <col min="9736" max="9736" width="10.28515625" style="19" bestFit="1" customWidth="1"/>
    <col min="9737" max="9984" width="9.140625" style="19"/>
    <col min="9985" max="9985" width="2" style="19" customWidth="1"/>
    <col min="9986" max="9986" width="33.140625" style="19" customWidth="1"/>
    <col min="9987" max="9987" width="27.7109375" style="19" customWidth="1"/>
    <col min="9988" max="9988" width="29" style="19" customWidth="1"/>
    <col min="9989" max="9991" width="10.7109375" style="19" bestFit="1" customWidth="1"/>
    <col min="9992" max="9992" width="10.28515625" style="19" bestFit="1" customWidth="1"/>
    <col min="9993" max="10240" width="9.140625" style="19"/>
    <col min="10241" max="10241" width="2" style="19" customWidth="1"/>
    <col min="10242" max="10242" width="33.140625" style="19" customWidth="1"/>
    <col min="10243" max="10243" width="27.7109375" style="19" customWidth="1"/>
    <col min="10244" max="10244" width="29" style="19" customWidth="1"/>
    <col min="10245" max="10247" width="10.7109375" style="19" bestFit="1" customWidth="1"/>
    <col min="10248" max="10248" width="10.28515625" style="19" bestFit="1" customWidth="1"/>
    <col min="10249" max="10496" width="9.140625" style="19"/>
    <col min="10497" max="10497" width="2" style="19" customWidth="1"/>
    <col min="10498" max="10498" width="33.140625" style="19" customWidth="1"/>
    <col min="10499" max="10499" width="27.7109375" style="19" customWidth="1"/>
    <col min="10500" max="10500" width="29" style="19" customWidth="1"/>
    <col min="10501" max="10503" width="10.7109375" style="19" bestFit="1" customWidth="1"/>
    <col min="10504" max="10504" width="10.28515625" style="19" bestFit="1" customWidth="1"/>
    <col min="10505" max="10752" width="9.140625" style="19"/>
    <col min="10753" max="10753" width="2" style="19" customWidth="1"/>
    <col min="10754" max="10754" width="33.140625" style="19" customWidth="1"/>
    <col min="10755" max="10755" width="27.7109375" style="19" customWidth="1"/>
    <col min="10756" max="10756" width="29" style="19" customWidth="1"/>
    <col min="10757" max="10759" width="10.7109375" style="19" bestFit="1" customWidth="1"/>
    <col min="10760" max="10760" width="10.28515625" style="19" bestFit="1" customWidth="1"/>
    <col min="10761" max="11008" width="9.140625" style="19"/>
    <col min="11009" max="11009" width="2" style="19" customWidth="1"/>
    <col min="11010" max="11010" width="33.140625" style="19" customWidth="1"/>
    <col min="11011" max="11011" width="27.7109375" style="19" customWidth="1"/>
    <col min="11012" max="11012" width="29" style="19" customWidth="1"/>
    <col min="11013" max="11015" width="10.7109375" style="19" bestFit="1" customWidth="1"/>
    <col min="11016" max="11016" width="10.28515625" style="19" bestFit="1" customWidth="1"/>
    <col min="11017" max="11264" width="9.140625" style="19"/>
    <col min="11265" max="11265" width="2" style="19" customWidth="1"/>
    <col min="11266" max="11266" width="33.140625" style="19" customWidth="1"/>
    <col min="11267" max="11267" width="27.7109375" style="19" customWidth="1"/>
    <col min="11268" max="11268" width="29" style="19" customWidth="1"/>
    <col min="11269" max="11271" width="10.7109375" style="19" bestFit="1" customWidth="1"/>
    <col min="11272" max="11272" width="10.28515625" style="19" bestFit="1" customWidth="1"/>
    <col min="11273" max="11520" width="9.140625" style="19"/>
    <col min="11521" max="11521" width="2" style="19" customWidth="1"/>
    <col min="11522" max="11522" width="33.140625" style="19" customWidth="1"/>
    <col min="11523" max="11523" width="27.7109375" style="19" customWidth="1"/>
    <col min="11524" max="11524" width="29" style="19" customWidth="1"/>
    <col min="11525" max="11527" width="10.7109375" style="19" bestFit="1" customWidth="1"/>
    <col min="11528" max="11528" width="10.28515625" style="19" bestFit="1" customWidth="1"/>
    <col min="11529" max="11776" width="9.140625" style="19"/>
    <col min="11777" max="11777" width="2" style="19" customWidth="1"/>
    <col min="11778" max="11778" width="33.140625" style="19" customWidth="1"/>
    <col min="11779" max="11779" width="27.7109375" style="19" customWidth="1"/>
    <col min="11780" max="11780" width="29" style="19" customWidth="1"/>
    <col min="11781" max="11783" width="10.7109375" style="19" bestFit="1" customWidth="1"/>
    <col min="11784" max="11784" width="10.28515625" style="19" bestFit="1" customWidth="1"/>
    <col min="11785" max="12032" width="9.140625" style="19"/>
    <col min="12033" max="12033" width="2" style="19" customWidth="1"/>
    <col min="12034" max="12034" width="33.140625" style="19" customWidth="1"/>
    <col min="12035" max="12035" width="27.7109375" style="19" customWidth="1"/>
    <col min="12036" max="12036" width="29" style="19" customWidth="1"/>
    <col min="12037" max="12039" width="10.7109375" style="19" bestFit="1" customWidth="1"/>
    <col min="12040" max="12040" width="10.28515625" style="19" bestFit="1" customWidth="1"/>
    <col min="12041" max="12288" width="9.140625" style="19"/>
    <col min="12289" max="12289" width="2" style="19" customWidth="1"/>
    <col min="12290" max="12290" width="33.140625" style="19" customWidth="1"/>
    <col min="12291" max="12291" width="27.7109375" style="19" customWidth="1"/>
    <col min="12292" max="12292" width="29" style="19" customWidth="1"/>
    <col min="12293" max="12295" width="10.7109375" style="19" bestFit="1" customWidth="1"/>
    <col min="12296" max="12296" width="10.28515625" style="19" bestFit="1" customWidth="1"/>
    <col min="12297" max="12544" width="9.140625" style="19"/>
    <col min="12545" max="12545" width="2" style="19" customWidth="1"/>
    <col min="12546" max="12546" width="33.140625" style="19" customWidth="1"/>
    <col min="12547" max="12547" width="27.7109375" style="19" customWidth="1"/>
    <col min="12548" max="12548" width="29" style="19" customWidth="1"/>
    <col min="12549" max="12551" width="10.7109375" style="19" bestFit="1" customWidth="1"/>
    <col min="12552" max="12552" width="10.28515625" style="19" bestFit="1" customWidth="1"/>
    <col min="12553" max="12800" width="9.140625" style="19"/>
    <col min="12801" max="12801" width="2" style="19" customWidth="1"/>
    <col min="12802" max="12802" width="33.140625" style="19" customWidth="1"/>
    <col min="12803" max="12803" width="27.7109375" style="19" customWidth="1"/>
    <col min="12804" max="12804" width="29" style="19" customWidth="1"/>
    <col min="12805" max="12807" width="10.7109375" style="19" bestFit="1" customWidth="1"/>
    <col min="12808" max="12808" width="10.28515625" style="19" bestFit="1" customWidth="1"/>
    <col min="12809" max="13056" width="9.140625" style="19"/>
    <col min="13057" max="13057" width="2" style="19" customWidth="1"/>
    <col min="13058" max="13058" width="33.140625" style="19" customWidth="1"/>
    <col min="13059" max="13059" width="27.7109375" style="19" customWidth="1"/>
    <col min="13060" max="13060" width="29" style="19" customWidth="1"/>
    <col min="13061" max="13063" width="10.7109375" style="19" bestFit="1" customWidth="1"/>
    <col min="13064" max="13064" width="10.28515625" style="19" bestFit="1" customWidth="1"/>
    <col min="13065" max="13312" width="9.140625" style="19"/>
    <col min="13313" max="13313" width="2" style="19" customWidth="1"/>
    <col min="13314" max="13314" width="33.140625" style="19" customWidth="1"/>
    <col min="13315" max="13315" width="27.7109375" style="19" customWidth="1"/>
    <col min="13316" max="13316" width="29" style="19" customWidth="1"/>
    <col min="13317" max="13319" width="10.7109375" style="19" bestFit="1" customWidth="1"/>
    <col min="13320" max="13320" width="10.28515625" style="19" bestFit="1" customWidth="1"/>
    <col min="13321" max="13568" width="9.140625" style="19"/>
    <col min="13569" max="13569" width="2" style="19" customWidth="1"/>
    <col min="13570" max="13570" width="33.140625" style="19" customWidth="1"/>
    <col min="13571" max="13571" width="27.7109375" style="19" customWidth="1"/>
    <col min="13572" max="13572" width="29" style="19" customWidth="1"/>
    <col min="13573" max="13575" width="10.7109375" style="19" bestFit="1" customWidth="1"/>
    <col min="13576" max="13576" width="10.28515625" style="19" bestFit="1" customWidth="1"/>
    <col min="13577" max="13824" width="9.140625" style="19"/>
    <col min="13825" max="13825" width="2" style="19" customWidth="1"/>
    <col min="13826" max="13826" width="33.140625" style="19" customWidth="1"/>
    <col min="13827" max="13827" width="27.7109375" style="19" customWidth="1"/>
    <col min="13828" max="13828" width="29" style="19" customWidth="1"/>
    <col min="13829" max="13831" width="10.7109375" style="19" bestFit="1" customWidth="1"/>
    <col min="13832" max="13832" width="10.28515625" style="19" bestFit="1" customWidth="1"/>
    <col min="13833" max="14080" width="9.140625" style="19"/>
    <col min="14081" max="14081" width="2" style="19" customWidth="1"/>
    <col min="14082" max="14082" width="33.140625" style="19" customWidth="1"/>
    <col min="14083" max="14083" width="27.7109375" style="19" customWidth="1"/>
    <col min="14084" max="14084" width="29" style="19" customWidth="1"/>
    <col min="14085" max="14087" width="10.7109375" style="19" bestFit="1" customWidth="1"/>
    <col min="14088" max="14088" width="10.28515625" style="19" bestFit="1" customWidth="1"/>
    <col min="14089" max="14336" width="9.140625" style="19"/>
    <col min="14337" max="14337" width="2" style="19" customWidth="1"/>
    <col min="14338" max="14338" width="33.140625" style="19" customWidth="1"/>
    <col min="14339" max="14339" width="27.7109375" style="19" customWidth="1"/>
    <col min="14340" max="14340" width="29" style="19" customWidth="1"/>
    <col min="14341" max="14343" width="10.7109375" style="19" bestFit="1" customWidth="1"/>
    <col min="14344" max="14344" width="10.28515625" style="19" bestFit="1" customWidth="1"/>
    <col min="14345" max="14592" width="9.140625" style="19"/>
    <col min="14593" max="14593" width="2" style="19" customWidth="1"/>
    <col min="14594" max="14594" width="33.140625" style="19" customWidth="1"/>
    <col min="14595" max="14595" width="27.7109375" style="19" customWidth="1"/>
    <col min="14596" max="14596" width="29" style="19" customWidth="1"/>
    <col min="14597" max="14599" width="10.7109375" style="19" bestFit="1" customWidth="1"/>
    <col min="14600" max="14600" width="10.28515625" style="19" bestFit="1" customWidth="1"/>
    <col min="14601" max="14848" width="9.140625" style="19"/>
    <col min="14849" max="14849" width="2" style="19" customWidth="1"/>
    <col min="14850" max="14850" width="33.140625" style="19" customWidth="1"/>
    <col min="14851" max="14851" width="27.7109375" style="19" customWidth="1"/>
    <col min="14852" max="14852" width="29" style="19" customWidth="1"/>
    <col min="14853" max="14855" width="10.7109375" style="19" bestFit="1" customWidth="1"/>
    <col min="14856" max="14856" width="10.28515625" style="19" bestFit="1" customWidth="1"/>
    <col min="14857" max="15104" width="9.140625" style="19"/>
    <col min="15105" max="15105" width="2" style="19" customWidth="1"/>
    <col min="15106" max="15106" width="33.140625" style="19" customWidth="1"/>
    <col min="15107" max="15107" width="27.7109375" style="19" customWidth="1"/>
    <col min="15108" max="15108" width="29" style="19" customWidth="1"/>
    <col min="15109" max="15111" width="10.7109375" style="19" bestFit="1" customWidth="1"/>
    <col min="15112" max="15112" width="10.28515625" style="19" bestFit="1" customWidth="1"/>
    <col min="15113" max="15360" width="9.140625" style="19"/>
    <col min="15361" max="15361" width="2" style="19" customWidth="1"/>
    <col min="15362" max="15362" width="33.140625" style="19" customWidth="1"/>
    <col min="15363" max="15363" width="27.7109375" style="19" customWidth="1"/>
    <col min="15364" max="15364" width="29" style="19" customWidth="1"/>
    <col min="15365" max="15367" width="10.7109375" style="19" bestFit="1" customWidth="1"/>
    <col min="15368" max="15368" width="10.28515625" style="19" bestFit="1" customWidth="1"/>
    <col min="15369" max="15616" width="9.140625" style="19"/>
    <col min="15617" max="15617" width="2" style="19" customWidth="1"/>
    <col min="15618" max="15618" width="33.140625" style="19" customWidth="1"/>
    <col min="15619" max="15619" width="27.7109375" style="19" customWidth="1"/>
    <col min="15620" max="15620" width="29" style="19" customWidth="1"/>
    <col min="15621" max="15623" width="10.7109375" style="19" bestFit="1" customWidth="1"/>
    <col min="15624" max="15624" width="10.28515625" style="19" bestFit="1" customWidth="1"/>
    <col min="15625" max="15872" width="9.140625" style="19"/>
    <col min="15873" max="15873" width="2" style="19" customWidth="1"/>
    <col min="15874" max="15874" width="33.140625" style="19" customWidth="1"/>
    <col min="15875" max="15875" width="27.7109375" style="19" customWidth="1"/>
    <col min="15876" max="15876" width="29" style="19" customWidth="1"/>
    <col min="15877" max="15879" width="10.7109375" style="19" bestFit="1" customWidth="1"/>
    <col min="15880" max="15880" width="10.28515625" style="19" bestFit="1" customWidth="1"/>
    <col min="15881" max="16128" width="9.140625" style="19"/>
    <col min="16129" max="16129" width="2" style="19" customWidth="1"/>
    <col min="16130" max="16130" width="33.140625" style="19" customWidth="1"/>
    <col min="16131" max="16131" width="27.7109375" style="19" customWidth="1"/>
    <col min="16132" max="16132" width="29" style="19" customWidth="1"/>
    <col min="16133" max="16135" width="10.7109375" style="19" bestFit="1" customWidth="1"/>
    <col min="16136" max="16136" width="10.28515625" style="19" bestFit="1" customWidth="1"/>
    <col min="16137" max="16384" width="9.140625" style="19"/>
  </cols>
  <sheetData>
    <row r="1" spans="2:4" ht="10.5" customHeight="1" x14ac:dyDescent="0.2"/>
    <row r="2" spans="2:4" ht="15.75" x14ac:dyDescent="0.25">
      <c r="B2" s="80" t="s">
        <v>359</v>
      </c>
    </row>
    <row r="3" spans="2:4" ht="15" x14ac:dyDescent="0.2">
      <c r="B3" s="82" t="s">
        <v>29</v>
      </c>
    </row>
    <row r="5" spans="2:4" ht="15.75" x14ac:dyDescent="0.25">
      <c r="B5" s="9" t="s">
        <v>0</v>
      </c>
    </row>
    <row r="6" spans="2:4" ht="15.75" x14ac:dyDescent="0.25">
      <c r="B6" s="9"/>
    </row>
    <row r="7" spans="2:4" ht="15.75" x14ac:dyDescent="0.25">
      <c r="B7" s="9" t="s">
        <v>444</v>
      </c>
    </row>
    <row r="8" spans="2:4" x14ac:dyDescent="0.2">
      <c r="B8" s="23"/>
    </row>
    <row r="9" spans="2:4" ht="15.75" x14ac:dyDescent="0.25">
      <c r="B9" s="9" t="s">
        <v>445</v>
      </c>
    </row>
    <row r="10" spans="2:4" x14ac:dyDescent="0.2">
      <c r="B10" s="23"/>
    </row>
    <row r="12" spans="2:4" x14ac:dyDescent="0.2">
      <c r="B12" s="33" t="s">
        <v>446</v>
      </c>
      <c r="C12" s="33" t="s">
        <v>447</v>
      </c>
      <c r="D12" s="33" t="s">
        <v>448</v>
      </c>
    </row>
    <row r="13" spans="2:4" ht="31.5" x14ac:dyDescent="0.2">
      <c r="B13" s="289" t="s">
        <v>449</v>
      </c>
      <c r="C13" s="290" t="s">
        <v>450</v>
      </c>
      <c r="D13" s="290" t="s">
        <v>451</v>
      </c>
    </row>
    <row r="14" spans="2:4" ht="28.5" x14ac:dyDescent="0.2">
      <c r="B14" s="291" t="s">
        <v>452</v>
      </c>
      <c r="C14" s="292" t="s">
        <v>453</v>
      </c>
      <c r="D14" s="292" t="s">
        <v>454</v>
      </c>
    </row>
    <row r="15" spans="2:4" ht="31.5" x14ac:dyDescent="0.2">
      <c r="B15" s="289" t="s">
        <v>455</v>
      </c>
      <c r="C15" s="290" t="s">
        <v>456</v>
      </c>
      <c r="D15" s="290" t="s">
        <v>457</v>
      </c>
    </row>
    <row r="17" spans="2:4" x14ac:dyDescent="0.2">
      <c r="B17" s="54"/>
      <c r="C17" s="54"/>
      <c r="D17" s="54"/>
    </row>
    <row r="18" spans="2:4" ht="25.5" x14ac:dyDescent="0.2">
      <c r="B18" s="293" t="s">
        <v>458</v>
      </c>
      <c r="C18" s="294" t="s">
        <v>459</v>
      </c>
      <c r="D18" s="294" t="s">
        <v>460</v>
      </c>
    </row>
    <row r="19" spans="2:4" x14ac:dyDescent="0.2">
      <c r="B19" s="293"/>
      <c r="C19" s="294"/>
      <c r="D19" s="294"/>
    </row>
    <row r="20" spans="2:4" ht="25.5" x14ac:dyDescent="0.2">
      <c r="B20" s="293" t="s">
        <v>461</v>
      </c>
      <c r="C20" s="294" t="s">
        <v>462</v>
      </c>
      <c r="D20" s="294" t="s">
        <v>460</v>
      </c>
    </row>
    <row r="21" spans="2:4" x14ac:dyDescent="0.2">
      <c r="B21" s="293"/>
      <c r="C21" s="294"/>
      <c r="D21" s="294"/>
    </row>
    <row r="22" spans="2:4" x14ac:dyDescent="0.2">
      <c r="B22" s="291" t="s">
        <v>458</v>
      </c>
      <c r="C22" s="292" t="s">
        <v>463</v>
      </c>
      <c r="D22" s="292" t="s">
        <v>464</v>
      </c>
    </row>
    <row r="26" spans="2:4" x14ac:dyDescent="0.2">
      <c r="B26" s="23" t="s">
        <v>465</v>
      </c>
    </row>
    <row r="28" spans="2:4" x14ac:dyDescent="0.2">
      <c r="B28" s="33"/>
      <c r="C28" s="295" t="s">
        <v>466</v>
      </c>
      <c r="D28" s="295" t="s">
        <v>467</v>
      </c>
    </row>
    <row r="29" spans="2:4" ht="15.75" x14ac:dyDescent="0.3">
      <c r="B29" s="19" t="s">
        <v>468</v>
      </c>
      <c r="C29" s="296" t="s">
        <v>469</v>
      </c>
      <c r="D29" s="296" t="s">
        <v>470</v>
      </c>
    </row>
    <row r="30" spans="2:4" ht="15.75" x14ac:dyDescent="0.3">
      <c r="B30" s="19" t="s">
        <v>471</v>
      </c>
      <c r="C30" s="296" t="s">
        <v>472</v>
      </c>
      <c r="D30" s="296" t="s">
        <v>373</v>
      </c>
    </row>
    <row r="31" spans="2:4" ht="15.75" x14ac:dyDescent="0.3">
      <c r="B31" s="54" t="s">
        <v>473</v>
      </c>
      <c r="C31" s="297" t="s">
        <v>474</v>
      </c>
      <c r="D31" s="297" t="s">
        <v>475</v>
      </c>
    </row>
    <row r="32" spans="2:4" x14ac:dyDescent="0.2">
      <c r="B32" s="25"/>
      <c r="C32" s="298"/>
      <c r="D32" s="298"/>
    </row>
    <row r="34" spans="2:3" hidden="1" x14ac:dyDescent="0.2">
      <c r="B34" s="299" t="s">
        <v>476</v>
      </c>
      <c r="C34" s="33"/>
    </row>
    <row r="35" spans="2:3" hidden="1" x14ac:dyDescent="0.2">
      <c r="B35" s="19" t="s">
        <v>477</v>
      </c>
      <c r="C35" s="300">
        <v>5.5E-2</v>
      </c>
    </row>
    <row r="36" spans="2:3" hidden="1" x14ac:dyDescent="0.2">
      <c r="B36" s="19" t="s">
        <v>478</v>
      </c>
      <c r="C36" s="301">
        <v>0.95</v>
      </c>
    </row>
    <row r="37" spans="2:3" hidden="1" x14ac:dyDescent="0.2">
      <c r="B37" s="19" t="s">
        <v>479</v>
      </c>
      <c r="C37" s="300">
        <v>0.06</v>
      </c>
    </row>
    <row r="38" spans="2:3" ht="15.75" hidden="1" x14ac:dyDescent="0.3">
      <c r="B38" s="40" t="s">
        <v>469</v>
      </c>
      <c r="C38" s="302">
        <f>+C35+C37*C36</f>
        <v>0.11199999999999999</v>
      </c>
    </row>
    <row r="39" spans="2:3" ht="15.75" hidden="1" x14ac:dyDescent="0.3">
      <c r="B39" s="40" t="s">
        <v>472</v>
      </c>
      <c r="C39" s="300">
        <f>+'[2]Financial Statement Analysis'!L35</f>
        <v>5.2054885214426395E-2</v>
      </c>
    </row>
    <row r="40" spans="2:3" hidden="1" x14ac:dyDescent="0.2">
      <c r="B40" s="19" t="s">
        <v>480</v>
      </c>
      <c r="C40" s="303" t="e">
        <f>40.875*'[2]Nike Statement of SE'!#REF!</f>
        <v>#REF!</v>
      </c>
    </row>
    <row r="41" spans="2:3" ht="15" hidden="1" x14ac:dyDescent="0.25">
      <c r="B41" s="19" t="s">
        <v>481</v>
      </c>
      <c r="C41" s="304">
        <f>-'[2]Nike Balance Sheet'!AF46</f>
        <v>1295.4755</v>
      </c>
    </row>
    <row r="42" spans="2:3" hidden="1" x14ac:dyDescent="0.2">
      <c r="B42" s="19" t="s">
        <v>482</v>
      </c>
      <c r="C42" s="301" t="e">
        <f>+C40+C41</f>
        <v>#REF!</v>
      </c>
    </row>
    <row r="43" spans="2:3" ht="15.75" hidden="1" x14ac:dyDescent="0.3">
      <c r="B43" s="305" t="s">
        <v>474</v>
      </c>
      <c r="C43" s="306" t="e">
        <f>+C38*C40/C42+C39*C41/C42</f>
        <v>#REF!</v>
      </c>
    </row>
    <row r="44" spans="2:3" hidden="1" x14ac:dyDescent="0.2"/>
    <row r="45" spans="2:3" hidden="1" x14ac:dyDescent="0.2">
      <c r="B45" s="19" t="s">
        <v>483</v>
      </c>
    </row>
    <row r="48" spans="2:3" x14ac:dyDescent="0.2">
      <c r="B48" s="299" t="s">
        <v>489</v>
      </c>
      <c r="C48" s="33"/>
    </row>
    <row r="49" spans="2:4" x14ac:dyDescent="0.2">
      <c r="B49" s="19" t="s">
        <v>484</v>
      </c>
      <c r="C49" s="309">
        <v>3.5999999999999997E-2</v>
      </c>
    </row>
    <row r="50" spans="2:4" x14ac:dyDescent="0.2">
      <c r="B50" s="19" t="s">
        <v>478</v>
      </c>
      <c r="C50" s="301">
        <v>0.9</v>
      </c>
      <c r="D50" s="307"/>
    </row>
    <row r="51" spans="2:4" x14ac:dyDescent="0.2">
      <c r="B51" s="19" t="s">
        <v>479</v>
      </c>
      <c r="C51" s="309">
        <v>0.05</v>
      </c>
    </row>
    <row r="52" spans="2:4" ht="15.75" x14ac:dyDescent="0.3">
      <c r="B52" s="40" t="s">
        <v>469</v>
      </c>
      <c r="C52" s="309">
        <f>+C49+C51*C50</f>
        <v>8.1000000000000003E-2</v>
      </c>
    </row>
    <row r="53" spans="2:4" ht="15.75" x14ac:dyDescent="0.3">
      <c r="B53" s="40" t="s">
        <v>472</v>
      </c>
      <c r="C53" s="309">
        <v>1.2E-2</v>
      </c>
      <c r="D53" s="308" t="s">
        <v>490</v>
      </c>
    </row>
    <row r="54" spans="2:4" x14ac:dyDescent="0.2">
      <c r="B54" s="40" t="s">
        <v>566</v>
      </c>
      <c r="C54" s="343">
        <v>484.4</v>
      </c>
      <c r="D54" s="308"/>
    </row>
    <row r="55" spans="2:4" x14ac:dyDescent="0.2">
      <c r="B55" s="344" t="s">
        <v>567</v>
      </c>
      <c r="C55" s="345">
        <v>73.94</v>
      </c>
      <c r="D55" s="308"/>
    </row>
    <row r="56" spans="2:4" x14ac:dyDescent="0.2">
      <c r="B56" s="19" t="s">
        <v>485</v>
      </c>
      <c r="C56" s="310">
        <f>C54*C55</f>
        <v>35816.536</v>
      </c>
    </row>
    <row r="57" spans="2:4" x14ac:dyDescent="0.2">
      <c r="B57" s="19" t="s">
        <v>491</v>
      </c>
      <c r="C57" s="311">
        <f>-'Balance Sheet (Ch. 10)'!Q46</f>
        <v>-4370.53</v>
      </c>
    </row>
    <row r="58" spans="2:4" x14ac:dyDescent="0.2">
      <c r="B58" s="19" t="s">
        <v>482</v>
      </c>
      <c r="C58" s="311">
        <f>C56+C57</f>
        <v>31446.006000000001</v>
      </c>
    </row>
    <row r="59" spans="2:4" ht="15.75" x14ac:dyDescent="0.3">
      <c r="B59" s="305" t="s">
        <v>474</v>
      </c>
      <c r="C59" s="316">
        <f>+C52*C56/C58+C53*C57/C58</f>
        <v>9.058998004388856E-2</v>
      </c>
    </row>
  </sheetData>
  <pageMargins left="0.75" right="0.75" top="1" bottom="1" header="0.5" footer="0.5"/>
  <pageSetup scale="80" orientation="portrait" horizontalDpi="4294967293" r:id="rId1"/>
  <headerFooter alignWithMargins="0">
    <oddFooter>&amp;C&amp;8Financial Statement Analysis and Security Valuation: Roadmap&amp;R&amp;8Stephen H. Penman 2003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1"/>
  <sheetViews>
    <sheetView workbookViewId="0"/>
  </sheetViews>
  <sheetFormatPr defaultRowHeight="12.75" x14ac:dyDescent="0.2"/>
  <cols>
    <col min="1" max="1" width="2" style="79" customWidth="1"/>
    <col min="2" max="2" width="19.7109375" style="79" customWidth="1"/>
    <col min="3" max="3" width="21.28515625" style="79" customWidth="1"/>
    <col min="4" max="4" width="22.5703125" style="79" customWidth="1"/>
    <col min="5" max="5" width="13.7109375" style="79" customWidth="1"/>
    <col min="6" max="256" width="9.140625" style="79"/>
    <col min="257" max="257" width="2" style="79" customWidth="1"/>
    <col min="258" max="258" width="19.7109375" style="79" customWidth="1"/>
    <col min="259" max="259" width="21.28515625" style="79" customWidth="1"/>
    <col min="260" max="260" width="22.5703125" style="79" customWidth="1"/>
    <col min="261" max="261" width="13.7109375" style="79" customWidth="1"/>
    <col min="262" max="512" width="9.140625" style="79"/>
    <col min="513" max="513" width="2" style="79" customWidth="1"/>
    <col min="514" max="514" width="19.7109375" style="79" customWidth="1"/>
    <col min="515" max="515" width="21.28515625" style="79" customWidth="1"/>
    <col min="516" max="516" width="22.5703125" style="79" customWidth="1"/>
    <col min="517" max="517" width="13.7109375" style="79" customWidth="1"/>
    <col min="518" max="768" width="9.140625" style="79"/>
    <col min="769" max="769" width="2" style="79" customWidth="1"/>
    <col min="770" max="770" width="19.7109375" style="79" customWidth="1"/>
    <col min="771" max="771" width="21.28515625" style="79" customWidth="1"/>
    <col min="772" max="772" width="22.5703125" style="79" customWidth="1"/>
    <col min="773" max="773" width="13.7109375" style="79" customWidth="1"/>
    <col min="774" max="1024" width="9.140625" style="79"/>
    <col min="1025" max="1025" width="2" style="79" customWidth="1"/>
    <col min="1026" max="1026" width="19.7109375" style="79" customWidth="1"/>
    <col min="1027" max="1027" width="21.28515625" style="79" customWidth="1"/>
    <col min="1028" max="1028" width="22.5703125" style="79" customWidth="1"/>
    <col min="1029" max="1029" width="13.7109375" style="79" customWidth="1"/>
    <col min="1030" max="1280" width="9.140625" style="79"/>
    <col min="1281" max="1281" width="2" style="79" customWidth="1"/>
    <col min="1282" max="1282" width="19.7109375" style="79" customWidth="1"/>
    <col min="1283" max="1283" width="21.28515625" style="79" customWidth="1"/>
    <col min="1284" max="1284" width="22.5703125" style="79" customWidth="1"/>
    <col min="1285" max="1285" width="13.7109375" style="79" customWidth="1"/>
    <col min="1286" max="1536" width="9.140625" style="79"/>
    <col min="1537" max="1537" width="2" style="79" customWidth="1"/>
    <col min="1538" max="1538" width="19.7109375" style="79" customWidth="1"/>
    <col min="1539" max="1539" width="21.28515625" style="79" customWidth="1"/>
    <col min="1540" max="1540" width="22.5703125" style="79" customWidth="1"/>
    <col min="1541" max="1541" width="13.7109375" style="79" customWidth="1"/>
    <col min="1542" max="1792" width="9.140625" style="79"/>
    <col min="1793" max="1793" width="2" style="79" customWidth="1"/>
    <col min="1794" max="1794" width="19.7109375" style="79" customWidth="1"/>
    <col min="1795" max="1795" width="21.28515625" style="79" customWidth="1"/>
    <col min="1796" max="1796" width="22.5703125" style="79" customWidth="1"/>
    <col min="1797" max="1797" width="13.7109375" style="79" customWidth="1"/>
    <col min="1798" max="2048" width="9.140625" style="79"/>
    <col min="2049" max="2049" width="2" style="79" customWidth="1"/>
    <col min="2050" max="2050" width="19.7109375" style="79" customWidth="1"/>
    <col min="2051" max="2051" width="21.28515625" style="79" customWidth="1"/>
    <col min="2052" max="2052" width="22.5703125" style="79" customWidth="1"/>
    <col min="2053" max="2053" width="13.7109375" style="79" customWidth="1"/>
    <col min="2054" max="2304" width="9.140625" style="79"/>
    <col min="2305" max="2305" width="2" style="79" customWidth="1"/>
    <col min="2306" max="2306" width="19.7109375" style="79" customWidth="1"/>
    <col min="2307" max="2307" width="21.28515625" style="79" customWidth="1"/>
    <col min="2308" max="2308" width="22.5703125" style="79" customWidth="1"/>
    <col min="2309" max="2309" width="13.7109375" style="79" customWidth="1"/>
    <col min="2310" max="2560" width="9.140625" style="79"/>
    <col min="2561" max="2561" width="2" style="79" customWidth="1"/>
    <col min="2562" max="2562" width="19.7109375" style="79" customWidth="1"/>
    <col min="2563" max="2563" width="21.28515625" style="79" customWidth="1"/>
    <col min="2564" max="2564" width="22.5703125" style="79" customWidth="1"/>
    <col min="2565" max="2565" width="13.7109375" style="79" customWidth="1"/>
    <col min="2566" max="2816" width="9.140625" style="79"/>
    <col min="2817" max="2817" width="2" style="79" customWidth="1"/>
    <col min="2818" max="2818" width="19.7109375" style="79" customWidth="1"/>
    <col min="2819" max="2819" width="21.28515625" style="79" customWidth="1"/>
    <col min="2820" max="2820" width="22.5703125" style="79" customWidth="1"/>
    <col min="2821" max="2821" width="13.7109375" style="79" customWidth="1"/>
    <col min="2822" max="3072" width="9.140625" style="79"/>
    <col min="3073" max="3073" width="2" style="79" customWidth="1"/>
    <col min="3074" max="3074" width="19.7109375" style="79" customWidth="1"/>
    <col min="3075" max="3075" width="21.28515625" style="79" customWidth="1"/>
    <col min="3076" max="3076" width="22.5703125" style="79" customWidth="1"/>
    <col min="3077" max="3077" width="13.7109375" style="79" customWidth="1"/>
    <col min="3078" max="3328" width="9.140625" style="79"/>
    <col min="3329" max="3329" width="2" style="79" customWidth="1"/>
    <col min="3330" max="3330" width="19.7109375" style="79" customWidth="1"/>
    <col min="3331" max="3331" width="21.28515625" style="79" customWidth="1"/>
    <col min="3332" max="3332" width="22.5703125" style="79" customWidth="1"/>
    <col min="3333" max="3333" width="13.7109375" style="79" customWidth="1"/>
    <col min="3334" max="3584" width="9.140625" style="79"/>
    <col min="3585" max="3585" width="2" style="79" customWidth="1"/>
    <col min="3586" max="3586" width="19.7109375" style="79" customWidth="1"/>
    <col min="3587" max="3587" width="21.28515625" style="79" customWidth="1"/>
    <col min="3588" max="3588" width="22.5703125" style="79" customWidth="1"/>
    <col min="3589" max="3589" width="13.7109375" style="79" customWidth="1"/>
    <col min="3590" max="3840" width="9.140625" style="79"/>
    <col min="3841" max="3841" width="2" style="79" customWidth="1"/>
    <col min="3842" max="3842" width="19.7109375" style="79" customWidth="1"/>
    <col min="3843" max="3843" width="21.28515625" style="79" customWidth="1"/>
    <col min="3844" max="3844" width="22.5703125" style="79" customWidth="1"/>
    <col min="3845" max="3845" width="13.7109375" style="79" customWidth="1"/>
    <col min="3846" max="4096" width="9.140625" style="79"/>
    <col min="4097" max="4097" width="2" style="79" customWidth="1"/>
    <col min="4098" max="4098" width="19.7109375" style="79" customWidth="1"/>
    <col min="4099" max="4099" width="21.28515625" style="79" customWidth="1"/>
    <col min="4100" max="4100" width="22.5703125" style="79" customWidth="1"/>
    <col min="4101" max="4101" width="13.7109375" style="79" customWidth="1"/>
    <col min="4102" max="4352" width="9.140625" style="79"/>
    <col min="4353" max="4353" width="2" style="79" customWidth="1"/>
    <col min="4354" max="4354" width="19.7109375" style="79" customWidth="1"/>
    <col min="4355" max="4355" width="21.28515625" style="79" customWidth="1"/>
    <col min="4356" max="4356" width="22.5703125" style="79" customWidth="1"/>
    <col min="4357" max="4357" width="13.7109375" style="79" customWidth="1"/>
    <col min="4358" max="4608" width="9.140625" style="79"/>
    <col min="4609" max="4609" width="2" style="79" customWidth="1"/>
    <col min="4610" max="4610" width="19.7109375" style="79" customWidth="1"/>
    <col min="4611" max="4611" width="21.28515625" style="79" customWidth="1"/>
    <col min="4612" max="4612" width="22.5703125" style="79" customWidth="1"/>
    <col min="4613" max="4613" width="13.7109375" style="79" customWidth="1"/>
    <col min="4614" max="4864" width="9.140625" style="79"/>
    <col min="4865" max="4865" width="2" style="79" customWidth="1"/>
    <col min="4866" max="4866" width="19.7109375" style="79" customWidth="1"/>
    <col min="4867" max="4867" width="21.28515625" style="79" customWidth="1"/>
    <col min="4868" max="4868" width="22.5703125" style="79" customWidth="1"/>
    <col min="4869" max="4869" width="13.7109375" style="79" customWidth="1"/>
    <col min="4870" max="5120" width="9.140625" style="79"/>
    <col min="5121" max="5121" width="2" style="79" customWidth="1"/>
    <col min="5122" max="5122" width="19.7109375" style="79" customWidth="1"/>
    <col min="5123" max="5123" width="21.28515625" style="79" customWidth="1"/>
    <col min="5124" max="5124" width="22.5703125" style="79" customWidth="1"/>
    <col min="5125" max="5125" width="13.7109375" style="79" customWidth="1"/>
    <col min="5126" max="5376" width="9.140625" style="79"/>
    <col min="5377" max="5377" width="2" style="79" customWidth="1"/>
    <col min="5378" max="5378" width="19.7109375" style="79" customWidth="1"/>
    <col min="5379" max="5379" width="21.28515625" style="79" customWidth="1"/>
    <col min="5380" max="5380" width="22.5703125" style="79" customWidth="1"/>
    <col min="5381" max="5381" width="13.7109375" style="79" customWidth="1"/>
    <col min="5382" max="5632" width="9.140625" style="79"/>
    <col min="5633" max="5633" width="2" style="79" customWidth="1"/>
    <col min="5634" max="5634" width="19.7109375" style="79" customWidth="1"/>
    <col min="5635" max="5635" width="21.28515625" style="79" customWidth="1"/>
    <col min="5636" max="5636" width="22.5703125" style="79" customWidth="1"/>
    <col min="5637" max="5637" width="13.7109375" style="79" customWidth="1"/>
    <col min="5638" max="5888" width="9.140625" style="79"/>
    <col min="5889" max="5889" width="2" style="79" customWidth="1"/>
    <col min="5890" max="5890" width="19.7109375" style="79" customWidth="1"/>
    <col min="5891" max="5891" width="21.28515625" style="79" customWidth="1"/>
    <col min="5892" max="5892" width="22.5703125" style="79" customWidth="1"/>
    <col min="5893" max="5893" width="13.7109375" style="79" customWidth="1"/>
    <col min="5894" max="6144" width="9.140625" style="79"/>
    <col min="6145" max="6145" width="2" style="79" customWidth="1"/>
    <col min="6146" max="6146" width="19.7109375" style="79" customWidth="1"/>
    <col min="6147" max="6147" width="21.28515625" style="79" customWidth="1"/>
    <col min="6148" max="6148" width="22.5703125" style="79" customWidth="1"/>
    <col min="6149" max="6149" width="13.7109375" style="79" customWidth="1"/>
    <col min="6150" max="6400" width="9.140625" style="79"/>
    <col min="6401" max="6401" width="2" style="79" customWidth="1"/>
    <col min="6402" max="6402" width="19.7109375" style="79" customWidth="1"/>
    <col min="6403" max="6403" width="21.28515625" style="79" customWidth="1"/>
    <col min="6404" max="6404" width="22.5703125" style="79" customWidth="1"/>
    <col min="6405" max="6405" width="13.7109375" style="79" customWidth="1"/>
    <col min="6406" max="6656" width="9.140625" style="79"/>
    <col min="6657" max="6657" width="2" style="79" customWidth="1"/>
    <col min="6658" max="6658" width="19.7109375" style="79" customWidth="1"/>
    <col min="6659" max="6659" width="21.28515625" style="79" customWidth="1"/>
    <col min="6660" max="6660" width="22.5703125" style="79" customWidth="1"/>
    <col min="6661" max="6661" width="13.7109375" style="79" customWidth="1"/>
    <col min="6662" max="6912" width="9.140625" style="79"/>
    <col min="6913" max="6913" width="2" style="79" customWidth="1"/>
    <col min="6914" max="6914" width="19.7109375" style="79" customWidth="1"/>
    <col min="6915" max="6915" width="21.28515625" style="79" customWidth="1"/>
    <col min="6916" max="6916" width="22.5703125" style="79" customWidth="1"/>
    <col min="6917" max="6917" width="13.7109375" style="79" customWidth="1"/>
    <col min="6918" max="7168" width="9.140625" style="79"/>
    <col min="7169" max="7169" width="2" style="79" customWidth="1"/>
    <col min="7170" max="7170" width="19.7109375" style="79" customWidth="1"/>
    <col min="7171" max="7171" width="21.28515625" style="79" customWidth="1"/>
    <col min="7172" max="7172" width="22.5703125" style="79" customWidth="1"/>
    <col min="7173" max="7173" width="13.7109375" style="79" customWidth="1"/>
    <col min="7174" max="7424" width="9.140625" style="79"/>
    <col min="7425" max="7425" width="2" style="79" customWidth="1"/>
    <col min="7426" max="7426" width="19.7109375" style="79" customWidth="1"/>
    <col min="7427" max="7427" width="21.28515625" style="79" customWidth="1"/>
    <col min="7428" max="7428" width="22.5703125" style="79" customWidth="1"/>
    <col min="7429" max="7429" width="13.7109375" style="79" customWidth="1"/>
    <col min="7430" max="7680" width="9.140625" style="79"/>
    <col min="7681" max="7681" width="2" style="79" customWidth="1"/>
    <col min="7682" max="7682" width="19.7109375" style="79" customWidth="1"/>
    <col min="7683" max="7683" width="21.28515625" style="79" customWidth="1"/>
    <col min="7684" max="7684" width="22.5703125" style="79" customWidth="1"/>
    <col min="7685" max="7685" width="13.7109375" style="79" customWidth="1"/>
    <col min="7686" max="7936" width="9.140625" style="79"/>
    <col min="7937" max="7937" width="2" style="79" customWidth="1"/>
    <col min="7938" max="7938" width="19.7109375" style="79" customWidth="1"/>
    <col min="7939" max="7939" width="21.28515625" style="79" customWidth="1"/>
    <col min="7940" max="7940" width="22.5703125" style="79" customWidth="1"/>
    <col min="7941" max="7941" width="13.7109375" style="79" customWidth="1"/>
    <col min="7942" max="8192" width="9.140625" style="79"/>
    <col min="8193" max="8193" width="2" style="79" customWidth="1"/>
    <col min="8194" max="8194" width="19.7109375" style="79" customWidth="1"/>
    <col min="8195" max="8195" width="21.28515625" style="79" customWidth="1"/>
    <col min="8196" max="8196" width="22.5703125" style="79" customWidth="1"/>
    <col min="8197" max="8197" width="13.7109375" style="79" customWidth="1"/>
    <col min="8198" max="8448" width="9.140625" style="79"/>
    <col min="8449" max="8449" width="2" style="79" customWidth="1"/>
    <col min="8450" max="8450" width="19.7109375" style="79" customWidth="1"/>
    <col min="8451" max="8451" width="21.28515625" style="79" customWidth="1"/>
    <col min="8452" max="8452" width="22.5703125" style="79" customWidth="1"/>
    <col min="8453" max="8453" width="13.7109375" style="79" customWidth="1"/>
    <col min="8454" max="8704" width="9.140625" style="79"/>
    <col min="8705" max="8705" width="2" style="79" customWidth="1"/>
    <col min="8706" max="8706" width="19.7109375" style="79" customWidth="1"/>
    <col min="8707" max="8707" width="21.28515625" style="79" customWidth="1"/>
    <col min="8708" max="8708" width="22.5703125" style="79" customWidth="1"/>
    <col min="8709" max="8709" width="13.7109375" style="79" customWidth="1"/>
    <col min="8710" max="8960" width="9.140625" style="79"/>
    <col min="8961" max="8961" width="2" style="79" customWidth="1"/>
    <col min="8962" max="8962" width="19.7109375" style="79" customWidth="1"/>
    <col min="8963" max="8963" width="21.28515625" style="79" customWidth="1"/>
    <col min="8964" max="8964" width="22.5703125" style="79" customWidth="1"/>
    <col min="8965" max="8965" width="13.7109375" style="79" customWidth="1"/>
    <col min="8966" max="9216" width="9.140625" style="79"/>
    <col min="9217" max="9217" width="2" style="79" customWidth="1"/>
    <col min="9218" max="9218" width="19.7109375" style="79" customWidth="1"/>
    <col min="9219" max="9219" width="21.28515625" style="79" customWidth="1"/>
    <col min="9220" max="9220" width="22.5703125" style="79" customWidth="1"/>
    <col min="9221" max="9221" width="13.7109375" style="79" customWidth="1"/>
    <col min="9222" max="9472" width="9.140625" style="79"/>
    <col min="9473" max="9473" width="2" style="79" customWidth="1"/>
    <col min="9474" max="9474" width="19.7109375" style="79" customWidth="1"/>
    <col min="9475" max="9475" width="21.28515625" style="79" customWidth="1"/>
    <col min="9476" max="9476" width="22.5703125" style="79" customWidth="1"/>
    <col min="9477" max="9477" width="13.7109375" style="79" customWidth="1"/>
    <col min="9478" max="9728" width="9.140625" style="79"/>
    <col min="9729" max="9729" width="2" style="79" customWidth="1"/>
    <col min="9730" max="9730" width="19.7109375" style="79" customWidth="1"/>
    <col min="9731" max="9731" width="21.28515625" style="79" customWidth="1"/>
    <col min="9732" max="9732" width="22.5703125" style="79" customWidth="1"/>
    <col min="9733" max="9733" width="13.7109375" style="79" customWidth="1"/>
    <col min="9734" max="9984" width="9.140625" style="79"/>
    <col min="9985" max="9985" width="2" style="79" customWidth="1"/>
    <col min="9986" max="9986" width="19.7109375" style="79" customWidth="1"/>
    <col min="9987" max="9987" width="21.28515625" style="79" customWidth="1"/>
    <col min="9988" max="9988" width="22.5703125" style="79" customWidth="1"/>
    <col min="9989" max="9989" width="13.7109375" style="79" customWidth="1"/>
    <col min="9990" max="10240" width="9.140625" style="79"/>
    <col min="10241" max="10241" width="2" style="79" customWidth="1"/>
    <col min="10242" max="10242" width="19.7109375" style="79" customWidth="1"/>
    <col min="10243" max="10243" width="21.28515625" style="79" customWidth="1"/>
    <col min="10244" max="10244" width="22.5703125" style="79" customWidth="1"/>
    <col min="10245" max="10245" width="13.7109375" style="79" customWidth="1"/>
    <col min="10246" max="10496" width="9.140625" style="79"/>
    <col min="10497" max="10497" width="2" style="79" customWidth="1"/>
    <col min="10498" max="10498" width="19.7109375" style="79" customWidth="1"/>
    <col min="10499" max="10499" width="21.28515625" style="79" customWidth="1"/>
    <col min="10500" max="10500" width="22.5703125" style="79" customWidth="1"/>
    <col min="10501" max="10501" width="13.7109375" style="79" customWidth="1"/>
    <col min="10502" max="10752" width="9.140625" style="79"/>
    <col min="10753" max="10753" width="2" style="79" customWidth="1"/>
    <col min="10754" max="10754" width="19.7109375" style="79" customWidth="1"/>
    <col min="10755" max="10755" width="21.28515625" style="79" customWidth="1"/>
    <col min="10756" max="10756" width="22.5703125" style="79" customWidth="1"/>
    <col min="10757" max="10757" width="13.7109375" style="79" customWidth="1"/>
    <col min="10758" max="11008" width="9.140625" style="79"/>
    <col min="11009" max="11009" width="2" style="79" customWidth="1"/>
    <col min="11010" max="11010" width="19.7109375" style="79" customWidth="1"/>
    <col min="11011" max="11011" width="21.28515625" style="79" customWidth="1"/>
    <col min="11012" max="11012" width="22.5703125" style="79" customWidth="1"/>
    <col min="11013" max="11013" width="13.7109375" style="79" customWidth="1"/>
    <col min="11014" max="11264" width="9.140625" style="79"/>
    <col min="11265" max="11265" width="2" style="79" customWidth="1"/>
    <col min="11266" max="11266" width="19.7109375" style="79" customWidth="1"/>
    <col min="11267" max="11267" width="21.28515625" style="79" customWidth="1"/>
    <col min="11268" max="11268" width="22.5703125" style="79" customWidth="1"/>
    <col min="11269" max="11269" width="13.7109375" style="79" customWidth="1"/>
    <col min="11270" max="11520" width="9.140625" style="79"/>
    <col min="11521" max="11521" width="2" style="79" customWidth="1"/>
    <col min="11522" max="11522" width="19.7109375" style="79" customWidth="1"/>
    <col min="11523" max="11523" width="21.28515625" style="79" customWidth="1"/>
    <col min="11524" max="11524" width="22.5703125" style="79" customWidth="1"/>
    <col min="11525" max="11525" width="13.7109375" style="79" customWidth="1"/>
    <col min="11526" max="11776" width="9.140625" style="79"/>
    <col min="11777" max="11777" width="2" style="79" customWidth="1"/>
    <col min="11778" max="11778" width="19.7109375" style="79" customWidth="1"/>
    <col min="11779" max="11779" width="21.28515625" style="79" customWidth="1"/>
    <col min="11780" max="11780" width="22.5703125" style="79" customWidth="1"/>
    <col min="11781" max="11781" width="13.7109375" style="79" customWidth="1"/>
    <col min="11782" max="12032" width="9.140625" style="79"/>
    <col min="12033" max="12033" width="2" style="79" customWidth="1"/>
    <col min="12034" max="12034" width="19.7109375" style="79" customWidth="1"/>
    <col min="12035" max="12035" width="21.28515625" style="79" customWidth="1"/>
    <col min="12036" max="12036" width="22.5703125" style="79" customWidth="1"/>
    <col min="12037" max="12037" width="13.7109375" style="79" customWidth="1"/>
    <col min="12038" max="12288" width="9.140625" style="79"/>
    <col min="12289" max="12289" width="2" style="79" customWidth="1"/>
    <col min="12290" max="12290" width="19.7109375" style="79" customWidth="1"/>
    <col min="12291" max="12291" width="21.28515625" style="79" customWidth="1"/>
    <col min="12292" max="12292" width="22.5703125" style="79" customWidth="1"/>
    <col min="12293" max="12293" width="13.7109375" style="79" customWidth="1"/>
    <col min="12294" max="12544" width="9.140625" style="79"/>
    <col min="12545" max="12545" width="2" style="79" customWidth="1"/>
    <col min="12546" max="12546" width="19.7109375" style="79" customWidth="1"/>
    <col min="12547" max="12547" width="21.28515625" style="79" customWidth="1"/>
    <col min="12548" max="12548" width="22.5703125" style="79" customWidth="1"/>
    <col min="12549" max="12549" width="13.7109375" style="79" customWidth="1"/>
    <col min="12550" max="12800" width="9.140625" style="79"/>
    <col min="12801" max="12801" width="2" style="79" customWidth="1"/>
    <col min="12802" max="12802" width="19.7109375" style="79" customWidth="1"/>
    <col min="12803" max="12803" width="21.28515625" style="79" customWidth="1"/>
    <col min="12804" max="12804" width="22.5703125" style="79" customWidth="1"/>
    <col min="12805" max="12805" width="13.7109375" style="79" customWidth="1"/>
    <col min="12806" max="13056" width="9.140625" style="79"/>
    <col min="13057" max="13057" width="2" style="79" customWidth="1"/>
    <col min="13058" max="13058" width="19.7109375" style="79" customWidth="1"/>
    <col min="13059" max="13059" width="21.28515625" style="79" customWidth="1"/>
    <col min="13060" max="13060" width="22.5703125" style="79" customWidth="1"/>
    <col min="13061" max="13061" width="13.7109375" style="79" customWidth="1"/>
    <col min="13062" max="13312" width="9.140625" style="79"/>
    <col min="13313" max="13313" width="2" style="79" customWidth="1"/>
    <col min="13314" max="13314" width="19.7109375" style="79" customWidth="1"/>
    <col min="13315" max="13315" width="21.28515625" style="79" customWidth="1"/>
    <col min="13316" max="13316" width="22.5703125" style="79" customWidth="1"/>
    <col min="13317" max="13317" width="13.7109375" style="79" customWidth="1"/>
    <col min="13318" max="13568" width="9.140625" style="79"/>
    <col min="13569" max="13569" width="2" style="79" customWidth="1"/>
    <col min="13570" max="13570" width="19.7109375" style="79" customWidth="1"/>
    <col min="13571" max="13571" width="21.28515625" style="79" customWidth="1"/>
    <col min="13572" max="13572" width="22.5703125" style="79" customWidth="1"/>
    <col min="13573" max="13573" width="13.7109375" style="79" customWidth="1"/>
    <col min="13574" max="13824" width="9.140625" style="79"/>
    <col min="13825" max="13825" width="2" style="79" customWidth="1"/>
    <col min="13826" max="13826" width="19.7109375" style="79" customWidth="1"/>
    <col min="13827" max="13827" width="21.28515625" style="79" customWidth="1"/>
    <col min="13828" max="13828" width="22.5703125" style="79" customWidth="1"/>
    <col min="13829" max="13829" width="13.7109375" style="79" customWidth="1"/>
    <col min="13830" max="14080" width="9.140625" style="79"/>
    <col min="14081" max="14081" width="2" style="79" customWidth="1"/>
    <col min="14082" max="14082" width="19.7109375" style="79" customWidth="1"/>
    <col min="14083" max="14083" width="21.28515625" style="79" customWidth="1"/>
    <col min="14084" max="14084" width="22.5703125" style="79" customWidth="1"/>
    <col min="14085" max="14085" width="13.7109375" style="79" customWidth="1"/>
    <col min="14086" max="14336" width="9.140625" style="79"/>
    <col min="14337" max="14337" width="2" style="79" customWidth="1"/>
    <col min="14338" max="14338" width="19.7109375" style="79" customWidth="1"/>
    <col min="14339" max="14339" width="21.28515625" style="79" customWidth="1"/>
    <col min="14340" max="14340" width="22.5703125" style="79" customWidth="1"/>
    <col min="14341" max="14341" width="13.7109375" style="79" customWidth="1"/>
    <col min="14342" max="14592" width="9.140625" style="79"/>
    <col min="14593" max="14593" width="2" style="79" customWidth="1"/>
    <col min="14594" max="14594" width="19.7109375" style="79" customWidth="1"/>
    <col min="14595" max="14595" width="21.28515625" style="79" customWidth="1"/>
    <col min="14596" max="14596" width="22.5703125" style="79" customWidth="1"/>
    <col min="14597" max="14597" width="13.7109375" style="79" customWidth="1"/>
    <col min="14598" max="14848" width="9.140625" style="79"/>
    <col min="14849" max="14849" width="2" style="79" customWidth="1"/>
    <col min="14850" max="14850" width="19.7109375" style="79" customWidth="1"/>
    <col min="14851" max="14851" width="21.28515625" style="79" customWidth="1"/>
    <col min="14852" max="14852" width="22.5703125" style="79" customWidth="1"/>
    <col min="14853" max="14853" width="13.7109375" style="79" customWidth="1"/>
    <col min="14854" max="15104" width="9.140625" style="79"/>
    <col min="15105" max="15105" width="2" style="79" customWidth="1"/>
    <col min="15106" max="15106" width="19.7109375" style="79" customWidth="1"/>
    <col min="15107" max="15107" width="21.28515625" style="79" customWidth="1"/>
    <col min="15108" max="15108" width="22.5703125" style="79" customWidth="1"/>
    <col min="15109" max="15109" width="13.7109375" style="79" customWidth="1"/>
    <col min="15110" max="15360" width="9.140625" style="79"/>
    <col min="15361" max="15361" width="2" style="79" customWidth="1"/>
    <col min="15362" max="15362" width="19.7109375" style="79" customWidth="1"/>
    <col min="15363" max="15363" width="21.28515625" style="79" customWidth="1"/>
    <col min="15364" max="15364" width="22.5703125" style="79" customWidth="1"/>
    <col min="15365" max="15365" width="13.7109375" style="79" customWidth="1"/>
    <col min="15366" max="15616" width="9.140625" style="79"/>
    <col min="15617" max="15617" width="2" style="79" customWidth="1"/>
    <col min="15618" max="15618" width="19.7109375" style="79" customWidth="1"/>
    <col min="15619" max="15619" width="21.28515625" style="79" customWidth="1"/>
    <col min="15620" max="15620" width="22.5703125" style="79" customWidth="1"/>
    <col min="15621" max="15621" width="13.7109375" style="79" customWidth="1"/>
    <col min="15622" max="15872" width="9.140625" style="79"/>
    <col min="15873" max="15873" width="2" style="79" customWidth="1"/>
    <col min="15874" max="15874" width="19.7109375" style="79" customWidth="1"/>
    <col min="15875" max="15875" width="21.28515625" style="79" customWidth="1"/>
    <col min="15876" max="15876" width="22.5703125" style="79" customWidth="1"/>
    <col min="15877" max="15877" width="13.7109375" style="79" customWidth="1"/>
    <col min="15878" max="16128" width="9.140625" style="79"/>
    <col min="16129" max="16129" width="2" style="79" customWidth="1"/>
    <col min="16130" max="16130" width="19.7109375" style="79" customWidth="1"/>
    <col min="16131" max="16131" width="21.28515625" style="79" customWidth="1"/>
    <col min="16132" max="16132" width="22.5703125" style="79" customWidth="1"/>
    <col min="16133" max="16133" width="13.7109375" style="79" customWidth="1"/>
    <col min="16134" max="16384" width="9.140625" style="79"/>
  </cols>
  <sheetData>
    <row r="1" spans="2:7" ht="10.5" customHeight="1" x14ac:dyDescent="0.2"/>
    <row r="2" spans="2:7" ht="15.75" x14ac:dyDescent="0.25">
      <c r="B2" s="80" t="s">
        <v>359</v>
      </c>
    </row>
    <row r="3" spans="2:7" ht="15" x14ac:dyDescent="0.2">
      <c r="B3" s="82" t="s">
        <v>29</v>
      </c>
    </row>
    <row r="5" spans="2:7" ht="15.75" x14ac:dyDescent="0.25">
      <c r="B5" s="80" t="s">
        <v>0</v>
      </c>
    </row>
    <row r="6" spans="2:7" ht="15.75" x14ac:dyDescent="0.25">
      <c r="B6" s="80"/>
    </row>
    <row r="7" spans="2:7" ht="15.75" x14ac:dyDescent="0.25">
      <c r="B7" s="80" t="s">
        <v>444</v>
      </c>
    </row>
    <row r="8" spans="2:7" ht="15" x14ac:dyDescent="0.2">
      <c r="B8" s="82"/>
    </row>
    <row r="9" spans="2:7" ht="15.75" x14ac:dyDescent="0.25">
      <c r="B9" s="80" t="s">
        <v>492</v>
      </c>
    </row>
    <row r="13" spans="2:7" x14ac:dyDescent="0.2">
      <c r="B13" s="84" t="s">
        <v>576</v>
      </c>
      <c r="E13" s="84" t="s">
        <v>572</v>
      </c>
    </row>
    <row r="15" spans="2:7" ht="29.25" customHeight="1" x14ac:dyDescent="0.2">
      <c r="B15" s="376" t="s">
        <v>495</v>
      </c>
      <c r="C15" s="376"/>
      <c r="D15" s="376"/>
      <c r="E15" s="376"/>
      <c r="F15" s="376"/>
      <c r="G15" s="376"/>
    </row>
    <row r="17" spans="2:7" ht="19.5" customHeight="1" x14ac:dyDescent="0.2">
      <c r="B17" s="79" t="s">
        <v>509</v>
      </c>
    </row>
    <row r="20" spans="2:7" x14ac:dyDescent="0.2">
      <c r="B20" s="88" t="s">
        <v>510</v>
      </c>
    </row>
    <row r="22" spans="2:7" x14ac:dyDescent="0.2">
      <c r="B22" s="79" t="s">
        <v>496</v>
      </c>
    </row>
    <row r="23" spans="2:7" x14ac:dyDescent="0.2">
      <c r="B23" s="88" t="s">
        <v>497</v>
      </c>
      <c r="C23" s="88"/>
      <c r="D23" s="88"/>
      <c r="E23" s="88"/>
    </row>
    <row r="24" spans="2:7" x14ac:dyDescent="0.2">
      <c r="B24" s="127" t="s">
        <v>498</v>
      </c>
      <c r="C24" s="127"/>
      <c r="D24" s="127"/>
      <c r="E24" s="324">
        <f>'Valuation - Essentials'!C59</f>
        <v>9.058998004388856E-2</v>
      </c>
      <c r="F24" s="127"/>
      <c r="G24" s="127"/>
    </row>
    <row r="25" spans="2:7" x14ac:dyDescent="0.2">
      <c r="B25" s="127" t="s">
        <v>504</v>
      </c>
      <c r="C25" s="127"/>
      <c r="D25" s="127"/>
      <c r="E25" s="325">
        <f>'Balance Sheet (Ch. 10)'!Q48</f>
        <v>9884.3999999999978</v>
      </c>
      <c r="F25" s="127"/>
      <c r="G25" s="127"/>
    </row>
    <row r="26" spans="2:7" x14ac:dyDescent="0.2">
      <c r="B26" s="127" t="s">
        <v>505</v>
      </c>
      <c r="C26" s="127"/>
      <c r="D26" s="317"/>
      <c r="E26" s="325">
        <f>'Income Statement (Ch. 10)'!P30</f>
        <v>1910.7130999999999</v>
      </c>
      <c r="F26" s="127"/>
      <c r="G26" s="127"/>
    </row>
    <row r="27" spans="2:7" x14ac:dyDescent="0.2">
      <c r="B27" s="127" t="s">
        <v>506</v>
      </c>
      <c r="C27" s="127"/>
      <c r="D27" s="317"/>
      <c r="E27" s="325">
        <f>'Balance Sheet (Ch. 10)'!Q32</f>
        <v>5513.869999999999</v>
      </c>
      <c r="F27" s="127"/>
      <c r="G27" s="127"/>
    </row>
    <row r="28" spans="2:7" x14ac:dyDescent="0.2">
      <c r="B28" s="127" t="s">
        <v>507</v>
      </c>
      <c r="C28" s="127"/>
      <c r="D28" s="317"/>
      <c r="E28" s="325">
        <f>'Balance Sheet (Ch. 10)'!R32</f>
        <v>6346.1804999999986</v>
      </c>
      <c r="F28" s="127"/>
      <c r="G28" s="127"/>
    </row>
    <row r="29" spans="2:7" x14ac:dyDescent="0.2">
      <c r="B29" s="127" t="s">
        <v>508</v>
      </c>
      <c r="C29" s="127"/>
      <c r="D29" s="317"/>
      <c r="E29" s="325">
        <f>E26-E24*E28</f>
        <v>1335.8127351500852</v>
      </c>
      <c r="F29" s="127"/>
      <c r="G29" s="127"/>
    </row>
    <row r="30" spans="2:7" x14ac:dyDescent="0.2">
      <c r="B30" s="127"/>
      <c r="C30" s="127"/>
      <c r="D30" s="317"/>
      <c r="E30" s="325"/>
      <c r="F30" s="127"/>
      <c r="G30" s="127"/>
    </row>
    <row r="31" spans="2:7" x14ac:dyDescent="0.2">
      <c r="B31" s="127" t="s">
        <v>512</v>
      </c>
      <c r="C31" s="127"/>
      <c r="D31" s="317"/>
      <c r="E31" s="325">
        <f>E29</f>
        <v>1335.8127351500852</v>
      </c>
      <c r="F31" s="127"/>
      <c r="G31" s="127"/>
    </row>
    <row r="32" spans="2:7" x14ac:dyDescent="0.2">
      <c r="B32" s="127" t="s">
        <v>511</v>
      </c>
      <c r="C32" s="127"/>
      <c r="D32" s="317"/>
      <c r="E32" s="325">
        <f>E31+E27*E24</f>
        <v>1835.314108414681</v>
      </c>
      <c r="F32" s="127"/>
      <c r="G32" s="127"/>
    </row>
    <row r="33" spans="2:7" x14ac:dyDescent="0.2">
      <c r="B33" s="127"/>
      <c r="C33" s="127"/>
      <c r="D33" s="127"/>
      <c r="E33" s="325"/>
      <c r="F33" s="127"/>
      <c r="G33" s="127"/>
    </row>
    <row r="34" spans="2:7" x14ac:dyDescent="0.2">
      <c r="B34" s="127"/>
      <c r="C34" s="127"/>
      <c r="D34" s="127"/>
      <c r="E34" s="325"/>
      <c r="F34" s="127"/>
      <c r="G34" s="127"/>
    </row>
    <row r="35" spans="2:7" x14ac:dyDescent="0.2">
      <c r="B35" s="127" t="s">
        <v>499</v>
      </c>
      <c r="C35" s="127"/>
      <c r="D35" s="127"/>
      <c r="E35" s="325"/>
      <c r="F35" s="127"/>
      <c r="G35" s="127"/>
    </row>
    <row r="36" spans="2:7" ht="15.75" x14ac:dyDescent="0.3">
      <c r="B36" s="127" t="s">
        <v>522</v>
      </c>
      <c r="C36" s="127"/>
      <c r="D36" s="127"/>
      <c r="E36" s="325">
        <f>E25+E31/E24</f>
        <v>24630.100733159645</v>
      </c>
      <c r="F36" s="127"/>
      <c r="G36" s="127"/>
    </row>
    <row r="37" spans="2:7" x14ac:dyDescent="0.2">
      <c r="B37" s="127" t="s">
        <v>513</v>
      </c>
      <c r="C37" s="127"/>
      <c r="D37" s="127"/>
      <c r="E37" s="127">
        <f>'Valuation - Essentials'!C54</f>
        <v>484.4</v>
      </c>
      <c r="F37" s="127"/>
      <c r="G37" s="127"/>
    </row>
    <row r="38" spans="2:7" x14ac:dyDescent="0.2">
      <c r="B38" s="127" t="s">
        <v>500</v>
      </c>
      <c r="C38" s="127"/>
      <c r="D38" s="127"/>
      <c r="E38" s="326">
        <f>E36/E37</f>
        <v>50.846615881832463</v>
      </c>
      <c r="F38" s="127"/>
      <c r="G38" s="127"/>
    </row>
    <row r="39" spans="2:7" x14ac:dyDescent="0.2">
      <c r="B39" s="127"/>
      <c r="C39" s="127"/>
      <c r="D39" s="127"/>
      <c r="E39" s="325"/>
      <c r="F39" s="127"/>
      <c r="G39" s="127"/>
    </row>
    <row r="40" spans="2:7" x14ac:dyDescent="0.2">
      <c r="B40" s="127" t="s">
        <v>501</v>
      </c>
      <c r="C40" s="127"/>
      <c r="D40" s="127"/>
      <c r="E40" s="325"/>
      <c r="F40" s="127"/>
      <c r="G40" s="127"/>
    </row>
    <row r="41" spans="2:7" ht="15.75" x14ac:dyDescent="0.3">
      <c r="B41" s="127" t="s">
        <v>514</v>
      </c>
      <c r="C41" s="127"/>
      <c r="D41" s="127"/>
      <c r="E41" s="325">
        <f>E36-'Balance Sheet (Ch. 10)'!Q46</f>
        <v>20259.570733159646</v>
      </c>
      <c r="F41" s="127"/>
      <c r="G41" s="127"/>
    </row>
    <row r="42" spans="2:7" ht="15.75" x14ac:dyDescent="0.3">
      <c r="B42" s="127" t="s">
        <v>515</v>
      </c>
      <c r="C42" s="127"/>
      <c r="D42" s="127"/>
      <c r="E42" s="325">
        <f>+E27+E31/E24</f>
        <v>20259.570733159646</v>
      </c>
      <c r="F42" s="127"/>
      <c r="G42" s="127"/>
    </row>
    <row r="43" spans="2:7" ht="15.75" x14ac:dyDescent="0.3">
      <c r="B43" s="318" t="s">
        <v>523</v>
      </c>
      <c r="C43" s="318"/>
      <c r="D43" s="318"/>
      <c r="E43" s="327">
        <f>E32/E24</f>
        <v>20259.570733159646</v>
      </c>
      <c r="F43" s="127"/>
      <c r="G43" s="127"/>
    </row>
    <row r="44" spans="2:7" x14ac:dyDescent="0.2">
      <c r="B44" s="127"/>
      <c r="C44" s="127"/>
      <c r="D44" s="127"/>
      <c r="E44" s="319"/>
      <c r="F44" s="127"/>
      <c r="G44" s="127"/>
    </row>
    <row r="45" spans="2:7" x14ac:dyDescent="0.2">
      <c r="B45" s="127"/>
      <c r="C45" s="127"/>
      <c r="D45" s="127"/>
      <c r="E45" s="319"/>
      <c r="F45" s="127"/>
      <c r="G45" s="127"/>
    </row>
    <row r="46" spans="2:7" x14ac:dyDescent="0.2">
      <c r="B46" s="127"/>
      <c r="C46" s="127"/>
      <c r="D46" s="127"/>
      <c r="E46" s="319"/>
      <c r="F46" s="127"/>
      <c r="G46" s="127"/>
    </row>
    <row r="47" spans="2:7" x14ac:dyDescent="0.2">
      <c r="B47" s="84" t="s">
        <v>577</v>
      </c>
      <c r="C47" s="127"/>
      <c r="D47" s="127"/>
      <c r="E47" s="84" t="s">
        <v>573</v>
      </c>
      <c r="F47" s="127"/>
      <c r="G47" s="127"/>
    </row>
    <row r="48" spans="2:7" x14ac:dyDescent="0.2">
      <c r="B48" s="318"/>
      <c r="C48" s="318"/>
      <c r="D48" s="318"/>
      <c r="E48" s="318"/>
      <c r="F48" s="318"/>
      <c r="G48" s="318"/>
    </row>
    <row r="49" spans="2:7" x14ac:dyDescent="0.2">
      <c r="B49" s="377" t="s">
        <v>502</v>
      </c>
      <c r="C49" s="377"/>
      <c r="D49" s="377"/>
      <c r="E49" s="377"/>
      <c r="F49" s="377"/>
      <c r="G49" s="377"/>
    </row>
    <row r="50" spans="2:7" x14ac:dyDescent="0.2">
      <c r="B50" s="127"/>
      <c r="C50" s="127"/>
      <c r="D50" s="127"/>
      <c r="E50" s="127"/>
      <c r="F50" s="127"/>
      <c r="G50" s="127"/>
    </row>
    <row r="51" spans="2:7" ht="15.75" x14ac:dyDescent="0.3">
      <c r="B51" s="127" t="s">
        <v>493</v>
      </c>
      <c r="C51" s="127" t="s">
        <v>516</v>
      </c>
      <c r="D51" s="127"/>
      <c r="E51" s="127"/>
      <c r="F51" s="127"/>
      <c r="G51" s="127"/>
    </row>
    <row r="52" spans="2:7" ht="15.75" x14ac:dyDescent="0.3">
      <c r="B52" s="127" t="s">
        <v>494</v>
      </c>
      <c r="C52" s="127" t="s">
        <v>517</v>
      </c>
      <c r="D52" s="127"/>
      <c r="E52" s="127"/>
      <c r="F52" s="127"/>
      <c r="G52" s="127"/>
    </row>
    <row r="53" spans="2:7" ht="15.75" x14ac:dyDescent="0.3">
      <c r="B53" s="127" t="s">
        <v>455</v>
      </c>
      <c r="C53" s="127" t="s">
        <v>518</v>
      </c>
      <c r="D53" s="127"/>
      <c r="E53" s="127"/>
      <c r="F53" s="127"/>
      <c r="G53" s="127"/>
    </row>
    <row r="54" spans="2:7" x14ac:dyDescent="0.2">
      <c r="B54" s="127"/>
      <c r="C54" s="127"/>
      <c r="D54" s="127"/>
      <c r="E54" s="127"/>
      <c r="F54" s="127"/>
      <c r="G54" s="127"/>
    </row>
    <row r="55" spans="2:7" x14ac:dyDescent="0.2">
      <c r="B55" s="127"/>
      <c r="C55" s="127"/>
      <c r="D55" s="127"/>
      <c r="E55" s="127"/>
      <c r="F55" s="127"/>
      <c r="G55" s="127"/>
    </row>
    <row r="56" spans="2:7" x14ac:dyDescent="0.2">
      <c r="B56" s="127"/>
      <c r="C56" s="127"/>
      <c r="D56" s="127"/>
      <c r="E56" s="127"/>
      <c r="F56" s="127"/>
      <c r="G56" s="127"/>
    </row>
    <row r="57" spans="2:7" x14ac:dyDescent="0.2">
      <c r="B57" s="318" t="s">
        <v>526</v>
      </c>
      <c r="C57" s="318"/>
      <c r="D57" s="127"/>
      <c r="E57" s="127"/>
      <c r="F57" s="127"/>
      <c r="G57" s="127"/>
    </row>
    <row r="58" spans="2:7" x14ac:dyDescent="0.2">
      <c r="B58" s="127"/>
      <c r="C58" s="127"/>
      <c r="D58" s="127"/>
      <c r="E58" s="127"/>
      <c r="F58" s="127"/>
      <c r="G58" s="127"/>
    </row>
    <row r="59" spans="2:7" x14ac:dyDescent="0.2">
      <c r="B59" s="127" t="s">
        <v>503</v>
      </c>
      <c r="C59" s="127"/>
      <c r="D59" s="127"/>
      <c r="E59" s="320">
        <f>+E24</f>
        <v>9.058998004388856E-2</v>
      </c>
      <c r="F59" s="321"/>
      <c r="G59" s="127"/>
    </row>
    <row r="60" spans="2:7" x14ac:dyDescent="0.2">
      <c r="B60" s="127" t="s">
        <v>524</v>
      </c>
      <c r="C60" s="127"/>
      <c r="D60" s="127"/>
      <c r="E60" s="320">
        <f>'Profitability and Growth'!D46</f>
        <v>0.30596093586728179</v>
      </c>
      <c r="F60" s="320"/>
      <c r="G60" s="127"/>
    </row>
    <row r="61" spans="2:7" x14ac:dyDescent="0.2">
      <c r="B61" s="127" t="s">
        <v>525</v>
      </c>
      <c r="C61" s="127"/>
      <c r="D61" s="127"/>
      <c r="E61" s="322">
        <v>4.5999999999999999E-2</v>
      </c>
      <c r="F61" s="127"/>
      <c r="G61" s="127"/>
    </row>
    <row r="62" spans="2:7" x14ac:dyDescent="0.2">
      <c r="B62" s="127" t="s">
        <v>506</v>
      </c>
      <c r="C62" s="127"/>
      <c r="D62" s="127"/>
      <c r="E62" s="328">
        <f>'Balance Sheet (Ch. 10)'!Q32</f>
        <v>5513.869999999999</v>
      </c>
      <c r="F62" s="127"/>
      <c r="G62" s="127"/>
    </row>
    <row r="63" spans="2:7" x14ac:dyDescent="0.2">
      <c r="B63" s="127"/>
      <c r="C63" s="127"/>
      <c r="D63" s="127"/>
      <c r="E63" s="127"/>
      <c r="F63" s="127"/>
      <c r="G63" s="127"/>
    </row>
    <row r="64" spans="2:7" x14ac:dyDescent="0.2">
      <c r="B64" s="127" t="s">
        <v>527</v>
      </c>
      <c r="C64" s="127"/>
      <c r="D64" s="143"/>
      <c r="E64" s="328">
        <f>E62*E60</f>
        <v>1687.0288254505288</v>
      </c>
      <c r="F64" s="127"/>
      <c r="G64" s="127"/>
    </row>
    <row r="65" spans="2:7" x14ac:dyDescent="0.2">
      <c r="B65" s="127" t="s">
        <v>528</v>
      </c>
      <c r="C65" s="127"/>
      <c r="D65" s="127"/>
      <c r="E65" s="328">
        <f>E64-E59*E62</f>
        <v>1187.527452185933</v>
      </c>
      <c r="F65" s="127"/>
      <c r="G65" s="127"/>
    </row>
    <row r="66" spans="2:7" x14ac:dyDescent="0.2">
      <c r="B66" s="127"/>
      <c r="C66" s="127"/>
      <c r="D66" s="127"/>
      <c r="E66" s="127"/>
      <c r="F66" s="127"/>
      <c r="G66" s="127"/>
    </row>
    <row r="67" spans="2:7" x14ac:dyDescent="0.2">
      <c r="B67" s="127"/>
      <c r="C67" s="127"/>
      <c r="D67" s="127"/>
      <c r="E67" s="127"/>
      <c r="F67" s="127"/>
      <c r="G67" s="127"/>
    </row>
    <row r="68" spans="2:7" x14ac:dyDescent="0.2">
      <c r="B68" s="127" t="s">
        <v>499</v>
      </c>
      <c r="C68" s="127"/>
      <c r="D68" s="127"/>
      <c r="E68" s="127"/>
      <c r="F68" s="127"/>
      <c r="G68" s="127"/>
    </row>
    <row r="69" spans="2:7" ht="15.75" x14ac:dyDescent="0.3">
      <c r="B69" s="127" t="s">
        <v>519</v>
      </c>
      <c r="C69" s="127"/>
      <c r="D69" s="127"/>
      <c r="E69" s="328">
        <f>E25+E65/(E24-E61)</f>
        <v>36516.559310613855</v>
      </c>
      <c r="F69" s="127"/>
      <c r="G69" s="127"/>
    </row>
    <row r="70" spans="2:7" x14ac:dyDescent="0.2">
      <c r="B70" s="127" t="s">
        <v>500</v>
      </c>
      <c r="C70" s="127"/>
      <c r="D70" s="127"/>
      <c r="E70" s="329">
        <f>E69/E37</f>
        <v>75.385134827856845</v>
      </c>
      <c r="F70" s="127"/>
      <c r="G70" s="127"/>
    </row>
    <row r="71" spans="2:7" ht="27" customHeight="1" x14ac:dyDescent="0.2">
      <c r="B71" s="127"/>
      <c r="C71" s="127"/>
      <c r="D71" s="127"/>
      <c r="E71" s="127"/>
      <c r="F71" s="127"/>
      <c r="G71" s="127"/>
    </row>
    <row r="72" spans="2:7" x14ac:dyDescent="0.2">
      <c r="B72" s="127" t="s">
        <v>501</v>
      </c>
      <c r="C72" s="127"/>
      <c r="D72" s="127"/>
      <c r="E72" s="127"/>
      <c r="F72" s="127"/>
      <c r="G72" s="127"/>
    </row>
    <row r="73" spans="2:7" ht="15.75" x14ac:dyDescent="0.3">
      <c r="B73" s="127" t="s">
        <v>514</v>
      </c>
      <c r="C73" s="127"/>
      <c r="D73" s="127"/>
      <c r="E73" s="323">
        <f>E69-'Balance Sheet (Ch. 10)'!Q46</f>
        <v>32146.029310613856</v>
      </c>
      <c r="F73" s="127"/>
      <c r="G73" s="127"/>
    </row>
    <row r="74" spans="2:7" ht="15.75" x14ac:dyDescent="0.3">
      <c r="B74" s="127" t="s">
        <v>520</v>
      </c>
      <c r="C74" s="127"/>
      <c r="D74" s="127"/>
      <c r="E74" s="328">
        <f>+E62+E65/(E59-E61)</f>
        <v>32146.02931061386</v>
      </c>
      <c r="F74" s="127"/>
      <c r="G74" s="127"/>
    </row>
    <row r="75" spans="2:7" ht="15.75" x14ac:dyDescent="0.3">
      <c r="B75" s="318" t="s">
        <v>521</v>
      </c>
      <c r="C75" s="318"/>
      <c r="D75" s="318"/>
      <c r="E75" s="330">
        <f>E62*(E60-E61)/(E59-E61)</f>
        <v>32146.029310613863</v>
      </c>
      <c r="F75" s="318"/>
      <c r="G75" s="127"/>
    </row>
    <row r="76" spans="2:7" x14ac:dyDescent="0.2">
      <c r="B76" s="127"/>
      <c r="C76" s="127"/>
      <c r="D76" s="127"/>
      <c r="E76" s="127"/>
      <c r="F76" s="127"/>
      <c r="G76" s="127"/>
    </row>
    <row r="91" spans="7:7" x14ac:dyDescent="0.2">
      <c r="G91" s="90"/>
    </row>
  </sheetData>
  <mergeCells count="2">
    <mergeCell ref="B15:G15"/>
    <mergeCell ref="B49:G49"/>
  </mergeCells>
  <pageMargins left="0.75" right="0.75" top="1" bottom="1" header="0.5" footer="0.5"/>
  <pageSetup orientation="landscape" horizontalDpi="4294967293" r:id="rId1"/>
  <headerFooter alignWithMargins="0">
    <oddFooter>&amp;C&amp;8Financial Statement Analysis and Security Valuation: Roadmap&amp;R&amp;8Stephen H. Penman 2003</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J73"/>
  <sheetViews>
    <sheetView workbookViewId="0"/>
  </sheetViews>
  <sheetFormatPr defaultRowHeight="12.75" x14ac:dyDescent="0.2"/>
  <cols>
    <col min="1" max="1" width="2" style="79" customWidth="1"/>
    <col min="2" max="2" width="32.5703125" style="79" customWidth="1"/>
    <col min="3" max="3" width="15.28515625" style="79" customWidth="1"/>
    <col min="4" max="4" width="10.85546875" style="79" bestFit="1" customWidth="1"/>
    <col min="5" max="5" width="9.28515625" style="79" bestFit="1" customWidth="1"/>
    <col min="6" max="6" width="9.42578125" style="79" bestFit="1" customWidth="1"/>
    <col min="7" max="7" width="9.85546875" style="79" customWidth="1"/>
    <col min="8" max="8" width="11.7109375" style="79" customWidth="1"/>
    <col min="9" max="9" width="15.140625" style="79" customWidth="1"/>
    <col min="10" max="256" width="9.140625" style="79"/>
    <col min="257" max="257" width="2" style="79" customWidth="1"/>
    <col min="258" max="258" width="32.5703125" style="79" customWidth="1"/>
    <col min="259" max="259" width="15.28515625" style="79" customWidth="1"/>
    <col min="260" max="260" width="10.85546875" style="79" bestFit="1" customWidth="1"/>
    <col min="261" max="261" width="9.28515625" style="79" bestFit="1" customWidth="1"/>
    <col min="262" max="262" width="9.42578125" style="79" bestFit="1" customWidth="1"/>
    <col min="263" max="263" width="9.85546875" style="79" customWidth="1"/>
    <col min="264" max="264" width="11.7109375" style="79" customWidth="1"/>
    <col min="265" max="265" width="15.140625" style="79" customWidth="1"/>
    <col min="266" max="512" width="9.140625" style="79"/>
    <col min="513" max="513" width="2" style="79" customWidth="1"/>
    <col min="514" max="514" width="32.5703125" style="79" customWidth="1"/>
    <col min="515" max="515" width="15.28515625" style="79" customWidth="1"/>
    <col min="516" max="516" width="10.85546875" style="79" bestFit="1" customWidth="1"/>
    <col min="517" max="517" width="9.28515625" style="79" bestFit="1" customWidth="1"/>
    <col min="518" max="518" width="9.42578125" style="79" bestFit="1" customWidth="1"/>
    <col min="519" max="519" width="9.85546875" style="79" customWidth="1"/>
    <col min="520" max="520" width="11.7109375" style="79" customWidth="1"/>
    <col min="521" max="521" width="15.140625" style="79" customWidth="1"/>
    <col min="522" max="768" width="9.140625" style="79"/>
    <col min="769" max="769" width="2" style="79" customWidth="1"/>
    <col min="770" max="770" width="32.5703125" style="79" customWidth="1"/>
    <col min="771" max="771" width="15.28515625" style="79" customWidth="1"/>
    <col min="772" max="772" width="10.85546875" style="79" bestFit="1" customWidth="1"/>
    <col min="773" max="773" width="9.28515625" style="79" bestFit="1" customWidth="1"/>
    <col min="774" max="774" width="9.42578125" style="79" bestFit="1" customWidth="1"/>
    <col min="775" max="775" width="9.85546875" style="79" customWidth="1"/>
    <col min="776" max="776" width="11.7109375" style="79" customWidth="1"/>
    <col min="777" max="777" width="15.140625" style="79" customWidth="1"/>
    <col min="778" max="1024" width="9.140625" style="79"/>
    <col min="1025" max="1025" width="2" style="79" customWidth="1"/>
    <col min="1026" max="1026" width="32.5703125" style="79" customWidth="1"/>
    <col min="1027" max="1027" width="15.28515625" style="79" customWidth="1"/>
    <col min="1028" max="1028" width="10.85546875" style="79" bestFit="1" customWidth="1"/>
    <col min="1029" max="1029" width="9.28515625" style="79" bestFit="1" customWidth="1"/>
    <col min="1030" max="1030" width="9.42578125" style="79" bestFit="1" customWidth="1"/>
    <col min="1031" max="1031" width="9.85546875" style="79" customWidth="1"/>
    <col min="1032" max="1032" width="11.7109375" style="79" customWidth="1"/>
    <col min="1033" max="1033" width="15.140625" style="79" customWidth="1"/>
    <col min="1034" max="1280" width="9.140625" style="79"/>
    <col min="1281" max="1281" width="2" style="79" customWidth="1"/>
    <col min="1282" max="1282" width="32.5703125" style="79" customWidth="1"/>
    <col min="1283" max="1283" width="15.28515625" style="79" customWidth="1"/>
    <col min="1284" max="1284" width="10.85546875" style="79" bestFit="1" customWidth="1"/>
    <col min="1285" max="1285" width="9.28515625" style="79" bestFit="1" customWidth="1"/>
    <col min="1286" max="1286" width="9.42578125" style="79" bestFit="1" customWidth="1"/>
    <col min="1287" max="1287" width="9.85546875" style="79" customWidth="1"/>
    <col min="1288" max="1288" width="11.7109375" style="79" customWidth="1"/>
    <col min="1289" max="1289" width="15.140625" style="79" customWidth="1"/>
    <col min="1290" max="1536" width="9.140625" style="79"/>
    <col min="1537" max="1537" width="2" style="79" customWidth="1"/>
    <col min="1538" max="1538" width="32.5703125" style="79" customWidth="1"/>
    <col min="1539" max="1539" width="15.28515625" style="79" customWidth="1"/>
    <col min="1540" max="1540" width="10.85546875" style="79" bestFit="1" customWidth="1"/>
    <col min="1541" max="1541" width="9.28515625" style="79" bestFit="1" customWidth="1"/>
    <col min="1542" max="1542" width="9.42578125" style="79" bestFit="1" customWidth="1"/>
    <col min="1543" max="1543" width="9.85546875" style="79" customWidth="1"/>
    <col min="1544" max="1544" width="11.7109375" style="79" customWidth="1"/>
    <col min="1545" max="1545" width="15.140625" style="79" customWidth="1"/>
    <col min="1546" max="1792" width="9.140625" style="79"/>
    <col min="1793" max="1793" width="2" style="79" customWidth="1"/>
    <col min="1794" max="1794" width="32.5703125" style="79" customWidth="1"/>
    <col min="1795" max="1795" width="15.28515625" style="79" customWidth="1"/>
    <col min="1796" max="1796" width="10.85546875" style="79" bestFit="1" customWidth="1"/>
    <col min="1797" max="1797" width="9.28515625" style="79" bestFit="1" customWidth="1"/>
    <col min="1798" max="1798" width="9.42578125" style="79" bestFit="1" customWidth="1"/>
    <col min="1799" max="1799" width="9.85546875" style="79" customWidth="1"/>
    <col min="1800" max="1800" width="11.7109375" style="79" customWidth="1"/>
    <col min="1801" max="1801" width="15.140625" style="79" customWidth="1"/>
    <col min="1802" max="2048" width="9.140625" style="79"/>
    <col min="2049" max="2049" width="2" style="79" customWidth="1"/>
    <col min="2050" max="2050" width="32.5703125" style="79" customWidth="1"/>
    <col min="2051" max="2051" width="15.28515625" style="79" customWidth="1"/>
    <col min="2052" max="2052" width="10.85546875" style="79" bestFit="1" customWidth="1"/>
    <col min="2053" max="2053" width="9.28515625" style="79" bestFit="1" customWidth="1"/>
    <col min="2054" max="2054" width="9.42578125" style="79" bestFit="1" customWidth="1"/>
    <col min="2055" max="2055" width="9.85546875" style="79" customWidth="1"/>
    <col min="2056" max="2056" width="11.7109375" style="79" customWidth="1"/>
    <col min="2057" max="2057" width="15.140625" style="79" customWidth="1"/>
    <col min="2058" max="2304" width="9.140625" style="79"/>
    <col min="2305" max="2305" width="2" style="79" customWidth="1"/>
    <col min="2306" max="2306" width="32.5703125" style="79" customWidth="1"/>
    <col min="2307" max="2307" width="15.28515625" style="79" customWidth="1"/>
    <col min="2308" max="2308" width="10.85546875" style="79" bestFit="1" customWidth="1"/>
    <col min="2309" max="2309" width="9.28515625" style="79" bestFit="1" customWidth="1"/>
    <col min="2310" max="2310" width="9.42578125" style="79" bestFit="1" customWidth="1"/>
    <col min="2311" max="2311" width="9.85546875" style="79" customWidth="1"/>
    <col min="2312" max="2312" width="11.7109375" style="79" customWidth="1"/>
    <col min="2313" max="2313" width="15.140625" style="79" customWidth="1"/>
    <col min="2314" max="2560" width="9.140625" style="79"/>
    <col min="2561" max="2561" width="2" style="79" customWidth="1"/>
    <col min="2562" max="2562" width="32.5703125" style="79" customWidth="1"/>
    <col min="2563" max="2563" width="15.28515625" style="79" customWidth="1"/>
    <col min="2564" max="2564" width="10.85546875" style="79" bestFit="1" customWidth="1"/>
    <col min="2565" max="2565" width="9.28515625" style="79" bestFit="1" customWidth="1"/>
    <col min="2566" max="2566" width="9.42578125" style="79" bestFit="1" customWidth="1"/>
    <col min="2567" max="2567" width="9.85546875" style="79" customWidth="1"/>
    <col min="2568" max="2568" width="11.7109375" style="79" customWidth="1"/>
    <col min="2569" max="2569" width="15.140625" style="79" customWidth="1"/>
    <col min="2570" max="2816" width="9.140625" style="79"/>
    <col min="2817" max="2817" width="2" style="79" customWidth="1"/>
    <col min="2818" max="2818" width="32.5703125" style="79" customWidth="1"/>
    <col min="2819" max="2819" width="15.28515625" style="79" customWidth="1"/>
    <col min="2820" max="2820" width="10.85546875" style="79" bestFit="1" customWidth="1"/>
    <col min="2821" max="2821" width="9.28515625" style="79" bestFit="1" customWidth="1"/>
    <col min="2822" max="2822" width="9.42578125" style="79" bestFit="1" customWidth="1"/>
    <col min="2823" max="2823" width="9.85546875" style="79" customWidth="1"/>
    <col min="2824" max="2824" width="11.7109375" style="79" customWidth="1"/>
    <col min="2825" max="2825" width="15.140625" style="79" customWidth="1"/>
    <col min="2826" max="3072" width="9.140625" style="79"/>
    <col min="3073" max="3073" width="2" style="79" customWidth="1"/>
    <col min="3074" max="3074" width="32.5703125" style="79" customWidth="1"/>
    <col min="3075" max="3075" width="15.28515625" style="79" customWidth="1"/>
    <col min="3076" max="3076" width="10.85546875" style="79" bestFit="1" customWidth="1"/>
    <col min="3077" max="3077" width="9.28515625" style="79" bestFit="1" customWidth="1"/>
    <col min="3078" max="3078" width="9.42578125" style="79" bestFit="1" customWidth="1"/>
    <col min="3079" max="3079" width="9.85546875" style="79" customWidth="1"/>
    <col min="3080" max="3080" width="11.7109375" style="79" customWidth="1"/>
    <col min="3081" max="3081" width="15.140625" style="79" customWidth="1"/>
    <col min="3082" max="3328" width="9.140625" style="79"/>
    <col min="3329" max="3329" width="2" style="79" customWidth="1"/>
    <col min="3330" max="3330" width="32.5703125" style="79" customWidth="1"/>
    <col min="3331" max="3331" width="15.28515625" style="79" customWidth="1"/>
    <col min="3332" max="3332" width="10.85546875" style="79" bestFit="1" customWidth="1"/>
    <col min="3333" max="3333" width="9.28515625" style="79" bestFit="1" customWidth="1"/>
    <col min="3334" max="3334" width="9.42578125" style="79" bestFit="1" customWidth="1"/>
    <col min="3335" max="3335" width="9.85546875" style="79" customWidth="1"/>
    <col min="3336" max="3336" width="11.7109375" style="79" customWidth="1"/>
    <col min="3337" max="3337" width="15.140625" style="79" customWidth="1"/>
    <col min="3338" max="3584" width="9.140625" style="79"/>
    <col min="3585" max="3585" width="2" style="79" customWidth="1"/>
    <col min="3586" max="3586" width="32.5703125" style="79" customWidth="1"/>
    <col min="3587" max="3587" width="15.28515625" style="79" customWidth="1"/>
    <col min="3588" max="3588" width="10.85546875" style="79" bestFit="1" customWidth="1"/>
    <col min="3589" max="3589" width="9.28515625" style="79" bestFit="1" customWidth="1"/>
    <col min="3590" max="3590" width="9.42578125" style="79" bestFit="1" customWidth="1"/>
    <col min="3591" max="3591" width="9.85546875" style="79" customWidth="1"/>
    <col min="3592" max="3592" width="11.7109375" style="79" customWidth="1"/>
    <col min="3593" max="3593" width="15.140625" style="79" customWidth="1"/>
    <col min="3594" max="3840" width="9.140625" style="79"/>
    <col min="3841" max="3841" width="2" style="79" customWidth="1"/>
    <col min="3842" max="3842" width="32.5703125" style="79" customWidth="1"/>
    <col min="3843" max="3843" width="15.28515625" style="79" customWidth="1"/>
    <col min="3844" max="3844" width="10.85546875" style="79" bestFit="1" customWidth="1"/>
    <col min="3845" max="3845" width="9.28515625" style="79" bestFit="1" customWidth="1"/>
    <col min="3846" max="3846" width="9.42578125" style="79" bestFit="1" customWidth="1"/>
    <col min="3847" max="3847" width="9.85546875" style="79" customWidth="1"/>
    <col min="3848" max="3848" width="11.7109375" style="79" customWidth="1"/>
    <col min="3849" max="3849" width="15.140625" style="79" customWidth="1"/>
    <col min="3850" max="4096" width="9.140625" style="79"/>
    <col min="4097" max="4097" width="2" style="79" customWidth="1"/>
    <col min="4098" max="4098" width="32.5703125" style="79" customWidth="1"/>
    <col min="4099" max="4099" width="15.28515625" style="79" customWidth="1"/>
    <col min="4100" max="4100" width="10.85546875" style="79" bestFit="1" customWidth="1"/>
    <col min="4101" max="4101" width="9.28515625" style="79" bestFit="1" customWidth="1"/>
    <col min="4102" max="4102" width="9.42578125" style="79" bestFit="1" customWidth="1"/>
    <col min="4103" max="4103" width="9.85546875" style="79" customWidth="1"/>
    <col min="4104" max="4104" width="11.7109375" style="79" customWidth="1"/>
    <col min="4105" max="4105" width="15.140625" style="79" customWidth="1"/>
    <col min="4106" max="4352" width="9.140625" style="79"/>
    <col min="4353" max="4353" width="2" style="79" customWidth="1"/>
    <col min="4354" max="4354" width="32.5703125" style="79" customWidth="1"/>
    <col min="4355" max="4355" width="15.28515625" style="79" customWidth="1"/>
    <col min="4356" max="4356" width="10.85546875" style="79" bestFit="1" customWidth="1"/>
    <col min="4357" max="4357" width="9.28515625" style="79" bestFit="1" customWidth="1"/>
    <col min="4358" max="4358" width="9.42578125" style="79" bestFit="1" customWidth="1"/>
    <col min="4359" max="4359" width="9.85546875" style="79" customWidth="1"/>
    <col min="4360" max="4360" width="11.7109375" style="79" customWidth="1"/>
    <col min="4361" max="4361" width="15.140625" style="79" customWidth="1"/>
    <col min="4362" max="4608" width="9.140625" style="79"/>
    <col min="4609" max="4609" width="2" style="79" customWidth="1"/>
    <col min="4610" max="4610" width="32.5703125" style="79" customWidth="1"/>
    <col min="4611" max="4611" width="15.28515625" style="79" customWidth="1"/>
    <col min="4612" max="4612" width="10.85546875" style="79" bestFit="1" customWidth="1"/>
    <col min="4613" max="4613" width="9.28515625" style="79" bestFit="1" customWidth="1"/>
    <col min="4614" max="4614" width="9.42578125" style="79" bestFit="1" customWidth="1"/>
    <col min="4615" max="4615" width="9.85546875" style="79" customWidth="1"/>
    <col min="4616" max="4616" width="11.7109375" style="79" customWidth="1"/>
    <col min="4617" max="4617" width="15.140625" style="79" customWidth="1"/>
    <col min="4618" max="4864" width="9.140625" style="79"/>
    <col min="4865" max="4865" width="2" style="79" customWidth="1"/>
    <col min="4866" max="4866" width="32.5703125" style="79" customWidth="1"/>
    <col min="4867" max="4867" width="15.28515625" style="79" customWidth="1"/>
    <col min="4868" max="4868" width="10.85546875" style="79" bestFit="1" customWidth="1"/>
    <col min="4869" max="4869" width="9.28515625" style="79" bestFit="1" customWidth="1"/>
    <col min="4870" max="4870" width="9.42578125" style="79" bestFit="1" customWidth="1"/>
    <col min="4871" max="4871" width="9.85546875" style="79" customWidth="1"/>
    <col min="4872" max="4872" width="11.7109375" style="79" customWidth="1"/>
    <col min="4873" max="4873" width="15.140625" style="79" customWidth="1"/>
    <col min="4874" max="5120" width="9.140625" style="79"/>
    <col min="5121" max="5121" width="2" style="79" customWidth="1"/>
    <col min="5122" max="5122" width="32.5703125" style="79" customWidth="1"/>
    <col min="5123" max="5123" width="15.28515625" style="79" customWidth="1"/>
    <col min="5124" max="5124" width="10.85546875" style="79" bestFit="1" customWidth="1"/>
    <col min="5125" max="5125" width="9.28515625" style="79" bestFit="1" customWidth="1"/>
    <col min="5126" max="5126" width="9.42578125" style="79" bestFit="1" customWidth="1"/>
    <col min="5127" max="5127" width="9.85546875" style="79" customWidth="1"/>
    <col min="5128" max="5128" width="11.7109375" style="79" customWidth="1"/>
    <col min="5129" max="5129" width="15.140625" style="79" customWidth="1"/>
    <col min="5130" max="5376" width="9.140625" style="79"/>
    <col min="5377" max="5377" width="2" style="79" customWidth="1"/>
    <col min="5378" max="5378" width="32.5703125" style="79" customWidth="1"/>
    <col min="5379" max="5379" width="15.28515625" style="79" customWidth="1"/>
    <col min="5380" max="5380" width="10.85546875" style="79" bestFit="1" customWidth="1"/>
    <col min="5381" max="5381" width="9.28515625" style="79" bestFit="1" customWidth="1"/>
    <col min="5382" max="5382" width="9.42578125" style="79" bestFit="1" customWidth="1"/>
    <col min="5383" max="5383" width="9.85546875" style="79" customWidth="1"/>
    <col min="5384" max="5384" width="11.7109375" style="79" customWidth="1"/>
    <col min="5385" max="5385" width="15.140625" style="79" customWidth="1"/>
    <col min="5386" max="5632" width="9.140625" style="79"/>
    <col min="5633" max="5633" width="2" style="79" customWidth="1"/>
    <col min="5634" max="5634" width="32.5703125" style="79" customWidth="1"/>
    <col min="5635" max="5635" width="15.28515625" style="79" customWidth="1"/>
    <col min="5636" max="5636" width="10.85546875" style="79" bestFit="1" customWidth="1"/>
    <col min="5637" max="5637" width="9.28515625" style="79" bestFit="1" customWidth="1"/>
    <col min="5638" max="5638" width="9.42578125" style="79" bestFit="1" customWidth="1"/>
    <col min="5639" max="5639" width="9.85546875" style="79" customWidth="1"/>
    <col min="5640" max="5640" width="11.7109375" style="79" customWidth="1"/>
    <col min="5641" max="5641" width="15.140625" style="79" customWidth="1"/>
    <col min="5642" max="5888" width="9.140625" style="79"/>
    <col min="5889" max="5889" width="2" style="79" customWidth="1"/>
    <col min="5890" max="5890" width="32.5703125" style="79" customWidth="1"/>
    <col min="5891" max="5891" width="15.28515625" style="79" customWidth="1"/>
    <col min="5892" max="5892" width="10.85546875" style="79" bestFit="1" customWidth="1"/>
    <col min="5893" max="5893" width="9.28515625" style="79" bestFit="1" customWidth="1"/>
    <col min="5894" max="5894" width="9.42578125" style="79" bestFit="1" customWidth="1"/>
    <col min="5895" max="5895" width="9.85546875" style="79" customWidth="1"/>
    <col min="5896" max="5896" width="11.7109375" style="79" customWidth="1"/>
    <col min="5897" max="5897" width="15.140625" style="79" customWidth="1"/>
    <col min="5898" max="6144" width="9.140625" style="79"/>
    <col min="6145" max="6145" width="2" style="79" customWidth="1"/>
    <col min="6146" max="6146" width="32.5703125" style="79" customWidth="1"/>
    <col min="6147" max="6147" width="15.28515625" style="79" customWidth="1"/>
    <col min="6148" max="6148" width="10.85546875" style="79" bestFit="1" customWidth="1"/>
    <col min="6149" max="6149" width="9.28515625" style="79" bestFit="1" customWidth="1"/>
    <col min="6150" max="6150" width="9.42578125" style="79" bestFit="1" customWidth="1"/>
    <col min="6151" max="6151" width="9.85546875" style="79" customWidth="1"/>
    <col min="6152" max="6152" width="11.7109375" style="79" customWidth="1"/>
    <col min="6153" max="6153" width="15.140625" style="79" customWidth="1"/>
    <col min="6154" max="6400" width="9.140625" style="79"/>
    <col min="6401" max="6401" width="2" style="79" customWidth="1"/>
    <col min="6402" max="6402" width="32.5703125" style="79" customWidth="1"/>
    <col min="6403" max="6403" width="15.28515625" style="79" customWidth="1"/>
    <col min="6404" max="6404" width="10.85546875" style="79" bestFit="1" customWidth="1"/>
    <col min="6405" max="6405" width="9.28515625" style="79" bestFit="1" customWidth="1"/>
    <col min="6406" max="6406" width="9.42578125" style="79" bestFit="1" customWidth="1"/>
    <col min="6407" max="6407" width="9.85546875" style="79" customWidth="1"/>
    <col min="6408" max="6408" width="11.7109375" style="79" customWidth="1"/>
    <col min="6409" max="6409" width="15.140625" style="79" customWidth="1"/>
    <col min="6410" max="6656" width="9.140625" style="79"/>
    <col min="6657" max="6657" width="2" style="79" customWidth="1"/>
    <col min="6658" max="6658" width="32.5703125" style="79" customWidth="1"/>
    <col min="6659" max="6659" width="15.28515625" style="79" customWidth="1"/>
    <col min="6660" max="6660" width="10.85546875" style="79" bestFit="1" customWidth="1"/>
    <col min="6661" max="6661" width="9.28515625" style="79" bestFit="1" customWidth="1"/>
    <col min="6662" max="6662" width="9.42578125" style="79" bestFit="1" customWidth="1"/>
    <col min="6663" max="6663" width="9.85546875" style="79" customWidth="1"/>
    <col min="6664" max="6664" width="11.7109375" style="79" customWidth="1"/>
    <col min="6665" max="6665" width="15.140625" style="79" customWidth="1"/>
    <col min="6666" max="6912" width="9.140625" style="79"/>
    <col min="6913" max="6913" width="2" style="79" customWidth="1"/>
    <col min="6914" max="6914" width="32.5703125" style="79" customWidth="1"/>
    <col min="6915" max="6915" width="15.28515625" style="79" customWidth="1"/>
    <col min="6916" max="6916" width="10.85546875" style="79" bestFit="1" customWidth="1"/>
    <col min="6917" max="6917" width="9.28515625" style="79" bestFit="1" customWidth="1"/>
    <col min="6918" max="6918" width="9.42578125" style="79" bestFit="1" customWidth="1"/>
    <col min="6919" max="6919" width="9.85546875" style="79" customWidth="1"/>
    <col min="6920" max="6920" width="11.7109375" style="79" customWidth="1"/>
    <col min="6921" max="6921" width="15.140625" style="79" customWidth="1"/>
    <col min="6922" max="7168" width="9.140625" style="79"/>
    <col min="7169" max="7169" width="2" style="79" customWidth="1"/>
    <col min="7170" max="7170" width="32.5703125" style="79" customWidth="1"/>
    <col min="7171" max="7171" width="15.28515625" style="79" customWidth="1"/>
    <col min="7172" max="7172" width="10.85546875" style="79" bestFit="1" customWidth="1"/>
    <col min="7173" max="7173" width="9.28515625" style="79" bestFit="1" customWidth="1"/>
    <col min="7174" max="7174" width="9.42578125" style="79" bestFit="1" customWidth="1"/>
    <col min="7175" max="7175" width="9.85546875" style="79" customWidth="1"/>
    <col min="7176" max="7176" width="11.7109375" style="79" customWidth="1"/>
    <col min="7177" max="7177" width="15.140625" style="79" customWidth="1"/>
    <col min="7178" max="7424" width="9.140625" style="79"/>
    <col min="7425" max="7425" width="2" style="79" customWidth="1"/>
    <col min="7426" max="7426" width="32.5703125" style="79" customWidth="1"/>
    <col min="7427" max="7427" width="15.28515625" style="79" customWidth="1"/>
    <col min="7428" max="7428" width="10.85546875" style="79" bestFit="1" customWidth="1"/>
    <col min="7429" max="7429" width="9.28515625" style="79" bestFit="1" customWidth="1"/>
    <col min="7430" max="7430" width="9.42578125" style="79" bestFit="1" customWidth="1"/>
    <col min="7431" max="7431" width="9.85546875" style="79" customWidth="1"/>
    <col min="7432" max="7432" width="11.7109375" style="79" customWidth="1"/>
    <col min="7433" max="7433" width="15.140625" style="79" customWidth="1"/>
    <col min="7434" max="7680" width="9.140625" style="79"/>
    <col min="7681" max="7681" width="2" style="79" customWidth="1"/>
    <col min="7682" max="7682" width="32.5703125" style="79" customWidth="1"/>
    <col min="7683" max="7683" width="15.28515625" style="79" customWidth="1"/>
    <col min="7684" max="7684" width="10.85546875" style="79" bestFit="1" customWidth="1"/>
    <col min="7685" max="7685" width="9.28515625" style="79" bestFit="1" customWidth="1"/>
    <col min="7686" max="7686" width="9.42578125" style="79" bestFit="1" customWidth="1"/>
    <col min="7687" max="7687" width="9.85546875" style="79" customWidth="1"/>
    <col min="7688" max="7688" width="11.7109375" style="79" customWidth="1"/>
    <col min="7689" max="7689" width="15.140625" style="79" customWidth="1"/>
    <col min="7690" max="7936" width="9.140625" style="79"/>
    <col min="7937" max="7937" width="2" style="79" customWidth="1"/>
    <col min="7938" max="7938" width="32.5703125" style="79" customWidth="1"/>
    <col min="7939" max="7939" width="15.28515625" style="79" customWidth="1"/>
    <col min="7940" max="7940" width="10.85546875" style="79" bestFit="1" customWidth="1"/>
    <col min="7941" max="7941" width="9.28515625" style="79" bestFit="1" customWidth="1"/>
    <col min="7942" max="7942" width="9.42578125" style="79" bestFit="1" customWidth="1"/>
    <col min="7943" max="7943" width="9.85546875" style="79" customWidth="1"/>
    <col min="7944" max="7944" width="11.7109375" style="79" customWidth="1"/>
    <col min="7945" max="7945" width="15.140625" style="79" customWidth="1"/>
    <col min="7946" max="8192" width="9.140625" style="79"/>
    <col min="8193" max="8193" width="2" style="79" customWidth="1"/>
    <col min="8194" max="8194" width="32.5703125" style="79" customWidth="1"/>
    <col min="8195" max="8195" width="15.28515625" style="79" customWidth="1"/>
    <col min="8196" max="8196" width="10.85546875" style="79" bestFit="1" customWidth="1"/>
    <col min="8197" max="8197" width="9.28515625" style="79" bestFit="1" customWidth="1"/>
    <col min="8198" max="8198" width="9.42578125" style="79" bestFit="1" customWidth="1"/>
    <col min="8199" max="8199" width="9.85546875" style="79" customWidth="1"/>
    <col min="8200" max="8200" width="11.7109375" style="79" customWidth="1"/>
    <col min="8201" max="8201" width="15.140625" style="79" customWidth="1"/>
    <col min="8202" max="8448" width="9.140625" style="79"/>
    <col min="8449" max="8449" width="2" style="79" customWidth="1"/>
    <col min="8450" max="8450" width="32.5703125" style="79" customWidth="1"/>
    <col min="8451" max="8451" width="15.28515625" style="79" customWidth="1"/>
    <col min="8452" max="8452" width="10.85546875" style="79" bestFit="1" customWidth="1"/>
    <col min="8453" max="8453" width="9.28515625" style="79" bestFit="1" customWidth="1"/>
    <col min="8454" max="8454" width="9.42578125" style="79" bestFit="1" customWidth="1"/>
    <col min="8455" max="8455" width="9.85546875" style="79" customWidth="1"/>
    <col min="8456" max="8456" width="11.7109375" style="79" customWidth="1"/>
    <col min="8457" max="8457" width="15.140625" style="79" customWidth="1"/>
    <col min="8458" max="8704" width="9.140625" style="79"/>
    <col min="8705" max="8705" width="2" style="79" customWidth="1"/>
    <col min="8706" max="8706" width="32.5703125" style="79" customWidth="1"/>
    <col min="8707" max="8707" width="15.28515625" style="79" customWidth="1"/>
    <col min="8708" max="8708" width="10.85546875" style="79" bestFit="1" customWidth="1"/>
    <col min="8709" max="8709" width="9.28515625" style="79" bestFit="1" customWidth="1"/>
    <col min="8710" max="8710" width="9.42578125" style="79" bestFit="1" customWidth="1"/>
    <col min="8711" max="8711" width="9.85546875" style="79" customWidth="1"/>
    <col min="8712" max="8712" width="11.7109375" style="79" customWidth="1"/>
    <col min="8713" max="8713" width="15.140625" style="79" customWidth="1"/>
    <col min="8714" max="8960" width="9.140625" style="79"/>
    <col min="8961" max="8961" width="2" style="79" customWidth="1"/>
    <col min="8962" max="8962" width="32.5703125" style="79" customWidth="1"/>
    <col min="8963" max="8963" width="15.28515625" style="79" customWidth="1"/>
    <col min="8964" max="8964" width="10.85546875" style="79" bestFit="1" customWidth="1"/>
    <col min="8965" max="8965" width="9.28515625" style="79" bestFit="1" customWidth="1"/>
    <col min="8966" max="8966" width="9.42578125" style="79" bestFit="1" customWidth="1"/>
    <col min="8967" max="8967" width="9.85546875" style="79" customWidth="1"/>
    <col min="8968" max="8968" width="11.7109375" style="79" customWidth="1"/>
    <col min="8969" max="8969" width="15.140625" style="79" customWidth="1"/>
    <col min="8970" max="9216" width="9.140625" style="79"/>
    <col min="9217" max="9217" width="2" style="79" customWidth="1"/>
    <col min="9218" max="9218" width="32.5703125" style="79" customWidth="1"/>
    <col min="9219" max="9219" width="15.28515625" style="79" customWidth="1"/>
    <col min="9220" max="9220" width="10.85546875" style="79" bestFit="1" customWidth="1"/>
    <col min="9221" max="9221" width="9.28515625" style="79" bestFit="1" customWidth="1"/>
    <col min="9222" max="9222" width="9.42578125" style="79" bestFit="1" customWidth="1"/>
    <col min="9223" max="9223" width="9.85546875" style="79" customWidth="1"/>
    <col min="9224" max="9224" width="11.7109375" style="79" customWidth="1"/>
    <col min="9225" max="9225" width="15.140625" style="79" customWidth="1"/>
    <col min="9226" max="9472" width="9.140625" style="79"/>
    <col min="9473" max="9473" width="2" style="79" customWidth="1"/>
    <col min="9474" max="9474" width="32.5703125" style="79" customWidth="1"/>
    <col min="9475" max="9475" width="15.28515625" style="79" customWidth="1"/>
    <col min="9476" max="9476" width="10.85546875" style="79" bestFit="1" customWidth="1"/>
    <col min="9477" max="9477" width="9.28515625" style="79" bestFit="1" customWidth="1"/>
    <col min="9478" max="9478" width="9.42578125" style="79" bestFit="1" customWidth="1"/>
    <col min="9479" max="9479" width="9.85546875" style="79" customWidth="1"/>
    <col min="9480" max="9480" width="11.7109375" style="79" customWidth="1"/>
    <col min="9481" max="9481" width="15.140625" style="79" customWidth="1"/>
    <col min="9482" max="9728" width="9.140625" style="79"/>
    <col min="9729" max="9729" width="2" style="79" customWidth="1"/>
    <col min="9730" max="9730" width="32.5703125" style="79" customWidth="1"/>
    <col min="9731" max="9731" width="15.28515625" style="79" customWidth="1"/>
    <col min="9732" max="9732" width="10.85546875" style="79" bestFit="1" customWidth="1"/>
    <col min="9733" max="9733" width="9.28515625" style="79" bestFit="1" customWidth="1"/>
    <col min="9734" max="9734" width="9.42578125" style="79" bestFit="1" customWidth="1"/>
    <col min="9735" max="9735" width="9.85546875" style="79" customWidth="1"/>
    <col min="9736" max="9736" width="11.7109375" style="79" customWidth="1"/>
    <col min="9737" max="9737" width="15.140625" style="79" customWidth="1"/>
    <col min="9738" max="9984" width="9.140625" style="79"/>
    <col min="9985" max="9985" width="2" style="79" customWidth="1"/>
    <col min="9986" max="9986" width="32.5703125" style="79" customWidth="1"/>
    <col min="9987" max="9987" width="15.28515625" style="79" customWidth="1"/>
    <col min="9988" max="9988" width="10.85546875" style="79" bestFit="1" customWidth="1"/>
    <col min="9989" max="9989" width="9.28515625" style="79" bestFit="1" customWidth="1"/>
    <col min="9990" max="9990" width="9.42578125" style="79" bestFit="1" customWidth="1"/>
    <col min="9991" max="9991" width="9.85546875" style="79" customWidth="1"/>
    <col min="9992" max="9992" width="11.7109375" style="79" customWidth="1"/>
    <col min="9993" max="9993" width="15.140625" style="79" customWidth="1"/>
    <col min="9994" max="10240" width="9.140625" style="79"/>
    <col min="10241" max="10241" width="2" style="79" customWidth="1"/>
    <col min="10242" max="10242" width="32.5703125" style="79" customWidth="1"/>
    <col min="10243" max="10243" width="15.28515625" style="79" customWidth="1"/>
    <col min="10244" max="10244" width="10.85546875" style="79" bestFit="1" customWidth="1"/>
    <col min="10245" max="10245" width="9.28515625" style="79" bestFit="1" customWidth="1"/>
    <col min="10246" max="10246" width="9.42578125" style="79" bestFit="1" customWidth="1"/>
    <col min="10247" max="10247" width="9.85546875" style="79" customWidth="1"/>
    <col min="10248" max="10248" width="11.7109375" style="79" customWidth="1"/>
    <col min="10249" max="10249" width="15.140625" style="79" customWidth="1"/>
    <col min="10250" max="10496" width="9.140625" style="79"/>
    <col min="10497" max="10497" width="2" style="79" customWidth="1"/>
    <col min="10498" max="10498" width="32.5703125" style="79" customWidth="1"/>
    <col min="10499" max="10499" width="15.28515625" style="79" customWidth="1"/>
    <col min="10500" max="10500" width="10.85546875" style="79" bestFit="1" customWidth="1"/>
    <col min="10501" max="10501" width="9.28515625" style="79" bestFit="1" customWidth="1"/>
    <col min="10502" max="10502" width="9.42578125" style="79" bestFit="1" customWidth="1"/>
    <col min="10503" max="10503" width="9.85546875" style="79" customWidth="1"/>
    <col min="10504" max="10504" width="11.7109375" style="79" customWidth="1"/>
    <col min="10505" max="10505" width="15.140625" style="79" customWidth="1"/>
    <col min="10506" max="10752" width="9.140625" style="79"/>
    <col min="10753" max="10753" width="2" style="79" customWidth="1"/>
    <col min="10754" max="10754" width="32.5703125" style="79" customWidth="1"/>
    <col min="10755" max="10755" width="15.28515625" style="79" customWidth="1"/>
    <col min="10756" max="10756" width="10.85546875" style="79" bestFit="1" customWidth="1"/>
    <col min="10757" max="10757" width="9.28515625" style="79" bestFit="1" customWidth="1"/>
    <col min="10758" max="10758" width="9.42578125" style="79" bestFit="1" customWidth="1"/>
    <col min="10759" max="10759" width="9.85546875" style="79" customWidth="1"/>
    <col min="10760" max="10760" width="11.7109375" style="79" customWidth="1"/>
    <col min="10761" max="10761" width="15.140625" style="79" customWidth="1"/>
    <col min="10762" max="11008" width="9.140625" style="79"/>
    <col min="11009" max="11009" width="2" style="79" customWidth="1"/>
    <col min="11010" max="11010" width="32.5703125" style="79" customWidth="1"/>
    <col min="11011" max="11011" width="15.28515625" style="79" customWidth="1"/>
    <col min="11012" max="11012" width="10.85546875" style="79" bestFit="1" customWidth="1"/>
    <col min="11013" max="11013" width="9.28515625" style="79" bestFit="1" customWidth="1"/>
    <col min="11014" max="11014" width="9.42578125" style="79" bestFit="1" customWidth="1"/>
    <col min="11015" max="11015" width="9.85546875" style="79" customWidth="1"/>
    <col min="11016" max="11016" width="11.7109375" style="79" customWidth="1"/>
    <col min="11017" max="11017" width="15.140625" style="79" customWidth="1"/>
    <col min="11018" max="11264" width="9.140625" style="79"/>
    <col min="11265" max="11265" width="2" style="79" customWidth="1"/>
    <col min="11266" max="11266" width="32.5703125" style="79" customWidth="1"/>
    <col min="11267" max="11267" width="15.28515625" style="79" customWidth="1"/>
    <col min="11268" max="11268" width="10.85546875" style="79" bestFit="1" customWidth="1"/>
    <col min="11269" max="11269" width="9.28515625" style="79" bestFit="1" customWidth="1"/>
    <col min="11270" max="11270" width="9.42578125" style="79" bestFit="1" customWidth="1"/>
    <col min="11271" max="11271" width="9.85546875" style="79" customWidth="1"/>
    <col min="11272" max="11272" width="11.7109375" style="79" customWidth="1"/>
    <col min="11273" max="11273" width="15.140625" style="79" customWidth="1"/>
    <col min="11274" max="11520" width="9.140625" style="79"/>
    <col min="11521" max="11521" width="2" style="79" customWidth="1"/>
    <col min="11522" max="11522" width="32.5703125" style="79" customWidth="1"/>
    <col min="11523" max="11523" width="15.28515625" style="79" customWidth="1"/>
    <col min="11524" max="11524" width="10.85546875" style="79" bestFit="1" customWidth="1"/>
    <col min="11525" max="11525" width="9.28515625" style="79" bestFit="1" customWidth="1"/>
    <col min="11526" max="11526" width="9.42578125" style="79" bestFit="1" customWidth="1"/>
    <col min="11527" max="11527" width="9.85546875" style="79" customWidth="1"/>
    <col min="11528" max="11528" width="11.7109375" style="79" customWidth="1"/>
    <col min="11529" max="11529" width="15.140625" style="79" customWidth="1"/>
    <col min="11530" max="11776" width="9.140625" style="79"/>
    <col min="11777" max="11777" width="2" style="79" customWidth="1"/>
    <col min="11778" max="11778" width="32.5703125" style="79" customWidth="1"/>
    <col min="11779" max="11779" width="15.28515625" style="79" customWidth="1"/>
    <col min="11780" max="11780" width="10.85546875" style="79" bestFit="1" customWidth="1"/>
    <col min="11781" max="11781" width="9.28515625" style="79" bestFit="1" customWidth="1"/>
    <col min="11782" max="11782" width="9.42578125" style="79" bestFit="1" customWidth="1"/>
    <col min="11783" max="11783" width="9.85546875" style="79" customWidth="1"/>
    <col min="11784" max="11784" width="11.7109375" style="79" customWidth="1"/>
    <col min="11785" max="11785" width="15.140625" style="79" customWidth="1"/>
    <col min="11786" max="12032" width="9.140625" style="79"/>
    <col min="12033" max="12033" width="2" style="79" customWidth="1"/>
    <col min="12034" max="12034" width="32.5703125" style="79" customWidth="1"/>
    <col min="12035" max="12035" width="15.28515625" style="79" customWidth="1"/>
    <col min="12036" max="12036" width="10.85546875" style="79" bestFit="1" customWidth="1"/>
    <col min="12037" max="12037" width="9.28515625" style="79" bestFit="1" customWidth="1"/>
    <col min="12038" max="12038" width="9.42578125" style="79" bestFit="1" customWidth="1"/>
    <col min="12039" max="12039" width="9.85546875" style="79" customWidth="1"/>
    <col min="12040" max="12040" width="11.7109375" style="79" customWidth="1"/>
    <col min="12041" max="12041" width="15.140625" style="79" customWidth="1"/>
    <col min="12042" max="12288" width="9.140625" style="79"/>
    <col min="12289" max="12289" width="2" style="79" customWidth="1"/>
    <col min="12290" max="12290" width="32.5703125" style="79" customWidth="1"/>
    <col min="12291" max="12291" width="15.28515625" style="79" customWidth="1"/>
    <col min="12292" max="12292" width="10.85546875" style="79" bestFit="1" customWidth="1"/>
    <col min="12293" max="12293" width="9.28515625" style="79" bestFit="1" customWidth="1"/>
    <col min="12294" max="12294" width="9.42578125" style="79" bestFit="1" customWidth="1"/>
    <col min="12295" max="12295" width="9.85546875" style="79" customWidth="1"/>
    <col min="12296" max="12296" width="11.7109375" style="79" customWidth="1"/>
    <col min="12297" max="12297" width="15.140625" style="79" customWidth="1"/>
    <col min="12298" max="12544" width="9.140625" style="79"/>
    <col min="12545" max="12545" width="2" style="79" customWidth="1"/>
    <col min="12546" max="12546" width="32.5703125" style="79" customWidth="1"/>
    <col min="12547" max="12547" width="15.28515625" style="79" customWidth="1"/>
    <col min="12548" max="12548" width="10.85546875" style="79" bestFit="1" customWidth="1"/>
    <col min="12549" max="12549" width="9.28515625" style="79" bestFit="1" customWidth="1"/>
    <col min="12550" max="12550" width="9.42578125" style="79" bestFit="1" customWidth="1"/>
    <col min="12551" max="12551" width="9.85546875" style="79" customWidth="1"/>
    <col min="12552" max="12552" width="11.7109375" style="79" customWidth="1"/>
    <col min="12553" max="12553" width="15.140625" style="79" customWidth="1"/>
    <col min="12554" max="12800" width="9.140625" style="79"/>
    <col min="12801" max="12801" width="2" style="79" customWidth="1"/>
    <col min="12802" max="12802" width="32.5703125" style="79" customWidth="1"/>
    <col min="12803" max="12803" width="15.28515625" style="79" customWidth="1"/>
    <col min="12804" max="12804" width="10.85546875" style="79" bestFit="1" customWidth="1"/>
    <col min="12805" max="12805" width="9.28515625" style="79" bestFit="1" customWidth="1"/>
    <col min="12806" max="12806" width="9.42578125" style="79" bestFit="1" customWidth="1"/>
    <col min="12807" max="12807" width="9.85546875" style="79" customWidth="1"/>
    <col min="12808" max="12808" width="11.7109375" style="79" customWidth="1"/>
    <col min="12809" max="12809" width="15.140625" style="79" customWidth="1"/>
    <col min="12810" max="13056" width="9.140625" style="79"/>
    <col min="13057" max="13057" width="2" style="79" customWidth="1"/>
    <col min="13058" max="13058" width="32.5703125" style="79" customWidth="1"/>
    <col min="13059" max="13059" width="15.28515625" style="79" customWidth="1"/>
    <col min="13060" max="13060" width="10.85546875" style="79" bestFit="1" customWidth="1"/>
    <col min="13061" max="13061" width="9.28515625" style="79" bestFit="1" customWidth="1"/>
    <col min="13062" max="13062" width="9.42578125" style="79" bestFit="1" customWidth="1"/>
    <col min="13063" max="13063" width="9.85546875" style="79" customWidth="1"/>
    <col min="13064" max="13064" width="11.7109375" style="79" customWidth="1"/>
    <col min="13065" max="13065" width="15.140625" style="79" customWidth="1"/>
    <col min="13066" max="13312" width="9.140625" style="79"/>
    <col min="13313" max="13313" width="2" style="79" customWidth="1"/>
    <col min="13314" max="13314" width="32.5703125" style="79" customWidth="1"/>
    <col min="13315" max="13315" width="15.28515625" style="79" customWidth="1"/>
    <col min="13316" max="13316" width="10.85546875" style="79" bestFit="1" customWidth="1"/>
    <col min="13317" max="13317" width="9.28515625" style="79" bestFit="1" customWidth="1"/>
    <col min="13318" max="13318" width="9.42578125" style="79" bestFit="1" customWidth="1"/>
    <col min="13319" max="13319" width="9.85546875" style="79" customWidth="1"/>
    <col min="13320" max="13320" width="11.7109375" style="79" customWidth="1"/>
    <col min="13321" max="13321" width="15.140625" style="79" customWidth="1"/>
    <col min="13322" max="13568" width="9.140625" style="79"/>
    <col min="13569" max="13569" width="2" style="79" customWidth="1"/>
    <col min="13570" max="13570" width="32.5703125" style="79" customWidth="1"/>
    <col min="13571" max="13571" width="15.28515625" style="79" customWidth="1"/>
    <col min="13572" max="13572" width="10.85546875" style="79" bestFit="1" customWidth="1"/>
    <col min="13573" max="13573" width="9.28515625" style="79" bestFit="1" customWidth="1"/>
    <col min="13574" max="13574" width="9.42578125" style="79" bestFit="1" customWidth="1"/>
    <col min="13575" max="13575" width="9.85546875" style="79" customWidth="1"/>
    <col min="13576" max="13576" width="11.7109375" style="79" customWidth="1"/>
    <col min="13577" max="13577" width="15.140625" style="79" customWidth="1"/>
    <col min="13578" max="13824" width="9.140625" style="79"/>
    <col min="13825" max="13825" width="2" style="79" customWidth="1"/>
    <col min="13826" max="13826" width="32.5703125" style="79" customWidth="1"/>
    <col min="13827" max="13827" width="15.28515625" style="79" customWidth="1"/>
    <col min="13828" max="13828" width="10.85546875" style="79" bestFit="1" customWidth="1"/>
    <col min="13829" max="13829" width="9.28515625" style="79" bestFit="1" customWidth="1"/>
    <col min="13830" max="13830" width="9.42578125" style="79" bestFit="1" customWidth="1"/>
    <col min="13831" max="13831" width="9.85546875" style="79" customWidth="1"/>
    <col min="13832" max="13832" width="11.7109375" style="79" customWidth="1"/>
    <col min="13833" max="13833" width="15.140625" style="79" customWidth="1"/>
    <col min="13834" max="14080" width="9.140625" style="79"/>
    <col min="14081" max="14081" width="2" style="79" customWidth="1"/>
    <col min="14082" max="14082" width="32.5703125" style="79" customWidth="1"/>
    <col min="14083" max="14083" width="15.28515625" style="79" customWidth="1"/>
    <col min="14084" max="14084" width="10.85546875" style="79" bestFit="1" customWidth="1"/>
    <col min="14085" max="14085" width="9.28515625" style="79" bestFit="1" customWidth="1"/>
    <col min="14086" max="14086" width="9.42578125" style="79" bestFit="1" customWidth="1"/>
    <col min="14087" max="14087" width="9.85546875" style="79" customWidth="1"/>
    <col min="14088" max="14088" width="11.7109375" style="79" customWidth="1"/>
    <col min="14089" max="14089" width="15.140625" style="79" customWidth="1"/>
    <col min="14090" max="14336" width="9.140625" style="79"/>
    <col min="14337" max="14337" width="2" style="79" customWidth="1"/>
    <col min="14338" max="14338" width="32.5703125" style="79" customWidth="1"/>
    <col min="14339" max="14339" width="15.28515625" style="79" customWidth="1"/>
    <col min="14340" max="14340" width="10.85546875" style="79" bestFit="1" customWidth="1"/>
    <col min="14341" max="14341" width="9.28515625" style="79" bestFit="1" customWidth="1"/>
    <col min="14342" max="14342" width="9.42578125" style="79" bestFit="1" customWidth="1"/>
    <col min="14343" max="14343" width="9.85546875" style="79" customWidth="1"/>
    <col min="14344" max="14344" width="11.7109375" style="79" customWidth="1"/>
    <col min="14345" max="14345" width="15.140625" style="79" customWidth="1"/>
    <col min="14346" max="14592" width="9.140625" style="79"/>
    <col min="14593" max="14593" width="2" style="79" customWidth="1"/>
    <col min="14594" max="14594" width="32.5703125" style="79" customWidth="1"/>
    <col min="14595" max="14595" width="15.28515625" style="79" customWidth="1"/>
    <col min="14596" max="14596" width="10.85546875" style="79" bestFit="1" customWidth="1"/>
    <col min="14597" max="14597" width="9.28515625" style="79" bestFit="1" customWidth="1"/>
    <col min="14598" max="14598" width="9.42578125" style="79" bestFit="1" customWidth="1"/>
    <col min="14599" max="14599" width="9.85546875" style="79" customWidth="1"/>
    <col min="14600" max="14600" width="11.7109375" style="79" customWidth="1"/>
    <col min="14601" max="14601" width="15.140625" style="79" customWidth="1"/>
    <col min="14602" max="14848" width="9.140625" style="79"/>
    <col min="14849" max="14849" width="2" style="79" customWidth="1"/>
    <col min="14850" max="14850" width="32.5703125" style="79" customWidth="1"/>
    <col min="14851" max="14851" width="15.28515625" style="79" customWidth="1"/>
    <col min="14852" max="14852" width="10.85546875" style="79" bestFit="1" customWidth="1"/>
    <col min="14853" max="14853" width="9.28515625" style="79" bestFit="1" customWidth="1"/>
    <col min="14854" max="14854" width="9.42578125" style="79" bestFit="1" customWidth="1"/>
    <col min="14855" max="14855" width="9.85546875" style="79" customWidth="1"/>
    <col min="14856" max="14856" width="11.7109375" style="79" customWidth="1"/>
    <col min="14857" max="14857" width="15.140625" style="79" customWidth="1"/>
    <col min="14858" max="15104" width="9.140625" style="79"/>
    <col min="15105" max="15105" width="2" style="79" customWidth="1"/>
    <col min="15106" max="15106" width="32.5703125" style="79" customWidth="1"/>
    <col min="15107" max="15107" width="15.28515625" style="79" customWidth="1"/>
    <col min="15108" max="15108" width="10.85546875" style="79" bestFit="1" customWidth="1"/>
    <col min="15109" max="15109" width="9.28515625" style="79" bestFit="1" customWidth="1"/>
    <col min="15110" max="15110" width="9.42578125" style="79" bestFit="1" customWidth="1"/>
    <col min="15111" max="15111" width="9.85546875" style="79" customWidth="1"/>
    <col min="15112" max="15112" width="11.7109375" style="79" customWidth="1"/>
    <col min="15113" max="15113" width="15.140625" style="79" customWidth="1"/>
    <col min="15114" max="15360" width="9.140625" style="79"/>
    <col min="15361" max="15361" width="2" style="79" customWidth="1"/>
    <col min="15362" max="15362" width="32.5703125" style="79" customWidth="1"/>
    <col min="15363" max="15363" width="15.28515625" style="79" customWidth="1"/>
    <col min="15364" max="15364" width="10.85546875" style="79" bestFit="1" customWidth="1"/>
    <col min="15365" max="15365" width="9.28515625" style="79" bestFit="1" customWidth="1"/>
    <col min="15366" max="15366" width="9.42578125" style="79" bestFit="1" customWidth="1"/>
    <col min="15367" max="15367" width="9.85546875" style="79" customWidth="1"/>
    <col min="15368" max="15368" width="11.7109375" style="79" customWidth="1"/>
    <col min="15369" max="15369" width="15.140625" style="79" customWidth="1"/>
    <col min="15370" max="15616" width="9.140625" style="79"/>
    <col min="15617" max="15617" width="2" style="79" customWidth="1"/>
    <col min="15618" max="15618" width="32.5703125" style="79" customWidth="1"/>
    <col min="15619" max="15619" width="15.28515625" style="79" customWidth="1"/>
    <col min="15620" max="15620" width="10.85546875" style="79" bestFit="1" customWidth="1"/>
    <col min="15621" max="15621" width="9.28515625" style="79" bestFit="1" customWidth="1"/>
    <col min="15622" max="15622" width="9.42578125" style="79" bestFit="1" customWidth="1"/>
    <col min="15623" max="15623" width="9.85546875" style="79" customWidth="1"/>
    <col min="15624" max="15624" width="11.7109375" style="79" customWidth="1"/>
    <col min="15625" max="15625" width="15.140625" style="79" customWidth="1"/>
    <col min="15626" max="15872" width="9.140625" style="79"/>
    <col min="15873" max="15873" width="2" style="79" customWidth="1"/>
    <col min="15874" max="15874" width="32.5703125" style="79" customWidth="1"/>
    <col min="15875" max="15875" width="15.28515625" style="79" customWidth="1"/>
    <col min="15876" max="15876" width="10.85546875" style="79" bestFit="1" customWidth="1"/>
    <col min="15877" max="15877" width="9.28515625" style="79" bestFit="1" customWidth="1"/>
    <col min="15878" max="15878" width="9.42578125" style="79" bestFit="1" customWidth="1"/>
    <col min="15879" max="15879" width="9.85546875" style="79" customWidth="1"/>
    <col min="15880" max="15880" width="11.7109375" style="79" customWidth="1"/>
    <col min="15881" max="15881" width="15.140625" style="79" customWidth="1"/>
    <col min="15882" max="16128" width="9.140625" style="79"/>
    <col min="16129" max="16129" width="2" style="79" customWidth="1"/>
    <col min="16130" max="16130" width="32.5703125" style="79" customWidth="1"/>
    <col min="16131" max="16131" width="15.28515625" style="79" customWidth="1"/>
    <col min="16132" max="16132" width="10.85546875" style="79" bestFit="1" customWidth="1"/>
    <col min="16133" max="16133" width="9.28515625" style="79" bestFit="1" customWidth="1"/>
    <col min="16134" max="16134" width="9.42578125" style="79" bestFit="1" customWidth="1"/>
    <col min="16135" max="16135" width="9.85546875" style="79" customWidth="1"/>
    <col min="16136" max="16136" width="11.7109375" style="79" customWidth="1"/>
    <col min="16137" max="16137" width="15.140625" style="79" customWidth="1"/>
    <col min="16138" max="16384" width="9.140625" style="79"/>
  </cols>
  <sheetData>
    <row r="1" spans="2:9" ht="10.5" customHeight="1" x14ac:dyDescent="0.2"/>
    <row r="2" spans="2:9" ht="15.75" x14ac:dyDescent="0.25">
      <c r="B2" s="80" t="s">
        <v>359</v>
      </c>
    </row>
    <row r="3" spans="2:9" ht="15" x14ac:dyDescent="0.2">
      <c r="B3" s="82" t="s">
        <v>29</v>
      </c>
    </row>
    <row r="4" spans="2:9" ht="15" x14ac:dyDescent="0.2">
      <c r="B4" s="82"/>
    </row>
    <row r="5" spans="2:9" ht="15.75" x14ac:dyDescent="0.25">
      <c r="B5" s="80" t="s">
        <v>0</v>
      </c>
    </row>
    <row r="6" spans="2:9" ht="15.75" x14ac:dyDescent="0.25">
      <c r="B6" s="80"/>
    </row>
    <row r="7" spans="2:9" ht="15.75" x14ac:dyDescent="0.25">
      <c r="B7" s="80" t="s">
        <v>444</v>
      </c>
    </row>
    <row r="10" spans="2:9" ht="15.75" x14ac:dyDescent="0.25">
      <c r="B10" s="80" t="s">
        <v>529</v>
      </c>
    </row>
    <row r="13" spans="2:9" x14ac:dyDescent="0.2">
      <c r="B13" s="84" t="s">
        <v>530</v>
      </c>
      <c r="D13" s="84" t="s">
        <v>578</v>
      </c>
    </row>
    <row r="15" spans="2:9" x14ac:dyDescent="0.2">
      <c r="B15" s="331"/>
      <c r="C15" s="332" t="s">
        <v>557</v>
      </c>
      <c r="D15" s="332" t="s">
        <v>558</v>
      </c>
      <c r="E15" s="332" t="s">
        <v>559</v>
      </c>
      <c r="F15" s="332" t="s">
        <v>560</v>
      </c>
      <c r="G15" s="332" t="s">
        <v>561</v>
      </c>
      <c r="H15" s="332" t="s">
        <v>562</v>
      </c>
      <c r="I15" s="332" t="s">
        <v>563</v>
      </c>
    </row>
    <row r="16" spans="2:9" x14ac:dyDescent="0.2">
      <c r="B16" s="79" t="s">
        <v>307</v>
      </c>
      <c r="C16" s="314">
        <f>C39/C37</f>
        <v>0.46283790890922477</v>
      </c>
      <c r="D16" s="333">
        <v>0.45</v>
      </c>
      <c r="E16" s="333">
        <f>D16</f>
        <v>0.45</v>
      </c>
      <c r="F16" s="333">
        <f t="shared" ref="F16:I16" si="0">E16</f>
        <v>0.45</v>
      </c>
      <c r="G16" s="333">
        <f t="shared" si="0"/>
        <v>0.45</v>
      </c>
      <c r="H16" s="333">
        <f t="shared" si="0"/>
        <v>0.45</v>
      </c>
      <c r="I16" s="333">
        <f t="shared" si="0"/>
        <v>0.45</v>
      </c>
    </row>
    <row r="17" spans="2:9" x14ac:dyDescent="0.2">
      <c r="B17" s="79" t="s">
        <v>531</v>
      </c>
      <c r="C17" s="314">
        <f>C40/C37</f>
        <v>0.33013568949195327</v>
      </c>
      <c r="D17" s="333">
        <v>0.3</v>
      </c>
      <c r="E17" s="333">
        <v>0.3</v>
      </c>
      <c r="F17" s="333">
        <v>0.3</v>
      </c>
      <c r="G17" s="333">
        <v>0.3</v>
      </c>
      <c r="H17" s="333">
        <v>0.3</v>
      </c>
      <c r="I17" s="333">
        <v>0.3</v>
      </c>
    </row>
    <row r="18" spans="2:9" x14ac:dyDescent="0.2">
      <c r="B18" s="79" t="s">
        <v>532</v>
      </c>
      <c r="C18" s="334">
        <f>'Income Statement (Ch. 10)'!P58</f>
        <v>0.36299999999999999</v>
      </c>
      <c r="D18" s="333">
        <v>0.35</v>
      </c>
      <c r="E18" s="333">
        <v>0.35</v>
      </c>
      <c r="F18" s="333">
        <v>0.35</v>
      </c>
      <c r="G18" s="333">
        <v>0.35</v>
      </c>
      <c r="H18" s="333">
        <v>0.35</v>
      </c>
      <c r="I18" s="333">
        <v>0.35</v>
      </c>
    </row>
    <row r="19" spans="2:9" x14ac:dyDescent="0.2">
      <c r="B19" s="88" t="s">
        <v>533</v>
      </c>
      <c r="C19" s="335">
        <f>'Income Statement (Ch. 10)'!P15/'Income Statement (Ch. 10)'!Q15-1</f>
        <v>-8.4532308446451099E-3</v>
      </c>
      <c r="D19" s="335">
        <v>0.04</v>
      </c>
      <c r="E19" s="335">
        <v>0.04</v>
      </c>
      <c r="F19" s="335">
        <v>0.04</v>
      </c>
      <c r="G19" s="335">
        <v>0.04</v>
      </c>
      <c r="H19" s="335">
        <v>0.04</v>
      </c>
      <c r="I19" s="335">
        <v>0.04</v>
      </c>
    </row>
    <row r="22" spans="2:9" x14ac:dyDescent="0.2">
      <c r="B22" s="84" t="s">
        <v>534</v>
      </c>
    </row>
    <row r="24" spans="2:9" x14ac:dyDescent="0.2">
      <c r="B24" s="331"/>
      <c r="C24" s="332" t="str">
        <f t="shared" ref="C24:I24" si="1">+C15</f>
        <v>2010A</v>
      </c>
      <c r="D24" s="332" t="str">
        <f t="shared" si="1"/>
        <v>2011E</v>
      </c>
      <c r="E24" s="332" t="str">
        <f t="shared" si="1"/>
        <v>2012E</v>
      </c>
      <c r="F24" s="332" t="str">
        <f t="shared" si="1"/>
        <v>2013E</v>
      </c>
      <c r="G24" s="332" t="str">
        <f t="shared" si="1"/>
        <v>2014E</v>
      </c>
      <c r="H24" s="332" t="str">
        <f t="shared" si="1"/>
        <v>2015E</v>
      </c>
      <c r="I24" s="332" t="str">
        <f t="shared" si="1"/>
        <v>2015E and after</v>
      </c>
    </row>
    <row r="25" spans="2:9" x14ac:dyDescent="0.2">
      <c r="B25" s="79" t="s">
        <v>535</v>
      </c>
      <c r="C25" s="170">
        <f>'Income Statement (Ch. 10)'!P15/(('Balance Sheet (Ch. 10)'!Q18+'Balance Sheet (Ch. 10)'!R18)/2)</f>
        <v>6.8720747420351653</v>
      </c>
      <c r="D25" s="79">
        <v>6.8</v>
      </c>
      <c r="E25" s="79">
        <f t="shared" ref="E25:I26" si="2">+D25</f>
        <v>6.8</v>
      </c>
      <c r="F25" s="79">
        <f t="shared" si="2"/>
        <v>6.8</v>
      </c>
      <c r="G25" s="79">
        <f t="shared" si="2"/>
        <v>6.8</v>
      </c>
      <c r="H25" s="79">
        <f t="shared" si="2"/>
        <v>6.8</v>
      </c>
      <c r="I25" s="79">
        <f t="shared" si="2"/>
        <v>6.8</v>
      </c>
    </row>
    <row r="26" spans="2:9" x14ac:dyDescent="0.2">
      <c r="B26" s="79" t="s">
        <v>536</v>
      </c>
      <c r="C26" s="170">
        <f>'Income Statement (Ch. 10)'!P15/(('Balance Sheet (Ch. 10)'!Q19+'Balance Sheet (Ch. 10)'!R19)/2)</f>
        <v>8.6470507981263349</v>
      </c>
      <c r="D26" s="79">
        <v>8.6</v>
      </c>
      <c r="E26" s="79">
        <f t="shared" si="2"/>
        <v>8.6</v>
      </c>
      <c r="F26" s="79">
        <f t="shared" ref="F26" si="3">+E26</f>
        <v>8.6</v>
      </c>
      <c r="G26" s="79">
        <f t="shared" ref="G26" si="4">+F26</f>
        <v>8.6</v>
      </c>
      <c r="H26" s="79">
        <f t="shared" ref="H26" si="5">+G26</f>
        <v>8.6</v>
      </c>
      <c r="I26" s="79">
        <f t="shared" ref="I26" si="6">+H26</f>
        <v>8.6</v>
      </c>
    </row>
    <row r="27" spans="2:9" x14ac:dyDescent="0.2">
      <c r="B27" s="90" t="s">
        <v>537</v>
      </c>
      <c r="C27" s="341">
        <f>'Income Statement (Ch. 10)'!P15/(('Balance Sheet (Ch. 10)'!Q21+'Balance Sheet (Ch. 10)'!R21)/2)</f>
        <v>9.7768408062525705</v>
      </c>
      <c r="D27" s="342">
        <v>9.6999999999999993</v>
      </c>
      <c r="E27" s="90">
        <f t="shared" ref="E27" si="7">+D27</f>
        <v>9.6999999999999993</v>
      </c>
      <c r="F27" s="90">
        <f t="shared" ref="F27" si="8">+E27</f>
        <v>9.6999999999999993</v>
      </c>
      <c r="G27" s="90">
        <f t="shared" ref="G27" si="9">+F27</f>
        <v>9.6999999999999993</v>
      </c>
      <c r="H27" s="90">
        <f t="shared" ref="H27" si="10">+G27</f>
        <v>9.6999999999999993</v>
      </c>
      <c r="I27" s="90">
        <f t="shared" ref="I27" si="11">+H27</f>
        <v>9.6999999999999993</v>
      </c>
    </row>
    <row r="28" spans="2:9" x14ac:dyDescent="0.2">
      <c r="B28" s="88" t="s">
        <v>538</v>
      </c>
      <c r="C28" s="272">
        <f>C51/C37</f>
        <v>-5.8305985063637385E-2</v>
      </c>
      <c r="D28" s="264">
        <v>-0.06</v>
      </c>
      <c r="E28" s="264">
        <v>-0.06</v>
      </c>
      <c r="F28" s="264">
        <v>-0.06</v>
      </c>
      <c r="G28" s="264">
        <v>-0.06</v>
      </c>
      <c r="H28" s="264">
        <v>-0.06</v>
      </c>
      <c r="I28" s="264">
        <v>-0.06</v>
      </c>
    </row>
    <row r="33" spans="2:9" x14ac:dyDescent="0.2">
      <c r="B33" s="84" t="s">
        <v>539</v>
      </c>
    </row>
    <row r="35" spans="2:9" x14ac:dyDescent="0.2">
      <c r="B35" s="331"/>
      <c r="C35" s="332" t="str">
        <f t="shared" ref="C35:I35" si="12">+C15</f>
        <v>2010A</v>
      </c>
      <c r="D35" s="332" t="str">
        <f t="shared" si="12"/>
        <v>2011E</v>
      </c>
      <c r="E35" s="332" t="str">
        <f t="shared" si="12"/>
        <v>2012E</v>
      </c>
      <c r="F35" s="332" t="str">
        <f t="shared" si="12"/>
        <v>2013E</v>
      </c>
      <c r="G35" s="332" t="str">
        <f t="shared" si="12"/>
        <v>2014E</v>
      </c>
      <c r="H35" s="332" t="str">
        <f t="shared" si="12"/>
        <v>2015E</v>
      </c>
      <c r="I35" s="332" t="str">
        <f t="shared" si="12"/>
        <v>2015E and after</v>
      </c>
    </row>
    <row r="36" spans="2:9" x14ac:dyDescent="0.2">
      <c r="B36" s="312" t="s">
        <v>362</v>
      </c>
    </row>
    <row r="37" spans="2:9" x14ac:dyDescent="0.2">
      <c r="B37" s="79" t="s">
        <v>393</v>
      </c>
      <c r="C37" s="315">
        <f>'Income Statement (Ch. 10)'!P15</f>
        <v>19014</v>
      </c>
      <c r="D37" s="315">
        <f>+C37*(1+D19)</f>
        <v>19774.560000000001</v>
      </c>
      <c r="E37" s="315">
        <f>+D37*(1+E19)</f>
        <v>20565.542400000002</v>
      </c>
      <c r="F37" s="315">
        <f>+E37*(1+F19)</f>
        <v>21388.164096000004</v>
      </c>
      <c r="G37" s="315">
        <f>+F37*(1+G19)</f>
        <v>22243.690659840006</v>
      </c>
      <c r="H37" s="315">
        <f>+G37*(1+H19)</f>
        <v>23133.438286233606</v>
      </c>
    </row>
    <row r="38" spans="2:9" x14ac:dyDescent="0.2">
      <c r="B38" s="79" t="s">
        <v>540</v>
      </c>
      <c r="C38" s="315">
        <f>'Income Statement (Ch. 10)'!P16</f>
        <v>10213.6</v>
      </c>
      <c r="D38" s="315">
        <f>+D37*(1-D16)</f>
        <v>10876.008000000002</v>
      </c>
      <c r="E38" s="315">
        <f>+E37*(1-E16)</f>
        <v>11311.048320000002</v>
      </c>
      <c r="F38" s="315">
        <f>+F37*(1-F16)</f>
        <v>11763.490252800004</v>
      </c>
      <c r="G38" s="315">
        <f>+G37*(1-G16)</f>
        <v>12234.029862912004</v>
      </c>
      <c r="H38" s="315">
        <f>+H37*(1-H16)</f>
        <v>12723.391057428484</v>
      </c>
    </row>
    <row r="39" spans="2:9" x14ac:dyDescent="0.2">
      <c r="B39" s="79" t="s">
        <v>307</v>
      </c>
      <c r="C39" s="315">
        <f>'Income Statement (Ch. 10)'!P17</f>
        <v>8800.4</v>
      </c>
      <c r="D39" s="315">
        <f>+D37-D38</f>
        <v>8898.5519999999997</v>
      </c>
      <c r="E39" s="315">
        <f>+E37-E38</f>
        <v>9254.4940800000004</v>
      </c>
      <c r="F39" s="315">
        <f>+F37-F38</f>
        <v>9624.6738432000002</v>
      </c>
      <c r="G39" s="315">
        <f>+G37-G38</f>
        <v>10009.660796928001</v>
      </c>
      <c r="H39" s="315">
        <f>+H37-H38</f>
        <v>10410.047228805122</v>
      </c>
    </row>
    <row r="40" spans="2:9" x14ac:dyDescent="0.2">
      <c r="B40" s="79" t="s">
        <v>541</v>
      </c>
      <c r="C40" s="315">
        <f>'Income Statement (Ch. 10)'!P23</f>
        <v>6277.2</v>
      </c>
      <c r="D40" s="315">
        <f>+D37*D17</f>
        <v>5932.3680000000004</v>
      </c>
      <c r="E40" s="315">
        <f>+E37*E17</f>
        <v>6169.6627200000003</v>
      </c>
      <c r="F40" s="315">
        <f>+F37*F17</f>
        <v>6416.449228800001</v>
      </c>
      <c r="G40" s="315">
        <f>+G37*G17</f>
        <v>6673.1071979520011</v>
      </c>
      <c r="H40" s="315">
        <f>+H37*H17</f>
        <v>6940.0314858700813</v>
      </c>
    </row>
    <row r="41" spans="2:9" x14ac:dyDescent="0.2">
      <c r="B41" s="79" t="s">
        <v>542</v>
      </c>
      <c r="C41" s="315">
        <f>'Income Statement (Ch. 10)'!P24</f>
        <v>2523.1999999999998</v>
      </c>
      <c r="D41" s="315">
        <f>+D39-D40</f>
        <v>2966.1839999999993</v>
      </c>
      <c r="E41" s="315">
        <f>+E39-E40</f>
        <v>3084.8313600000001</v>
      </c>
      <c r="F41" s="315">
        <f>+F39-F40</f>
        <v>3208.2246143999992</v>
      </c>
      <c r="G41" s="315">
        <f>+G39-G40</f>
        <v>3336.5535989760001</v>
      </c>
      <c r="H41" s="315">
        <f>+H39-H40</f>
        <v>3470.0157429350411</v>
      </c>
    </row>
    <row r="42" spans="2:9" x14ac:dyDescent="0.2">
      <c r="B42" s="79" t="s">
        <v>543</v>
      </c>
      <c r="C42" s="315">
        <f>'Income Statement (Ch. 10)'!P29</f>
        <v>612.48689999999999</v>
      </c>
      <c r="D42" s="315">
        <f>+D41*D18</f>
        <v>1038.1643999999997</v>
      </c>
      <c r="E42" s="315">
        <f>+E41*E18</f>
        <v>1079.6909759999999</v>
      </c>
      <c r="F42" s="315">
        <f>+F41*F18</f>
        <v>1122.8786150399997</v>
      </c>
      <c r="G42" s="315">
        <f>+G41*G18</f>
        <v>1167.7937596416</v>
      </c>
      <c r="H42" s="315">
        <f>+H41*H18</f>
        <v>1214.5055100272643</v>
      </c>
    </row>
    <row r="43" spans="2:9" x14ac:dyDescent="0.2">
      <c r="B43" s="79" t="s">
        <v>544</v>
      </c>
      <c r="C43" s="315">
        <f t="shared" ref="C43:H43" si="13">+C41-C42</f>
        <v>1910.7130999999999</v>
      </c>
      <c r="D43" s="315">
        <f t="shared" si="13"/>
        <v>1928.0195999999996</v>
      </c>
      <c r="E43" s="315">
        <f t="shared" si="13"/>
        <v>2005.1403840000003</v>
      </c>
      <c r="F43" s="315">
        <f t="shared" si="13"/>
        <v>2085.3459993599995</v>
      </c>
      <c r="G43" s="315">
        <f t="shared" si="13"/>
        <v>2168.7598393344001</v>
      </c>
      <c r="H43" s="315">
        <f t="shared" si="13"/>
        <v>2255.5102329077768</v>
      </c>
    </row>
    <row r="44" spans="2:9" x14ac:dyDescent="0.2">
      <c r="B44" s="79" t="s">
        <v>545</v>
      </c>
      <c r="C44" s="315">
        <f>'Income Statement (Ch. 10)'!P42</f>
        <v>-96.357024793388462</v>
      </c>
      <c r="D44" s="315"/>
      <c r="E44" s="315"/>
      <c r="F44" s="315"/>
      <c r="G44" s="315"/>
      <c r="H44" s="315"/>
    </row>
    <row r="45" spans="2:9" x14ac:dyDescent="0.2">
      <c r="B45" s="88" t="s">
        <v>394</v>
      </c>
      <c r="C45" s="336">
        <f t="shared" ref="C45:H45" si="14">+C43+C44</f>
        <v>1814.3560752066114</v>
      </c>
      <c r="D45" s="336">
        <f t="shared" si="14"/>
        <v>1928.0195999999996</v>
      </c>
      <c r="E45" s="336">
        <f t="shared" si="14"/>
        <v>2005.1403840000003</v>
      </c>
      <c r="F45" s="336">
        <f t="shared" si="14"/>
        <v>2085.3459993599995</v>
      </c>
      <c r="G45" s="336">
        <f t="shared" si="14"/>
        <v>2168.7598393344001</v>
      </c>
      <c r="H45" s="336">
        <f t="shared" si="14"/>
        <v>2255.5102329077768</v>
      </c>
    </row>
    <row r="46" spans="2:9" x14ac:dyDescent="0.2">
      <c r="C46" s="315"/>
      <c r="D46" s="337"/>
      <c r="E46" s="337"/>
      <c r="F46" s="337"/>
      <c r="G46" s="337"/>
      <c r="H46" s="315"/>
    </row>
    <row r="47" spans="2:9" x14ac:dyDescent="0.2">
      <c r="B47" s="88" t="s">
        <v>369</v>
      </c>
      <c r="C47" s="315"/>
      <c r="D47" s="315"/>
      <c r="E47" s="315"/>
      <c r="F47" s="315"/>
      <c r="G47" s="315"/>
      <c r="H47" s="315"/>
    </row>
    <row r="48" spans="2:9" x14ac:dyDescent="0.2">
      <c r="B48" s="79" t="s">
        <v>546</v>
      </c>
      <c r="C48" s="315">
        <f>'Balance Sheet (Ch. 10)'!Q18</f>
        <v>2649.8</v>
      </c>
      <c r="D48" s="315">
        <f>+D37/D25</f>
        <v>2908.0235294117651</v>
      </c>
      <c r="E48" s="315">
        <f>+E37/E25</f>
        <v>3024.3444705882357</v>
      </c>
      <c r="F48" s="315">
        <f>+F37/F25</f>
        <v>3145.3182494117655</v>
      </c>
      <c r="G48" s="315">
        <f>+G37/G25</f>
        <v>3271.130979388236</v>
      </c>
      <c r="H48" s="315">
        <f>+H37/H25</f>
        <v>3401.9762185637655</v>
      </c>
    </row>
    <row r="49" spans="2:10" x14ac:dyDescent="0.2">
      <c r="B49" s="79" t="s">
        <v>547</v>
      </c>
      <c r="C49" s="315">
        <f>'Balance Sheet (Ch. 10)'!Q19</f>
        <v>2040.8</v>
      </c>
      <c r="D49" s="315">
        <f>+D37/D26</f>
        <v>2299.3674418604655</v>
      </c>
      <c r="E49" s="315">
        <f>+E37/E26</f>
        <v>2391.3421395348842</v>
      </c>
      <c r="F49" s="315">
        <f>+F37/F26</f>
        <v>2486.9958251162798</v>
      </c>
      <c r="G49" s="315">
        <f>+G37/G26</f>
        <v>2586.4756581209308</v>
      </c>
      <c r="H49" s="315">
        <f>+H37/H26</f>
        <v>2689.9346844457682</v>
      </c>
    </row>
    <row r="50" spans="2:10" x14ac:dyDescent="0.2">
      <c r="B50" s="79" t="s">
        <v>548</v>
      </c>
      <c r="C50" s="315">
        <f>'Balance Sheet (Ch. 10)'!Q21</f>
        <v>1931.9</v>
      </c>
      <c r="D50" s="315">
        <f>+D37/D27</f>
        <v>2038.6144329896911</v>
      </c>
      <c r="E50" s="315">
        <f t="shared" ref="E50:H50" si="15">+E37/E27</f>
        <v>2120.1590103092785</v>
      </c>
      <c r="F50" s="315">
        <f t="shared" si="15"/>
        <v>2204.9653707216503</v>
      </c>
      <c r="G50" s="315">
        <f t="shared" si="15"/>
        <v>2293.1639855505164</v>
      </c>
      <c r="H50" s="315">
        <f t="shared" si="15"/>
        <v>2384.8905449725371</v>
      </c>
    </row>
    <row r="51" spans="2:10" x14ac:dyDescent="0.2">
      <c r="B51" s="79" t="s">
        <v>549</v>
      </c>
      <c r="C51" s="315">
        <f>+C52-C50-C49-C48</f>
        <v>-1108.6300000000012</v>
      </c>
      <c r="D51" s="315">
        <f>D28*D37</f>
        <v>-1186.4736</v>
      </c>
      <c r="E51" s="315">
        <f t="shared" ref="E51:H51" si="16">E28*E37</f>
        <v>-1233.932544</v>
      </c>
      <c r="F51" s="315">
        <f t="shared" si="16"/>
        <v>-1283.2898457600002</v>
      </c>
      <c r="G51" s="315">
        <f t="shared" si="16"/>
        <v>-1334.6214395904003</v>
      </c>
      <c r="H51" s="315">
        <f t="shared" si="16"/>
        <v>-1388.0062971740163</v>
      </c>
    </row>
    <row r="52" spans="2:10" x14ac:dyDescent="0.2">
      <c r="B52" s="88" t="s">
        <v>450</v>
      </c>
      <c r="C52" s="336">
        <f>'Balance Sheet (Ch. 10)'!Q32</f>
        <v>5513.869999999999</v>
      </c>
      <c r="D52" s="336">
        <f>SUM(D48:D51)</f>
        <v>6059.531804261921</v>
      </c>
      <c r="E52" s="336">
        <f>SUM(E48:E51)</f>
        <v>6301.9130764323982</v>
      </c>
      <c r="F52" s="336">
        <f>SUM(F48:F51)</f>
        <v>6553.9895994896951</v>
      </c>
      <c r="G52" s="336">
        <f>SUM(G48:G51)</f>
        <v>6816.1491834692824</v>
      </c>
      <c r="H52" s="336">
        <f>SUM(H48:H51)</f>
        <v>7088.7951508080541</v>
      </c>
    </row>
    <row r="53" spans="2:10" x14ac:dyDescent="0.2">
      <c r="B53" s="88"/>
      <c r="C53" s="336"/>
      <c r="D53" s="338"/>
      <c r="E53" s="338"/>
      <c r="F53" s="338"/>
      <c r="G53" s="338"/>
      <c r="H53" s="338"/>
    </row>
    <row r="54" spans="2:10" x14ac:dyDescent="0.2">
      <c r="B54" s="79" t="s">
        <v>394</v>
      </c>
      <c r="C54" s="315">
        <f t="shared" ref="C54:H54" si="17">+C45</f>
        <v>1814.3560752066114</v>
      </c>
      <c r="D54" s="315">
        <f>+D45</f>
        <v>1928.0195999999996</v>
      </c>
      <c r="E54" s="315">
        <f t="shared" si="17"/>
        <v>2005.1403840000003</v>
      </c>
      <c r="F54" s="315">
        <f t="shared" si="17"/>
        <v>2085.3459993599995</v>
      </c>
      <c r="G54" s="315">
        <f t="shared" si="17"/>
        <v>2168.7598393344001</v>
      </c>
      <c r="H54" s="315">
        <f t="shared" si="17"/>
        <v>2255.5102329077768</v>
      </c>
    </row>
    <row r="55" spans="2:10" x14ac:dyDescent="0.2">
      <c r="B55" s="79" t="s">
        <v>550</v>
      </c>
      <c r="C55" s="315">
        <f>'Balance Sheet (Ch. 10)'!Q32-'Balance Sheet (Ch. 10)'!R32</f>
        <v>-832.31049999999959</v>
      </c>
      <c r="D55" s="315">
        <f>+D52-C52</f>
        <v>545.66180426192204</v>
      </c>
      <c r="E55" s="315">
        <f>+E52-D52</f>
        <v>242.38127217047713</v>
      </c>
      <c r="F55" s="315">
        <f>+F52-E52</f>
        <v>252.07652305729698</v>
      </c>
      <c r="G55" s="315">
        <f>+G52-F52</f>
        <v>262.1595839795873</v>
      </c>
      <c r="H55" s="315">
        <f>+H52-G52</f>
        <v>272.6459673387717</v>
      </c>
      <c r="J55" s="170"/>
    </row>
    <row r="56" spans="2:10" ht="15" x14ac:dyDescent="0.25">
      <c r="B56" s="88" t="s">
        <v>178</v>
      </c>
      <c r="C56" s="336">
        <f t="shared" ref="C56:H56" si="18">+C54-C55</f>
        <v>2646.666575206611</v>
      </c>
      <c r="D56" s="336">
        <f t="shared" si="18"/>
        <v>1382.3577957380776</v>
      </c>
      <c r="E56" s="336">
        <f t="shared" si="18"/>
        <v>1762.7591118295231</v>
      </c>
      <c r="F56" s="336">
        <f t="shared" si="18"/>
        <v>1833.2694763027025</v>
      </c>
      <c r="G56" s="336">
        <f t="shared" si="18"/>
        <v>1906.6002553548128</v>
      </c>
      <c r="H56" s="336">
        <f t="shared" si="18"/>
        <v>1982.8642655690051</v>
      </c>
      <c r="J56" s="173"/>
    </row>
    <row r="57" spans="2:10" x14ac:dyDescent="0.2">
      <c r="B57" s="88"/>
      <c r="C57" s="88"/>
      <c r="D57" s="88"/>
      <c r="E57" s="88"/>
      <c r="F57" s="88"/>
      <c r="G57" s="88"/>
      <c r="H57" s="88"/>
      <c r="I57" s="88"/>
    </row>
    <row r="58" spans="2:10" ht="15" x14ac:dyDescent="0.25">
      <c r="B58" s="79" t="s">
        <v>372</v>
      </c>
      <c r="C58" s="174">
        <f>'Profitability and Growth'!D46</f>
        <v>0.30596093586728179</v>
      </c>
      <c r="D58" s="174">
        <f>+D45/((C52+D52)/2)</f>
        <v>0.33318113941054112</v>
      </c>
      <c r="E58" s="174">
        <f t="shared" ref="E58:H58" si="19">+E45/((D52+E52)/2)</f>
        <v>0.32441844838568346</v>
      </c>
      <c r="F58" s="174">
        <f t="shared" si="19"/>
        <v>0.32441844838568323</v>
      </c>
      <c r="G58" s="174">
        <f t="shared" si="19"/>
        <v>0.32441844838568334</v>
      </c>
      <c r="H58" s="174">
        <f t="shared" si="19"/>
        <v>0.3244184483856834</v>
      </c>
      <c r="I58" s="174">
        <f>+H58</f>
        <v>0.3244184483856834</v>
      </c>
      <c r="J58" s="170"/>
    </row>
    <row r="59" spans="2:10" x14ac:dyDescent="0.2">
      <c r="B59" s="79" t="s">
        <v>551</v>
      </c>
      <c r="C59" s="315">
        <f>C54-C62*'Profitability and Growth'!D35</f>
        <v>1277.1552061493562</v>
      </c>
      <c r="D59" s="315">
        <f>+(D58-C62)*C52</f>
        <v>1337.6161158970042</v>
      </c>
      <c r="E59" s="315">
        <f>+(E58-C62)*D52</f>
        <v>1416.8910406589578</v>
      </c>
      <c r="F59" s="315">
        <f>+(F58-C62)*E52</f>
        <v>1473.5666822853148</v>
      </c>
      <c r="G59" s="315">
        <f>+(G58-C62)*F52</f>
        <v>1532.5093495767283</v>
      </c>
      <c r="H59" s="315">
        <f>+(H58-C62)*G52</f>
        <v>1593.8097235597977</v>
      </c>
      <c r="I59" s="315">
        <f>+H59*(1+I60)</f>
        <v>1657.5621125021896</v>
      </c>
    </row>
    <row r="60" spans="2:10" ht="15" x14ac:dyDescent="0.25">
      <c r="B60" s="88" t="s">
        <v>552</v>
      </c>
      <c r="C60" s="88"/>
      <c r="D60" s="263">
        <f>+D59/C59-1</f>
        <v>4.7340299328175295E-2</v>
      </c>
      <c r="E60" s="263">
        <f>+E59/D59-1</f>
        <v>5.9265826584925518E-2</v>
      </c>
      <c r="F60" s="263">
        <f>+F59/E59-1</f>
        <v>3.9999999999999147E-2</v>
      </c>
      <c r="G60" s="263">
        <f>+G59/F59-1</f>
        <v>4.0000000000000702E-2</v>
      </c>
      <c r="H60" s="263">
        <f>+H59/G59-1</f>
        <v>4.0000000000000258E-2</v>
      </c>
      <c r="I60" s="263">
        <v>0.04</v>
      </c>
    </row>
    <row r="61" spans="2:10" ht="15" x14ac:dyDescent="0.25">
      <c r="B61" s="88"/>
      <c r="C61" s="88"/>
      <c r="D61" s="263"/>
      <c r="E61" s="263"/>
      <c r="F61" s="263"/>
      <c r="G61" s="263"/>
      <c r="H61" s="263"/>
      <c r="I61" s="263"/>
    </row>
    <row r="62" spans="2:10" ht="15" x14ac:dyDescent="0.25">
      <c r="B62" s="79" t="s">
        <v>473</v>
      </c>
      <c r="C62" s="173">
        <f>'Valuation - Essentials'!C59</f>
        <v>9.058998004388856E-2</v>
      </c>
    </row>
    <row r="63" spans="2:10" x14ac:dyDescent="0.2">
      <c r="B63" s="79" t="s">
        <v>564</v>
      </c>
      <c r="C63" s="93">
        <f>+D59/(1+C62)+E59/(1+C62)^2+F59/(1+C62)^3+G59/(1+C62)^4+H59/(1+C62)^5</f>
        <v>5670.192968745956</v>
      </c>
    </row>
    <row r="64" spans="2:10" x14ac:dyDescent="0.2">
      <c r="B64" s="79" t="s">
        <v>553</v>
      </c>
      <c r="H64" s="93">
        <f>+I59/(C62-I60)</f>
        <v>32764.63266172861</v>
      </c>
    </row>
    <row r="65" spans="2:9" x14ac:dyDescent="0.2">
      <c r="B65" s="79" t="s">
        <v>554</v>
      </c>
      <c r="C65" s="93">
        <f>+H64/(1+C62)^5</f>
        <v>21237.2259234679</v>
      </c>
    </row>
    <row r="66" spans="2:9" x14ac:dyDescent="0.2">
      <c r="B66" s="79" t="s">
        <v>565</v>
      </c>
      <c r="C66" s="93">
        <f>+C52</f>
        <v>5513.869999999999</v>
      </c>
    </row>
    <row r="67" spans="2:9" x14ac:dyDescent="0.2">
      <c r="B67" s="79" t="s">
        <v>501</v>
      </c>
      <c r="C67" s="93">
        <f>+C63+C65+C66</f>
        <v>32421.288892213855</v>
      </c>
    </row>
    <row r="68" spans="2:9" ht="15" x14ac:dyDescent="0.25">
      <c r="B68" s="79" t="s">
        <v>555</v>
      </c>
      <c r="C68" s="339">
        <f>'Balance Sheet (Ch. 10)'!Q46</f>
        <v>4370.53</v>
      </c>
      <c r="D68" s="170"/>
    </row>
    <row r="69" spans="2:9" x14ac:dyDescent="0.2">
      <c r="B69" s="79" t="s">
        <v>499</v>
      </c>
      <c r="C69" s="93">
        <f>C67+C68</f>
        <v>36791.818892213858</v>
      </c>
      <c r="D69" s="170"/>
      <c r="E69" s="170"/>
      <c r="F69" s="170"/>
      <c r="G69" s="170"/>
      <c r="H69" s="170"/>
    </row>
    <row r="70" spans="2:9" x14ac:dyDescent="0.2">
      <c r="B70" s="79" t="s">
        <v>556</v>
      </c>
      <c r="C70" s="93">
        <f>'No-Growth and Growt Valuation'!E37</f>
        <v>484.4</v>
      </c>
      <c r="D70" s="90"/>
      <c r="E70" s="90"/>
      <c r="F70" s="90"/>
      <c r="G70" s="90"/>
      <c r="H70" s="90"/>
      <c r="I70" s="90"/>
    </row>
    <row r="71" spans="2:9" x14ac:dyDescent="0.2">
      <c r="B71" s="123" t="s">
        <v>500</v>
      </c>
      <c r="C71" s="340">
        <f>+C69/C70</f>
        <v>75.95338334478501</v>
      </c>
      <c r="D71" s="88"/>
      <c r="E71" s="88"/>
      <c r="F71" s="88"/>
      <c r="G71" s="88"/>
      <c r="H71" s="88"/>
      <c r="I71" s="88"/>
    </row>
    <row r="73" spans="2:9" x14ac:dyDescent="0.2">
      <c r="B73" s="90"/>
    </row>
  </sheetData>
  <pageMargins left="0.75" right="0.75" top="1" bottom="1" header="0.5" footer="0.5"/>
  <pageSetup scale="89" orientation="landscape" r:id="rId1"/>
  <headerFooter alignWithMargins="0">
    <oddFooter>&amp;C&amp;8Financial Statement Analysis and Security Valuation: Roadmap&amp;R&amp;8Stephen H. Penman 2003</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9"/>
  <sheetViews>
    <sheetView workbookViewId="0"/>
  </sheetViews>
  <sheetFormatPr defaultRowHeight="12.75" x14ac:dyDescent="0.2"/>
  <cols>
    <col min="1" max="1" width="2" style="79" customWidth="1"/>
    <col min="2" max="2" width="32.5703125" style="79" customWidth="1"/>
    <col min="3" max="3" width="19.42578125" style="79" bestFit="1" customWidth="1"/>
    <col min="4" max="4" width="10.85546875" style="79" bestFit="1" customWidth="1"/>
    <col min="5" max="5" width="12.42578125" style="79" customWidth="1"/>
    <col min="6" max="6" width="9.42578125" style="79" bestFit="1" customWidth="1"/>
    <col min="7" max="7" width="9.85546875" style="79" customWidth="1"/>
    <col min="8" max="8" width="11.7109375" style="79" customWidth="1"/>
    <col min="9" max="9" width="15.140625" style="79" customWidth="1"/>
    <col min="10" max="256" width="9.140625" style="79"/>
    <col min="257" max="257" width="2" style="79" customWidth="1"/>
    <col min="258" max="258" width="32.5703125" style="79" customWidth="1"/>
    <col min="259" max="259" width="15.28515625" style="79" customWidth="1"/>
    <col min="260" max="260" width="10.85546875" style="79" bestFit="1" customWidth="1"/>
    <col min="261" max="261" width="9.28515625" style="79" bestFit="1" customWidth="1"/>
    <col min="262" max="262" width="9.42578125" style="79" bestFit="1" customWidth="1"/>
    <col min="263" max="263" width="9.85546875" style="79" customWidth="1"/>
    <col min="264" max="264" width="11.7109375" style="79" customWidth="1"/>
    <col min="265" max="265" width="15.140625" style="79" customWidth="1"/>
    <col min="266" max="512" width="9.140625" style="79"/>
    <col min="513" max="513" width="2" style="79" customWidth="1"/>
    <col min="514" max="514" width="32.5703125" style="79" customWidth="1"/>
    <col min="515" max="515" width="15.28515625" style="79" customWidth="1"/>
    <col min="516" max="516" width="10.85546875" style="79" bestFit="1" customWidth="1"/>
    <col min="517" max="517" width="9.28515625" style="79" bestFit="1" customWidth="1"/>
    <col min="518" max="518" width="9.42578125" style="79" bestFit="1" customWidth="1"/>
    <col min="519" max="519" width="9.85546875" style="79" customWidth="1"/>
    <col min="520" max="520" width="11.7109375" style="79" customWidth="1"/>
    <col min="521" max="521" width="15.140625" style="79" customWidth="1"/>
    <col min="522" max="768" width="9.140625" style="79"/>
    <col min="769" max="769" width="2" style="79" customWidth="1"/>
    <col min="770" max="770" width="32.5703125" style="79" customWidth="1"/>
    <col min="771" max="771" width="15.28515625" style="79" customWidth="1"/>
    <col min="772" max="772" width="10.85546875" style="79" bestFit="1" customWidth="1"/>
    <col min="773" max="773" width="9.28515625" style="79" bestFit="1" customWidth="1"/>
    <col min="774" max="774" width="9.42578125" style="79" bestFit="1" customWidth="1"/>
    <col min="775" max="775" width="9.85546875" style="79" customWidth="1"/>
    <col min="776" max="776" width="11.7109375" style="79" customWidth="1"/>
    <col min="777" max="777" width="15.140625" style="79" customWidth="1"/>
    <col min="778" max="1024" width="9.140625" style="79"/>
    <col min="1025" max="1025" width="2" style="79" customWidth="1"/>
    <col min="1026" max="1026" width="32.5703125" style="79" customWidth="1"/>
    <col min="1027" max="1027" width="15.28515625" style="79" customWidth="1"/>
    <col min="1028" max="1028" width="10.85546875" style="79" bestFit="1" customWidth="1"/>
    <col min="1029" max="1029" width="9.28515625" style="79" bestFit="1" customWidth="1"/>
    <col min="1030" max="1030" width="9.42578125" style="79" bestFit="1" customWidth="1"/>
    <col min="1031" max="1031" width="9.85546875" style="79" customWidth="1"/>
    <col min="1032" max="1032" width="11.7109375" style="79" customWidth="1"/>
    <col min="1033" max="1033" width="15.140625" style="79" customWidth="1"/>
    <col min="1034" max="1280" width="9.140625" style="79"/>
    <col min="1281" max="1281" width="2" style="79" customWidth="1"/>
    <col min="1282" max="1282" width="32.5703125" style="79" customWidth="1"/>
    <col min="1283" max="1283" width="15.28515625" style="79" customWidth="1"/>
    <col min="1284" max="1284" width="10.85546875" style="79" bestFit="1" customWidth="1"/>
    <col min="1285" max="1285" width="9.28515625" style="79" bestFit="1" customWidth="1"/>
    <col min="1286" max="1286" width="9.42578125" style="79" bestFit="1" customWidth="1"/>
    <col min="1287" max="1287" width="9.85546875" style="79" customWidth="1"/>
    <col min="1288" max="1288" width="11.7109375" style="79" customWidth="1"/>
    <col min="1289" max="1289" width="15.140625" style="79" customWidth="1"/>
    <col min="1290" max="1536" width="9.140625" style="79"/>
    <col min="1537" max="1537" width="2" style="79" customWidth="1"/>
    <col min="1538" max="1538" width="32.5703125" style="79" customWidth="1"/>
    <col min="1539" max="1539" width="15.28515625" style="79" customWidth="1"/>
    <col min="1540" max="1540" width="10.85546875" style="79" bestFit="1" customWidth="1"/>
    <col min="1541" max="1541" width="9.28515625" style="79" bestFit="1" customWidth="1"/>
    <col min="1542" max="1542" width="9.42578125" style="79" bestFit="1" customWidth="1"/>
    <col min="1543" max="1543" width="9.85546875" style="79" customWidth="1"/>
    <col min="1544" max="1544" width="11.7109375" style="79" customWidth="1"/>
    <col min="1545" max="1545" width="15.140625" style="79" customWidth="1"/>
    <col min="1546" max="1792" width="9.140625" style="79"/>
    <col min="1793" max="1793" width="2" style="79" customWidth="1"/>
    <col min="1794" max="1794" width="32.5703125" style="79" customWidth="1"/>
    <col min="1795" max="1795" width="15.28515625" style="79" customWidth="1"/>
    <col min="1796" max="1796" width="10.85546875" style="79" bestFit="1" customWidth="1"/>
    <col min="1797" max="1797" width="9.28515625" style="79" bestFit="1" customWidth="1"/>
    <col min="1798" max="1798" width="9.42578125" style="79" bestFit="1" customWidth="1"/>
    <col min="1799" max="1799" width="9.85546875" style="79" customWidth="1"/>
    <col min="1800" max="1800" width="11.7109375" style="79" customWidth="1"/>
    <col min="1801" max="1801" width="15.140625" style="79" customWidth="1"/>
    <col min="1802" max="2048" width="9.140625" style="79"/>
    <col min="2049" max="2049" width="2" style="79" customWidth="1"/>
    <col min="2050" max="2050" width="32.5703125" style="79" customWidth="1"/>
    <col min="2051" max="2051" width="15.28515625" style="79" customWidth="1"/>
    <col min="2052" max="2052" width="10.85546875" style="79" bestFit="1" customWidth="1"/>
    <col min="2053" max="2053" width="9.28515625" style="79" bestFit="1" customWidth="1"/>
    <col min="2054" max="2054" width="9.42578125" style="79" bestFit="1" customWidth="1"/>
    <col min="2055" max="2055" width="9.85546875" style="79" customWidth="1"/>
    <col min="2056" max="2056" width="11.7109375" style="79" customWidth="1"/>
    <col min="2057" max="2057" width="15.140625" style="79" customWidth="1"/>
    <col min="2058" max="2304" width="9.140625" style="79"/>
    <col min="2305" max="2305" width="2" style="79" customWidth="1"/>
    <col min="2306" max="2306" width="32.5703125" style="79" customWidth="1"/>
    <col min="2307" max="2307" width="15.28515625" style="79" customWidth="1"/>
    <col min="2308" max="2308" width="10.85546875" style="79" bestFit="1" customWidth="1"/>
    <col min="2309" max="2309" width="9.28515625" style="79" bestFit="1" customWidth="1"/>
    <col min="2310" max="2310" width="9.42578125" style="79" bestFit="1" customWidth="1"/>
    <col min="2311" max="2311" width="9.85546875" style="79" customWidth="1"/>
    <col min="2312" max="2312" width="11.7109375" style="79" customWidth="1"/>
    <col min="2313" max="2313" width="15.140625" style="79" customWidth="1"/>
    <col min="2314" max="2560" width="9.140625" style="79"/>
    <col min="2561" max="2561" width="2" style="79" customWidth="1"/>
    <col min="2562" max="2562" width="32.5703125" style="79" customWidth="1"/>
    <col min="2563" max="2563" width="15.28515625" style="79" customWidth="1"/>
    <col min="2564" max="2564" width="10.85546875" style="79" bestFit="1" customWidth="1"/>
    <col min="2565" max="2565" width="9.28515625" style="79" bestFit="1" customWidth="1"/>
    <col min="2566" max="2566" width="9.42578125" style="79" bestFit="1" customWidth="1"/>
    <col min="2567" max="2567" width="9.85546875" style="79" customWidth="1"/>
    <col min="2568" max="2568" width="11.7109375" style="79" customWidth="1"/>
    <col min="2569" max="2569" width="15.140625" style="79" customWidth="1"/>
    <col min="2570" max="2816" width="9.140625" style="79"/>
    <col min="2817" max="2817" width="2" style="79" customWidth="1"/>
    <col min="2818" max="2818" width="32.5703125" style="79" customWidth="1"/>
    <col min="2819" max="2819" width="15.28515625" style="79" customWidth="1"/>
    <col min="2820" max="2820" width="10.85546875" style="79" bestFit="1" customWidth="1"/>
    <col min="2821" max="2821" width="9.28515625" style="79" bestFit="1" customWidth="1"/>
    <col min="2822" max="2822" width="9.42578125" style="79" bestFit="1" customWidth="1"/>
    <col min="2823" max="2823" width="9.85546875" style="79" customWidth="1"/>
    <col min="2824" max="2824" width="11.7109375" style="79" customWidth="1"/>
    <col min="2825" max="2825" width="15.140625" style="79" customWidth="1"/>
    <col min="2826" max="3072" width="9.140625" style="79"/>
    <col min="3073" max="3073" width="2" style="79" customWidth="1"/>
    <col min="3074" max="3074" width="32.5703125" style="79" customWidth="1"/>
    <col min="3075" max="3075" width="15.28515625" style="79" customWidth="1"/>
    <col min="3076" max="3076" width="10.85546875" style="79" bestFit="1" customWidth="1"/>
    <col min="3077" max="3077" width="9.28515625" style="79" bestFit="1" customWidth="1"/>
    <col min="3078" max="3078" width="9.42578125" style="79" bestFit="1" customWidth="1"/>
    <col min="3079" max="3079" width="9.85546875" style="79" customWidth="1"/>
    <col min="3080" max="3080" width="11.7109375" style="79" customWidth="1"/>
    <col min="3081" max="3081" width="15.140625" style="79" customWidth="1"/>
    <col min="3082" max="3328" width="9.140625" style="79"/>
    <col min="3329" max="3329" width="2" style="79" customWidth="1"/>
    <col min="3330" max="3330" width="32.5703125" style="79" customWidth="1"/>
    <col min="3331" max="3331" width="15.28515625" style="79" customWidth="1"/>
    <col min="3332" max="3332" width="10.85546875" style="79" bestFit="1" customWidth="1"/>
    <col min="3333" max="3333" width="9.28515625" style="79" bestFit="1" customWidth="1"/>
    <col min="3334" max="3334" width="9.42578125" style="79" bestFit="1" customWidth="1"/>
    <col min="3335" max="3335" width="9.85546875" style="79" customWidth="1"/>
    <col min="3336" max="3336" width="11.7109375" style="79" customWidth="1"/>
    <col min="3337" max="3337" width="15.140625" style="79" customWidth="1"/>
    <col min="3338" max="3584" width="9.140625" style="79"/>
    <col min="3585" max="3585" width="2" style="79" customWidth="1"/>
    <col min="3586" max="3586" width="32.5703125" style="79" customWidth="1"/>
    <col min="3587" max="3587" width="15.28515625" style="79" customWidth="1"/>
    <col min="3588" max="3588" width="10.85546875" style="79" bestFit="1" customWidth="1"/>
    <col min="3589" max="3589" width="9.28515625" style="79" bestFit="1" customWidth="1"/>
    <col min="3590" max="3590" width="9.42578125" style="79" bestFit="1" customWidth="1"/>
    <col min="3591" max="3591" width="9.85546875" style="79" customWidth="1"/>
    <col min="3592" max="3592" width="11.7109375" style="79" customWidth="1"/>
    <col min="3593" max="3593" width="15.140625" style="79" customWidth="1"/>
    <col min="3594" max="3840" width="9.140625" style="79"/>
    <col min="3841" max="3841" width="2" style="79" customWidth="1"/>
    <col min="3842" max="3842" width="32.5703125" style="79" customWidth="1"/>
    <col min="3843" max="3843" width="15.28515625" style="79" customWidth="1"/>
    <col min="3844" max="3844" width="10.85546875" style="79" bestFit="1" customWidth="1"/>
    <col min="3845" max="3845" width="9.28515625" style="79" bestFit="1" customWidth="1"/>
    <col min="3846" max="3846" width="9.42578125" style="79" bestFit="1" customWidth="1"/>
    <col min="3847" max="3847" width="9.85546875" style="79" customWidth="1"/>
    <col min="3848" max="3848" width="11.7109375" style="79" customWidth="1"/>
    <col min="3849" max="3849" width="15.140625" style="79" customWidth="1"/>
    <col min="3850" max="4096" width="9.140625" style="79"/>
    <col min="4097" max="4097" width="2" style="79" customWidth="1"/>
    <col min="4098" max="4098" width="32.5703125" style="79" customWidth="1"/>
    <col min="4099" max="4099" width="15.28515625" style="79" customWidth="1"/>
    <col min="4100" max="4100" width="10.85546875" style="79" bestFit="1" customWidth="1"/>
    <col min="4101" max="4101" width="9.28515625" style="79" bestFit="1" customWidth="1"/>
    <col min="4102" max="4102" width="9.42578125" style="79" bestFit="1" customWidth="1"/>
    <col min="4103" max="4103" width="9.85546875" style="79" customWidth="1"/>
    <col min="4104" max="4104" width="11.7109375" style="79" customWidth="1"/>
    <col min="4105" max="4105" width="15.140625" style="79" customWidth="1"/>
    <col min="4106" max="4352" width="9.140625" style="79"/>
    <col min="4353" max="4353" width="2" style="79" customWidth="1"/>
    <col min="4354" max="4354" width="32.5703125" style="79" customWidth="1"/>
    <col min="4355" max="4355" width="15.28515625" style="79" customWidth="1"/>
    <col min="4356" max="4356" width="10.85546875" style="79" bestFit="1" customWidth="1"/>
    <col min="4357" max="4357" width="9.28515625" style="79" bestFit="1" customWidth="1"/>
    <col min="4358" max="4358" width="9.42578125" style="79" bestFit="1" customWidth="1"/>
    <col min="4359" max="4359" width="9.85546875" style="79" customWidth="1"/>
    <col min="4360" max="4360" width="11.7109375" style="79" customWidth="1"/>
    <col min="4361" max="4361" width="15.140625" style="79" customWidth="1"/>
    <col min="4362" max="4608" width="9.140625" style="79"/>
    <col min="4609" max="4609" width="2" style="79" customWidth="1"/>
    <col min="4610" max="4610" width="32.5703125" style="79" customWidth="1"/>
    <col min="4611" max="4611" width="15.28515625" style="79" customWidth="1"/>
    <col min="4612" max="4612" width="10.85546875" style="79" bestFit="1" customWidth="1"/>
    <col min="4613" max="4613" width="9.28515625" style="79" bestFit="1" customWidth="1"/>
    <col min="4614" max="4614" width="9.42578125" style="79" bestFit="1" customWidth="1"/>
    <col min="4615" max="4615" width="9.85546875" style="79" customWidth="1"/>
    <col min="4616" max="4616" width="11.7109375" style="79" customWidth="1"/>
    <col min="4617" max="4617" width="15.140625" style="79" customWidth="1"/>
    <col min="4618" max="4864" width="9.140625" style="79"/>
    <col min="4865" max="4865" width="2" style="79" customWidth="1"/>
    <col min="4866" max="4866" width="32.5703125" style="79" customWidth="1"/>
    <col min="4867" max="4867" width="15.28515625" style="79" customWidth="1"/>
    <col min="4868" max="4868" width="10.85546875" style="79" bestFit="1" customWidth="1"/>
    <col min="4869" max="4869" width="9.28515625" style="79" bestFit="1" customWidth="1"/>
    <col min="4870" max="4870" width="9.42578125" style="79" bestFit="1" customWidth="1"/>
    <col min="4871" max="4871" width="9.85546875" style="79" customWidth="1"/>
    <col min="4872" max="4872" width="11.7109375" style="79" customWidth="1"/>
    <col min="4873" max="4873" width="15.140625" style="79" customWidth="1"/>
    <col min="4874" max="5120" width="9.140625" style="79"/>
    <col min="5121" max="5121" width="2" style="79" customWidth="1"/>
    <col min="5122" max="5122" width="32.5703125" style="79" customWidth="1"/>
    <col min="5123" max="5123" width="15.28515625" style="79" customWidth="1"/>
    <col min="5124" max="5124" width="10.85546875" style="79" bestFit="1" customWidth="1"/>
    <col min="5125" max="5125" width="9.28515625" style="79" bestFit="1" customWidth="1"/>
    <col min="5126" max="5126" width="9.42578125" style="79" bestFit="1" customWidth="1"/>
    <col min="5127" max="5127" width="9.85546875" style="79" customWidth="1"/>
    <col min="5128" max="5128" width="11.7109375" style="79" customWidth="1"/>
    <col min="5129" max="5129" width="15.140625" style="79" customWidth="1"/>
    <col min="5130" max="5376" width="9.140625" style="79"/>
    <col min="5377" max="5377" width="2" style="79" customWidth="1"/>
    <col min="5378" max="5378" width="32.5703125" style="79" customWidth="1"/>
    <col min="5379" max="5379" width="15.28515625" style="79" customWidth="1"/>
    <col min="5380" max="5380" width="10.85546875" style="79" bestFit="1" customWidth="1"/>
    <col min="5381" max="5381" width="9.28515625" style="79" bestFit="1" customWidth="1"/>
    <col min="5382" max="5382" width="9.42578125" style="79" bestFit="1" customWidth="1"/>
    <col min="5383" max="5383" width="9.85546875" style="79" customWidth="1"/>
    <col min="5384" max="5384" width="11.7109375" style="79" customWidth="1"/>
    <col min="5385" max="5385" width="15.140625" style="79" customWidth="1"/>
    <col min="5386" max="5632" width="9.140625" style="79"/>
    <col min="5633" max="5633" width="2" style="79" customWidth="1"/>
    <col min="5634" max="5634" width="32.5703125" style="79" customWidth="1"/>
    <col min="5635" max="5635" width="15.28515625" style="79" customWidth="1"/>
    <col min="5636" max="5636" width="10.85546875" style="79" bestFit="1" customWidth="1"/>
    <col min="5637" max="5637" width="9.28515625" style="79" bestFit="1" customWidth="1"/>
    <col min="5638" max="5638" width="9.42578125" style="79" bestFit="1" customWidth="1"/>
    <col min="5639" max="5639" width="9.85546875" style="79" customWidth="1"/>
    <col min="5640" max="5640" width="11.7109375" style="79" customWidth="1"/>
    <col min="5641" max="5641" width="15.140625" style="79" customWidth="1"/>
    <col min="5642" max="5888" width="9.140625" style="79"/>
    <col min="5889" max="5889" width="2" style="79" customWidth="1"/>
    <col min="5890" max="5890" width="32.5703125" style="79" customWidth="1"/>
    <col min="5891" max="5891" width="15.28515625" style="79" customWidth="1"/>
    <col min="5892" max="5892" width="10.85546875" style="79" bestFit="1" customWidth="1"/>
    <col min="5893" max="5893" width="9.28515625" style="79" bestFit="1" customWidth="1"/>
    <col min="5894" max="5894" width="9.42578125" style="79" bestFit="1" customWidth="1"/>
    <col min="5895" max="5895" width="9.85546875" style="79" customWidth="1"/>
    <col min="5896" max="5896" width="11.7109375" style="79" customWidth="1"/>
    <col min="5897" max="5897" width="15.140625" style="79" customWidth="1"/>
    <col min="5898" max="6144" width="9.140625" style="79"/>
    <col min="6145" max="6145" width="2" style="79" customWidth="1"/>
    <col min="6146" max="6146" width="32.5703125" style="79" customWidth="1"/>
    <col min="6147" max="6147" width="15.28515625" style="79" customWidth="1"/>
    <col min="6148" max="6148" width="10.85546875" style="79" bestFit="1" customWidth="1"/>
    <col min="6149" max="6149" width="9.28515625" style="79" bestFit="1" customWidth="1"/>
    <col min="6150" max="6150" width="9.42578125" style="79" bestFit="1" customWidth="1"/>
    <col min="6151" max="6151" width="9.85546875" style="79" customWidth="1"/>
    <col min="6152" max="6152" width="11.7109375" style="79" customWidth="1"/>
    <col min="6153" max="6153" width="15.140625" style="79" customWidth="1"/>
    <col min="6154" max="6400" width="9.140625" style="79"/>
    <col min="6401" max="6401" width="2" style="79" customWidth="1"/>
    <col min="6402" max="6402" width="32.5703125" style="79" customWidth="1"/>
    <col min="6403" max="6403" width="15.28515625" style="79" customWidth="1"/>
    <col min="6404" max="6404" width="10.85546875" style="79" bestFit="1" customWidth="1"/>
    <col min="6405" max="6405" width="9.28515625" style="79" bestFit="1" customWidth="1"/>
    <col min="6406" max="6406" width="9.42578125" style="79" bestFit="1" customWidth="1"/>
    <col min="6407" max="6407" width="9.85546875" style="79" customWidth="1"/>
    <col min="6408" max="6408" width="11.7109375" style="79" customWidth="1"/>
    <col min="6409" max="6409" width="15.140625" style="79" customWidth="1"/>
    <col min="6410" max="6656" width="9.140625" style="79"/>
    <col min="6657" max="6657" width="2" style="79" customWidth="1"/>
    <col min="6658" max="6658" width="32.5703125" style="79" customWidth="1"/>
    <col min="6659" max="6659" width="15.28515625" style="79" customWidth="1"/>
    <col min="6660" max="6660" width="10.85546875" style="79" bestFit="1" customWidth="1"/>
    <col min="6661" max="6661" width="9.28515625" style="79" bestFit="1" customWidth="1"/>
    <col min="6662" max="6662" width="9.42578125" style="79" bestFit="1" customWidth="1"/>
    <col min="6663" max="6663" width="9.85546875" style="79" customWidth="1"/>
    <col min="6664" max="6664" width="11.7109375" style="79" customWidth="1"/>
    <col min="6665" max="6665" width="15.140625" style="79" customWidth="1"/>
    <col min="6666" max="6912" width="9.140625" style="79"/>
    <col min="6913" max="6913" width="2" style="79" customWidth="1"/>
    <col min="6914" max="6914" width="32.5703125" style="79" customWidth="1"/>
    <col min="6915" max="6915" width="15.28515625" style="79" customWidth="1"/>
    <col min="6916" max="6916" width="10.85546875" style="79" bestFit="1" customWidth="1"/>
    <col min="6917" max="6917" width="9.28515625" style="79" bestFit="1" customWidth="1"/>
    <col min="6918" max="6918" width="9.42578125" style="79" bestFit="1" customWidth="1"/>
    <col min="6919" max="6919" width="9.85546875" style="79" customWidth="1"/>
    <col min="6920" max="6920" width="11.7109375" style="79" customWidth="1"/>
    <col min="6921" max="6921" width="15.140625" style="79" customWidth="1"/>
    <col min="6922" max="7168" width="9.140625" style="79"/>
    <col min="7169" max="7169" width="2" style="79" customWidth="1"/>
    <col min="7170" max="7170" width="32.5703125" style="79" customWidth="1"/>
    <col min="7171" max="7171" width="15.28515625" style="79" customWidth="1"/>
    <col min="7172" max="7172" width="10.85546875" style="79" bestFit="1" customWidth="1"/>
    <col min="7173" max="7173" width="9.28515625" style="79" bestFit="1" customWidth="1"/>
    <col min="7174" max="7174" width="9.42578125" style="79" bestFit="1" customWidth="1"/>
    <col min="7175" max="7175" width="9.85546875" style="79" customWidth="1"/>
    <col min="7176" max="7176" width="11.7109375" style="79" customWidth="1"/>
    <col min="7177" max="7177" width="15.140625" style="79" customWidth="1"/>
    <col min="7178" max="7424" width="9.140625" style="79"/>
    <col min="7425" max="7425" width="2" style="79" customWidth="1"/>
    <col min="7426" max="7426" width="32.5703125" style="79" customWidth="1"/>
    <col min="7427" max="7427" width="15.28515625" style="79" customWidth="1"/>
    <col min="7428" max="7428" width="10.85546875" style="79" bestFit="1" customWidth="1"/>
    <col min="7429" max="7429" width="9.28515625" style="79" bestFit="1" customWidth="1"/>
    <col min="7430" max="7430" width="9.42578125" style="79" bestFit="1" customWidth="1"/>
    <col min="7431" max="7431" width="9.85546875" style="79" customWidth="1"/>
    <col min="7432" max="7432" width="11.7109375" style="79" customWidth="1"/>
    <col min="7433" max="7433" width="15.140625" style="79" customWidth="1"/>
    <col min="7434" max="7680" width="9.140625" style="79"/>
    <col min="7681" max="7681" width="2" style="79" customWidth="1"/>
    <col min="7682" max="7682" width="32.5703125" style="79" customWidth="1"/>
    <col min="7683" max="7683" width="15.28515625" style="79" customWidth="1"/>
    <col min="7684" max="7684" width="10.85546875" style="79" bestFit="1" customWidth="1"/>
    <col min="7685" max="7685" width="9.28515625" style="79" bestFit="1" customWidth="1"/>
    <col min="7686" max="7686" width="9.42578125" style="79" bestFit="1" customWidth="1"/>
    <col min="7687" max="7687" width="9.85546875" style="79" customWidth="1"/>
    <col min="7688" max="7688" width="11.7109375" style="79" customWidth="1"/>
    <col min="7689" max="7689" width="15.140625" style="79" customWidth="1"/>
    <col min="7690" max="7936" width="9.140625" style="79"/>
    <col min="7937" max="7937" width="2" style="79" customWidth="1"/>
    <col min="7938" max="7938" width="32.5703125" style="79" customWidth="1"/>
    <col min="7939" max="7939" width="15.28515625" style="79" customWidth="1"/>
    <col min="7940" max="7940" width="10.85546875" style="79" bestFit="1" customWidth="1"/>
    <col min="7941" max="7941" width="9.28515625" style="79" bestFit="1" customWidth="1"/>
    <col min="7942" max="7942" width="9.42578125" style="79" bestFit="1" customWidth="1"/>
    <col min="7943" max="7943" width="9.85546875" style="79" customWidth="1"/>
    <col min="7944" max="7944" width="11.7109375" style="79" customWidth="1"/>
    <col min="7945" max="7945" width="15.140625" style="79" customWidth="1"/>
    <col min="7946" max="8192" width="9.140625" style="79"/>
    <col min="8193" max="8193" width="2" style="79" customWidth="1"/>
    <col min="8194" max="8194" width="32.5703125" style="79" customWidth="1"/>
    <col min="8195" max="8195" width="15.28515625" style="79" customWidth="1"/>
    <col min="8196" max="8196" width="10.85546875" style="79" bestFit="1" customWidth="1"/>
    <col min="8197" max="8197" width="9.28515625" style="79" bestFit="1" customWidth="1"/>
    <col min="8198" max="8198" width="9.42578125" style="79" bestFit="1" customWidth="1"/>
    <col min="8199" max="8199" width="9.85546875" style="79" customWidth="1"/>
    <col min="8200" max="8200" width="11.7109375" style="79" customWidth="1"/>
    <col min="8201" max="8201" width="15.140625" style="79" customWidth="1"/>
    <col min="8202" max="8448" width="9.140625" style="79"/>
    <col min="8449" max="8449" width="2" style="79" customWidth="1"/>
    <col min="8450" max="8450" width="32.5703125" style="79" customWidth="1"/>
    <col min="8451" max="8451" width="15.28515625" style="79" customWidth="1"/>
    <col min="8452" max="8452" width="10.85546875" style="79" bestFit="1" customWidth="1"/>
    <col min="8453" max="8453" width="9.28515625" style="79" bestFit="1" customWidth="1"/>
    <col min="8454" max="8454" width="9.42578125" style="79" bestFit="1" customWidth="1"/>
    <col min="8455" max="8455" width="9.85546875" style="79" customWidth="1"/>
    <col min="8456" max="8456" width="11.7109375" style="79" customWidth="1"/>
    <col min="8457" max="8457" width="15.140625" style="79" customWidth="1"/>
    <col min="8458" max="8704" width="9.140625" style="79"/>
    <col min="8705" max="8705" width="2" style="79" customWidth="1"/>
    <col min="8706" max="8706" width="32.5703125" style="79" customWidth="1"/>
    <col min="8707" max="8707" width="15.28515625" style="79" customWidth="1"/>
    <col min="8708" max="8708" width="10.85546875" style="79" bestFit="1" customWidth="1"/>
    <col min="8709" max="8709" width="9.28515625" style="79" bestFit="1" customWidth="1"/>
    <col min="8710" max="8710" width="9.42578125" style="79" bestFit="1" customWidth="1"/>
    <col min="8711" max="8711" width="9.85546875" style="79" customWidth="1"/>
    <col min="8712" max="8712" width="11.7109375" style="79" customWidth="1"/>
    <col min="8713" max="8713" width="15.140625" style="79" customWidth="1"/>
    <col min="8714" max="8960" width="9.140625" style="79"/>
    <col min="8961" max="8961" width="2" style="79" customWidth="1"/>
    <col min="8962" max="8962" width="32.5703125" style="79" customWidth="1"/>
    <col min="8963" max="8963" width="15.28515625" style="79" customWidth="1"/>
    <col min="8964" max="8964" width="10.85546875" style="79" bestFit="1" customWidth="1"/>
    <col min="8965" max="8965" width="9.28515625" style="79" bestFit="1" customWidth="1"/>
    <col min="8966" max="8966" width="9.42578125" style="79" bestFit="1" customWidth="1"/>
    <col min="8967" max="8967" width="9.85546875" style="79" customWidth="1"/>
    <col min="8968" max="8968" width="11.7109375" style="79" customWidth="1"/>
    <col min="8969" max="8969" width="15.140625" style="79" customWidth="1"/>
    <col min="8970" max="9216" width="9.140625" style="79"/>
    <col min="9217" max="9217" width="2" style="79" customWidth="1"/>
    <col min="9218" max="9218" width="32.5703125" style="79" customWidth="1"/>
    <col min="9219" max="9219" width="15.28515625" style="79" customWidth="1"/>
    <col min="9220" max="9220" width="10.85546875" style="79" bestFit="1" customWidth="1"/>
    <col min="9221" max="9221" width="9.28515625" style="79" bestFit="1" customWidth="1"/>
    <col min="9222" max="9222" width="9.42578125" style="79" bestFit="1" customWidth="1"/>
    <col min="9223" max="9223" width="9.85546875" style="79" customWidth="1"/>
    <col min="9224" max="9224" width="11.7109375" style="79" customWidth="1"/>
    <col min="9225" max="9225" width="15.140625" style="79" customWidth="1"/>
    <col min="9226" max="9472" width="9.140625" style="79"/>
    <col min="9473" max="9473" width="2" style="79" customWidth="1"/>
    <col min="9474" max="9474" width="32.5703125" style="79" customWidth="1"/>
    <col min="9475" max="9475" width="15.28515625" style="79" customWidth="1"/>
    <col min="9476" max="9476" width="10.85546875" style="79" bestFit="1" customWidth="1"/>
    <col min="9477" max="9477" width="9.28515625" style="79" bestFit="1" customWidth="1"/>
    <col min="9478" max="9478" width="9.42578125" style="79" bestFit="1" customWidth="1"/>
    <col min="9479" max="9479" width="9.85546875" style="79" customWidth="1"/>
    <col min="9480" max="9480" width="11.7109375" style="79" customWidth="1"/>
    <col min="9481" max="9481" width="15.140625" style="79" customWidth="1"/>
    <col min="9482" max="9728" width="9.140625" style="79"/>
    <col min="9729" max="9729" width="2" style="79" customWidth="1"/>
    <col min="9730" max="9730" width="32.5703125" style="79" customWidth="1"/>
    <col min="9731" max="9731" width="15.28515625" style="79" customWidth="1"/>
    <col min="9732" max="9732" width="10.85546875" style="79" bestFit="1" customWidth="1"/>
    <col min="9733" max="9733" width="9.28515625" style="79" bestFit="1" customWidth="1"/>
    <col min="9734" max="9734" width="9.42578125" style="79" bestFit="1" customWidth="1"/>
    <col min="9735" max="9735" width="9.85546875" style="79" customWidth="1"/>
    <col min="9736" max="9736" width="11.7109375" style="79" customWidth="1"/>
    <col min="9737" max="9737" width="15.140625" style="79" customWidth="1"/>
    <col min="9738" max="9984" width="9.140625" style="79"/>
    <col min="9985" max="9985" width="2" style="79" customWidth="1"/>
    <col min="9986" max="9986" width="32.5703125" style="79" customWidth="1"/>
    <col min="9987" max="9987" width="15.28515625" style="79" customWidth="1"/>
    <col min="9988" max="9988" width="10.85546875" style="79" bestFit="1" customWidth="1"/>
    <col min="9989" max="9989" width="9.28515625" style="79" bestFit="1" customWidth="1"/>
    <col min="9990" max="9990" width="9.42578125" style="79" bestFit="1" customWidth="1"/>
    <col min="9991" max="9991" width="9.85546875" style="79" customWidth="1"/>
    <col min="9992" max="9992" width="11.7109375" style="79" customWidth="1"/>
    <col min="9993" max="9993" width="15.140625" style="79" customWidth="1"/>
    <col min="9994" max="10240" width="9.140625" style="79"/>
    <col min="10241" max="10241" width="2" style="79" customWidth="1"/>
    <col min="10242" max="10242" width="32.5703125" style="79" customWidth="1"/>
    <col min="10243" max="10243" width="15.28515625" style="79" customWidth="1"/>
    <col min="10244" max="10244" width="10.85546875" style="79" bestFit="1" customWidth="1"/>
    <col min="10245" max="10245" width="9.28515625" style="79" bestFit="1" customWidth="1"/>
    <col min="10246" max="10246" width="9.42578125" style="79" bestFit="1" customWidth="1"/>
    <col min="10247" max="10247" width="9.85546875" style="79" customWidth="1"/>
    <col min="10248" max="10248" width="11.7109375" style="79" customWidth="1"/>
    <col min="10249" max="10249" width="15.140625" style="79" customWidth="1"/>
    <col min="10250" max="10496" width="9.140625" style="79"/>
    <col min="10497" max="10497" width="2" style="79" customWidth="1"/>
    <col min="10498" max="10498" width="32.5703125" style="79" customWidth="1"/>
    <col min="10499" max="10499" width="15.28515625" style="79" customWidth="1"/>
    <col min="10500" max="10500" width="10.85546875" style="79" bestFit="1" customWidth="1"/>
    <col min="10501" max="10501" width="9.28515625" style="79" bestFit="1" customWidth="1"/>
    <col min="10502" max="10502" width="9.42578125" style="79" bestFit="1" customWidth="1"/>
    <col min="10503" max="10503" width="9.85546875" style="79" customWidth="1"/>
    <col min="10504" max="10504" width="11.7109375" style="79" customWidth="1"/>
    <col min="10505" max="10505" width="15.140625" style="79" customWidth="1"/>
    <col min="10506" max="10752" width="9.140625" style="79"/>
    <col min="10753" max="10753" width="2" style="79" customWidth="1"/>
    <col min="10754" max="10754" width="32.5703125" style="79" customWidth="1"/>
    <col min="10755" max="10755" width="15.28515625" style="79" customWidth="1"/>
    <col min="10756" max="10756" width="10.85546875" style="79" bestFit="1" customWidth="1"/>
    <col min="10757" max="10757" width="9.28515625" style="79" bestFit="1" customWidth="1"/>
    <col min="10758" max="10758" width="9.42578125" style="79" bestFit="1" customWidth="1"/>
    <col min="10759" max="10759" width="9.85546875" style="79" customWidth="1"/>
    <col min="10760" max="10760" width="11.7109375" style="79" customWidth="1"/>
    <col min="10761" max="10761" width="15.140625" style="79" customWidth="1"/>
    <col min="10762" max="11008" width="9.140625" style="79"/>
    <col min="11009" max="11009" width="2" style="79" customWidth="1"/>
    <col min="11010" max="11010" width="32.5703125" style="79" customWidth="1"/>
    <col min="11011" max="11011" width="15.28515625" style="79" customWidth="1"/>
    <col min="11012" max="11012" width="10.85546875" style="79" bestFit="1" customWidth="1"/>
    <col min="11013" max="11013" width="9.28515625" style="79" bestFit="1" customWidth="1"/>
    <col min="11014" max="11014" width="9.42578125" style="79" bestFit="1" customWidth="1"/>
    <col min="11015" max="11015" width="9.85546875" style="79" customWidth="1"/>
    <col min="11016" max="11016" width="11.7109375" style="79" customWidth="1"/>
    <col min="11017" max="11017" width="15.140625" style="79" customWidth="1"/>
    <col min="11018" max="11264" width="9.140625" style="79"/>
    <col min="11265" max="11265" width="2" style="79" customWidth="1"/>
    <col min="11266" max="11266" width="32.5703125" style="79" customWidth="1"/>
    <col min="11267" max="11267" width="15.28515625" style="79" customWidth="1"/>
    <col min="11268" max="11268" width="10.85546875" style="79" bestFit="1" customWidth="1"/>
    <col min="11269" max="11269" width="9.28515625" style="79" bestFit="1" customWidth="1"/>
    <col min="11270" max="11270" width="9.42578125" style="79" bestFit="1" customWidth="1"/>
    <col min="11271" max="11271" width="9.85546875" style="79" customWidth="1"/>
    <col min="11272" max="11272" width="11.7109375" style="79" customWidth="1"/>
    <col min="11273" max="11273" width="15.140625" style="79" customWidth="1"/>
    <col min="11274" max="11520" width="9.140625" style="79"/>
    <col min="11521" max="11521" width="2" style="79" customWidth="1"/>
    <col min="11522" max="11522" width="32.5703125" style="79" customWidth="1"/>
    <col min="11523" max="11523" width="15.28515625" style="79" customWidth="1"/>
    <col min="11524" max="11524" width="10.85546875" style="79" bestFit="1" customWidth="1"/>
    <col min="11525" max="11525" width="9.28515625" style="79" bestFit="1" customWidth="1"/>
    <col min="11526" max="11526" width="9.42578125" style="79" bestFit="1" customWidth="1"/>
    <col min="11527" max="11527" width="9.85546875" style="79" customWidth="1"/>
    <col min="11528" max="11528" width="11.7109375" style="79" customWidth="1"/>
    <col min="11529" max="11529" width="15.140625" style="79" customWidth="1"/>
    <col min="11530" max="11776" width="9.140625" style="79"/>
    <col min="11777" max="11777" width="2" style="79" customWidth="1"/>
    <col min="11778" max="11778" width="32.5703125" style="79" customWidth="1"/>
    <col min="11779" max="11779" width="15.28515625" style="79" customWidth="1"/>
    <col min="11780" max="11780" width="10.85546875" style="79" bestFit="1" customWidth="1"/>
    <col min="11781" max="11781" width="9.28515625" style="79" bestFit="1" customWidth="1"/>
    <col min="11782" max="11782" width="9.42578125" style="79" bestFit="1" customWidth="1"/>
    <col min="11783" max="11783" width="9.85546875" style="79" customWidth="1"/>
    <col min="11784" max="11784" width="11.7109375" style="79" customWidth="1"/>
    <col min="11785" max="11785" width="15.140625" style="79" customWidth="1"/>
    <col min="11786" max="12032" width="9.140625" style="79"/>
    <col min="12033" max="12033" width="2" style="79" customWidth="1"/>
    <col min="12034" max="12034" width="32.5703125" style="79" customWidth="1"/>
    <col min="12035" max="12035" width="15.28515625" style="79" customWidth="1"/>
    <col min="12036" max="12036" width="10.85546875" style="79" bestFit="1" customWidth="1"/>
    <col min="12037" max="12037" width="9.28515625" style="79" bestFit="1" customWidth="1"/>
    <col min="12038" max="12038" width="9.42578125" style="79" bestFit="1" customWidth="1"/>
    <col min="12039" max="12039" width="9.85546875" style="79" customWidth="1"/>
    <col min="12040" max="12040" width="11.7109375" style="79" customWidth="1"/>
    <col min="12041" max="12041" width="15.140625" style="79" customWidth="1"/>
    <col min="12042" max="12288" width="9.140625" style="79"/>
    <col min="12289" max="12289" width="2" style="79" customWidth="1"/>
    <col min="12290" max="12290" width="32.5703125" style="79" customWidth="1"/>
    <col min="12291" max="12291" width="15.28515625" style="79" customWidth="1"/>
    <col min="12292" max="12292" width="10.85546875" style="79" bestFit="1" customWidth="1"/>
    <col min="12293" max="12293" width="9.28515625" style="79" bestFit="1" customWidth="1"/>
    <col min="12294" max="12294" width="9.42578125" style="79" bestFit="1" customWidth="1"/>
    <col min="12295" max="12295" width="9.85546875" style="79" customWidth="1"/>
    <col min="12296" max="12296" width="11.7109375" style="79" customWidth="1"/>
    <col min="12297" max="12297" width="15.140625" style="79" customWidth="1"/>
    <col min="12298" max="12544" width="9.140625" style="79"/>
    <col min="12545" max="12545" width="2" style="79" customWidth="1"/>
    <col min="12546" max="12546" width="32.5703125" style="79" customWidth="1"/>
    <col min="12547" max="12547" width="15.28515625" style="79" customWidth="1"/>
    <col min="12548" max="12548" width="10.85546875" style="79" bestFit="1" customWidth="1"/>
    <col min="12549" max="12549" width="9.28515625" style="79" bestFit="1" customWidth="1"/>
    <col min="12550" max="12550" width="9.42578125" style="79" bestFit="1" customWidth="1"/>
    <col min="12551" max="12551" width="9.85546875" style="79" customWidth="1"/>
    <col min="12552" max="12552" width="11.7109375" style="79" customWidth="1"/>
    <col min="12553" max="12553" width="15.140625" style="79" customWidth="1"/>
    <col min="12554" max="12800" width="9.140625" style="79"/>
    <col min="12801" max="12801" width="2" style="79" customWidth="1"/>
    <col min="12802" max="12802" width="32.5703125" style="79" customWidth="1"/>
    <col min="12803" max="12803" width="15.28515625" style="79" customWidth="1"/>
    <col min="12804" max="12804" width="10.85546875" style="79" bestFit="1" customWidth="1"/>
    <col min="12805" max="12805" width="9.28515625" style="79" bestFit="1" customWidth="1"/>
    <col min="12806" max="12806" width="9.42578125" style="79" bestFit="1" customWidth="1"/>
    <col min="12807" max="12807" width="9.85546875" style="79" customWidth="1"/>
    <col min="12808" max="12808" width="11.7109375" style="79" customWidth="1"/>
    <col min="12809" max="12809" width="15.140625" style="79" customWidth="1"/>
    <col min="12810" max="13056" width="9.140625" style="79"/>
    <col min="13057" max="13057" width="2" style="79" customWidth="1"/>
    <col min="13058" max="13058" width="32.5703125" style="79" customWidth="1"/>
    <col min="13059" max="13059" width="15.28515625" style="79" customWidth="1"/>
    <col min="13060" max="13060" width="10.85546875" style="79" bestFit="1" customWidth="1"/>
    <col min="13061" max="13061" width="9.28515625" style="79" bestFit="1" customWidth="1"/>
    <col min="13062" max="13062" width="9.42578125" style="79" bestFit="1" customWidth="1"/>
    <col min="13063" max="13063" width="9.85546875" style="79" customWidth="1"/>
    <col min="13064" max="13064" width="11.7109375" style="79" customWidth="1"/>
    <col min="13065" max="13065" width="15.140625" style="79" customWidth="1"/>
    <col min="13066" max="13312" width="9.140625" style="79"/>
    <col min="13313" max="13313" width="2" style="79" customWidth="1"/>
    <col min="13314" max="13314" width="32.5703125" style="79" customWidth="1"/>
    <col min="13315" max="13315" width="15.28515625" style="79" customWidth="1"/>
    <col min="13316" max="13316" width="10.85546875" style="79" bestFit="1" customWidth="1"/>
    <col min="13317" max="13317" width="9.28515625" style="79" bestFit="1" customWidth="1"/>
    <col min="13318" max="13318" width="9.42578125" style="79" bestFit="1" customWidth="1"/>
    <col min="13319" max="13319" width="9.85546875" style="79" customWidth="1"/>
    <col min="13320" max="13320" width="11.7109375" style="79" customWidth="1"/>
    <col min="13321" max="13321" width="15.140625" style="79" customWidth="1"/>
    <col min="13322" max="13568" width="9.140625" style="79"/>
    <col min="13569" max="13569" width="2" style="79" customWidth="1"/>
    <col min="13570" max="13570" width="32.5703125" style="79" customWidth="1"/>
    <col min="13571" max="13571" width="15.28515625" style="79" customWidth="1"/>
    <col min="13572" max="13572" width="10.85546875" style="79" bestFit="1" customWidth="1"/>
    <col min="13573" max="13573" width="9.28515625" style="79" bestFit="1" customWidth="1"/>
    <col min="13574" max="13574" width="9.42578125" style="79" bestFit="1" customWidth="1"/>
    <col min="13575" max="13575" width="9.85546875" style="79" customWidth="1"/>
    <col min="13576" max="13576" width="11.7109375" style="79" customWidth="1"/>
    <col min="13577" max="13577" width="15.140625" style="79" customWidth="1"/>
    <col min="13578" max="13824" width="9.140625" style="79"/>
    <col min="13825" max="13825" width="2" style="79" customWidth="1"/>
    <col min="13826" max="13826" width="32.5703125" style="79" customWidth="1"/>
    <col min="13827" max="13827" width="15.28515625" style="79" customWidth="1"/>
    <col min="13828" max="13828" width="10.85546875" style="79" bestFit="1" customWidth="1"/>
    <col min="13829" max="13829" width="9.28515625" style="79" bestFit="1" customWidth="1"/>
    <col min="13830" max="13830" width="9.42578125" style="79" bestFit="1" customWidth="1"/>
    <col min="13831" max="13831" width="9.85546875" style="79" customWidth="1"/>
    <col min="13832" max="13832" width="11.7109375" style="79" customWidth="1"/>
    <col min="13833" max="13833" width="15.140625" style="79" customWidth="1"/>
    <col min="13834" max="14080" width="9.140625" style="79"/>
    <col min="14081" max="14081" width="2" style="79" customWidth="1"/>
    <col min="14082" max="14082" width="32.5703125" style="79" customWidth="1"/>
    <col min="14083" max="14083" width="15.28515625" style="79" customWidth="1"/>
    <col min="14084" max="14084" width="10.85546875" style="79" bestFit="1" customWidth="1"/>
    <col min="14085" max="14085" width="9.28515625" style="79" bestFit="1" customWidth="1"/>
    <col min="14086" max="14086" width="9.42578125" style="79" bestFit="1" customWidth="1"/>
    <col min="14087" max="14087" width="9.85546875" style="79" customWidth="1"/>
    <col min="14088" max="14088" width="11.7109375" style="79" customWidth="1"/>
    <col min="14089" max="14089" width="15.140625" style="79" customWidth="1"/>
    <col min="14090" max="14336" width="9.140625" style="79"/>
    <col min="14337" max="14337" width="2" style="79" customWidth="1"/>
    <col min="14338" max="14338" width="32.5703125" style="79" customWidth="1"/>
    <col min="14339" max="14339" width="15.28515625" style="79" customWidth="1"/>
    <col min="14340" max="14340" width="10.85546875" style="79" bestFit="1" customWidth="1"/>
    <col min="14341" max="14341" width="9.28515625" style="79" bestFit="1" customWidth="1"/>
    <col min="14342" max="14342" width="9.42578125" style="79" bestFit="1" customWidth="1"/>
    <col min="14343" max="14343" width="9.85546875" style="79" customWidth="1"/>
    <col min="14344" max="14344" width="11.7109375" style="79" customWidth="1"/>
    <col min="14345" max="14345" width="15.140625" style="79" customWidth="1"/>
    <col min="14346" max="14592" width="9.140625" style="79"/>
    <col min="14593" max="14593" width="2" style="79" customWidth="1"/>
    <col min="14594" max="14594" width="32.5703125" style="79" customWidth="1"/>
    <col min="14595" max="14595" width="15.28515625" style="79" customWidth="1"/>
    <col min="14596" max="14596" width="10.85546875" style="79" bestFit="1" customWidth="1"/>
    <col min="14597" max="14597" width="9.28515625" style="79" bestFit="1" customWidth="1"/>
    <col min="14598" max="14598" width="9.42578125" style="79" bestFit="1" customWidth="1"/>
    <col min="14599" max="14599" width="9.85546875" style="79" customWidth="1"/>
    <col min="14600" max="14600" width="11.7109375" style="79" customWidth="1"/>
    <col min="14601" max="14601" width="15.140625" style="79" customWidth="1"/>
    <col min="14602" max="14848" width="9.140625" style="79"/>
    <col min="14849" max="14849" width="2" style="79" customWidth="1"/>
    <col min="14850" max="14850" width="32.5703125" style="79" customWidth="1"/>
    <col min="14851" max="14851" width="15.28515625" style="79" customWidth="1"/>
    <col min="14852" max="14852" width="10.85546875" style="79" bestFit="1" customWidth="1"/>
    <col min="14853" max="14853" width="9.28515625" style="79" bestFit="1" customWidth="1"/>
    <col min="14854" max="14854" width="9.42578125" style="79" bestFit="1" customWidth="1"/>
    <col min="14855" max="14855" width="9.85546875" style="79" customWidth="1"/>
    <col min="14856" max="14856" width="11.7109375" style="79" customWidth="1"/>
    <col min="14857" max="14857" width="15.140625" style="79" customWidth="1"/>
    <col min="14858" max="15104" width="9.140625" style="79"/>
    <col min="15105" max="15105" width="2" style="79" customWidth="1"/>
    <col min="15106" max="15106" width="32.5703125" style="79" customWidth="1"/>
    <col min="15107" max="15107" width="15.28515625" style="79" customWidth="1"/>
    <col min="15108" max="15108" width="10.85546875" style="79" bestFit="1" customWidth="1"/>
    <col min="15109" max="15109" width="9.28515625" style="79" bestFit="1" customWidth="1"/>
    <col min="15110" max="15110" width="9.42578125" style="79" bestFit="1" customWidth="1"/>
    <col min="15111" max="15111" width="9.85546875" style="79" customWidth="1"/>
    <col min="15112" max="15112" width="11.7109375" style="79" customWidth="1"/>
    <col min="15113" max="15113" width="15.140625" style="79" customWidth="1"/>
    <col min="15114" max="15360" width="9.140625" style="79"/>
    <col min="15361" max="15361" width="2" style="79" customWidth="1"/>
    <col min="15362" max="15362" width="32.5703125" style="79" customWidth="1"/>
    <col min="15363" max="15363" width="15.28515625" style="79" customWidth="1"/>
    <col min="15364" max="15364" width="10.85546875" style="79" bestFit="1" customWidth="1"/>
    <col min="15365" max="15365" width="9.28515625" style="79" bestFit="1" customWidth="1"/>
    <col min="15366" max="15366" width="9.42578125" style="79" bestFit="1" customWidth="1"/>
    <col min="15367" max="15367" width="9.85546875" style="79" customWidth="1"/>
    <col min="15368" max="15368" width="11.7109375" style="79" customWidth="1"/>
    <col min="15369" max="15369" width="15.140625" style="79" customWidth="1"/>
    <col min="15370" max="15616" width="9.140625" style="79"/>
    <col min="15617" max="15617" width="2" style="79" customWidth="1"/>
    <col min="15618" max="15618" width="32.5703125" style="79" customWidth="1"/>
    <col min="15619" max="15619" width="15.28515625" style="79" customWidth="1"/>
    <col min="15620" max="15620" width="10.85546875" style="79" bestFit="1" customWidth="1"/>
    <col min="15621" max="15621" width="9.28515625" style="79" bestFit="1" customWidth="1"/>
    <col min="15622" max="15622" width="9.42578125" style="79" bestFit="1" customWidth="1"/>
    <col min="15623" max="15623" width="9.85546875" style="79" customWidth="1"/>
    <col min="15624" max="15624" width="11.7109375" style="79" customWidth="1"/>
    <col min="15625" max="15625" width="15.140625" style="79" customWidth="1"/>
    <col min="15626" max="15872" width="9.140625" style="79"/>
    <col min="15873" max="15873" width="2" style="79" customWidth="1"/>
    <col min="15874" max="15874" width="32.5703125" style="79" customWidth="1"/>
    <col min="15875" max="15875" width="15.28515625" style="79" customWidth="1"/>
    <col min="15876" max="15876" width="10.85546875" style="79" bestFit="1" customWidth="1"/>
    <col min="15877" max="15877" width="9.28515625" style="79" bestFit="1" customWidth="1"/>
    <col min="15878" max="15878" width="9.42578125" style="79" bestFit="1" customWidth="1"/>
    <col min="15879" max="15879" width="9.85546875" style="79" customWidth="1"/>
    <col min="15880" max="15880" width="11.7109375" style="79" customWidth="1"/>
    <col min="15881" max="15881" width="15.140625" style="79" customWidth="1"/>
    <col min="15882" max="16128" width="9.140625" style="79"/>
    <col min="16129" max="16129" width="2" style="79" customWidth="1"/>
    <col min="16130" max="16130" width="32.5703125" style="79" customWidth="1"/>
    <col min="16131" max="16131" width="15.28515625" style="79" customWidth="1"/>
    <col min="16132" max="16132" width="10.85546875" style="79" bestFit="1" customWidth="1"/>
    <col min="16133" max="16133" width="9.28515625" style="79" bestFit="1" customWidth="1"/>
    <col min="16134" max="16134" width="9.42578125" style="79" bestFit="1" customWidth="1"/>
    <col min="16135" max="16135" width="9.85546875" style="79" customWidth="1"/>
    <col min="16136" max="16136" width="11.7109375" style="79" customWidth="1"/>
    <col min="16137" max="16137" width="15.140625" style="79" customWidth="1"/>
    <col min="16138" max="16384" width="9.140625" style="79"/>
  </cols>
  <sheetData>
    <row r="1" spans="2:4" ht="10.5" customHeight="1" x14ac:dyDescent="0.2"/>
    <row r="2" spans="2:4" ht="15.75" x14ac:dyDescent="0.25">
      <c r="B2" s="80" t="s">
        <v>359</v>
      </c>
    </row>
    <row r="3" spans="2:4" ht="15" x14ac:dyDescent="0.2">
      <c r="B3" s="82" t="s">
        <v>29</v>
      </c>
    </row>
    <row r="4" spans="2:4" ht="15" x14ac:dyDescent="0.2">
      <c r="B4" s="82"/>
    </row>
    <row r="5" spans="2:4" ht="15.75" x14ac:dyDescent="0.25">
      <c r="B5" s="80" t="s">
        <v>0</v>
      </c>
    </row>
    <row r="6" spans="2:4" ht="15.75" x14ac:dyDescent="0.25">
      <c r="B6" s="80"/>
    </row>
    <row r="7" spans="2:4" ht="15.75" x14ac:dyDescent="0.25">
      <c r="B7" s="80" t="s">
        <v>444</v>
      </c>
    </row>
    <row r="10" spans="2:4" ht="15.75" x14ac:dyDescent="0.25">
      <c r="B10" s="80" t="s">
        <v>579</v>
      </c>
    </row>
    <row r="12" spans="2:4" x14ac:dyDescent="0.2">
      <c r="B12" s="151" t="s">
        <v>580</v>
      </c>
      <c r="D12" s="79" t="s">
        <v>594</v>
      </c>
    </row>
    <row r="14" spans="2:4" ht="14.25" x14ac:dyDescent="0.25">
      <c r="B14" s="84" t="s">
        <v>591</v>
      </c>
    </row>
    <row r="17" spans="2:7" ht="15.75" x14ac:dyDescent="0.3">
      <c r="B17" s="79" t="s">
        <v>592</v>
      </c>
      <c r="C17" s="79">
        <f>'No-Growth and Growt Valuation'!E27</f>
        <v>5513.869999999999</v>
      </c>
    </row>
    <row r="18" spans="2:7" ht="15.75" x14ac:dyDescent="0.3">
      <c r="B18" s="79" t="s">
        <v>581</v>
      </c>
      <c r="C18" s="261">
        <f>'Valuation - Essentials'!C58</f>
        <v>31446.006000000001</v>
      </c>
    </row>
    <row r="19" spans="2:7" ht="15.75" x14ac:dyDescent="0.3">
      <c r="B19" s="79" t="s">
        <v>593</v>
      </c>
      <c r="C19" s="257">
        <f>'Profitability and Growth'!D46</f>
        <v>0.30596093586728179</v>
      </c>
    </row>
    <row r="21" spans="2:7" x14ac:dyDescent="0.2">
      <c r="B21" s="84" t="s">
        <v>583</v>
      </c>
      <c r="C21" s="84" t="s">
        <v>582</v>
      </c>
    </row>
    <row r="22" spans="2:7" x14ac:dyDescent="0.2">
      <c r="B22" s="321">
        <v>-0.03</v>
      </c>
      <c r="C22" s="268">
        <f t="shared" ref="C22:C33" si="0">$C$17/$C$18*$C$19+(1-$C$17/$C$18)*B22</f>
        <v>2.8908750620047857E-2</v>
      </c>
    </row>
    <row r="23" spans="2:7" x14ac:dyDescent="0.2">
      <c r="B23" s="313">
        <v>-0.02</v>
      </c>
      <c r="C23" s="268">
        <f t="shared" si="0"/>
        <v>3.7155310135427964E-2</v>
      </c>
    </row>
    <row r="24" spans="2:7" x14ac:dyDescent="0.2">
      <c r="B24" s="313">
        <v>-0.01</v>
      </c>
      <c r="C24" s="268">
        <f t="shared" si="0"/>
        <v>4.5401869650808072E-2</v>
      </c>
    </row>
    <row r="25" spans="2:7" x14ac:dyDescent="0.2">
      <c r="B25" s="79">
        <v>0</v>
      </c>
      <c r="C25" s="268">
        <f t="shared" si="0"/>
        <v>5.3648429166188186E-2</v>
      </c>
    </row>
    <row r="26" spans="2:7" x14ac:dyDescent="0.2">
      <c r="B26" s="313">
        <v>0.01</v>
      </c>
      <c r="C26" s="268">
        <f t="shared" si="0"/>
        <v>6.18949886815683E-2</v>
      </c>
    </row>
    <row r="27" spans="2:7" x14ac:dyDescent="0.2">
      <c r="B27" s="313">
        <v>0.02</v>
      </c>
      <c r="C27" s="268">
        <f t="shared" si="0"/>
        <v>7.01415481969484E-2</v>
      </c>
    </row>
    <row r="28" spans="2:7" x14ac:dyDescent="0.2">
      <c r="B28" s="313">
        <v>0.03</v>
      </c>
      <c r="C28" s="268">
        <f t="shared" si="0"/>
        <v>7.8388107712328514E-2</v>
      </c>
      <c r="F28" s="257"/>
      <c r="G28" s="268"/>
    </row>
    <row r="29" spans="2:7" x14ac:dyDescent="0.2">
      <c r="B29" s="313">
        <v>0.04</v>
      </c>
      <c r="C29" s="268">
        <f t="shared" si="0"/>
        <v>8.6634667227708628E-2</v>
      </c>
    </row>
    <row r="30" spans="2:7" x14ac:dyDescent="0.2">
      <c r="B30" s="313">
        <v>0.05</v>
      </c>
      <c r="C30" s="268">
        <f t="shared" si="0"/>
        <v>9.4881226743088742E-2</v>
      </c>
    </row>
    <row r="31" spans="2:7" x14ac:dyDescent="0.2">
      <c r="B31" s="313">
        <v>0.06</v>
      </c>
      <c r="C31" s="268">
        <f t="shared" si="0"/>
        <v>0.10312778625846884</v>
      </c>
    </row>
    <row r="32" spans="2:7" x14ac:dyDescent="0.2">
      <c r="B32" s="313">
        <v>7.0000000000000007E-2</v>
      </c>
      <c r="C32" s="268">
        <f t="shared" si="0"/>
        <v>0.11137434577384896</v>
      </c>
    </row>
    <row r="33" spans="2:7" x14ac:dyDescent="0.2">
      <c r="B33" s="352">
        <f>E49</f>
        <v>4.47963081734256E-2</v>
      </c>
      <c r="C33" s="353">
        <f t="shared" si="0"/>
        <v>9.058997130833446E-2</v>
      </c>
    </row>
    <row r="34" spans="2:7" x14ac:dyDescent="0.2">
      <c r="B34" s="257"/>
      <c r="C34" s="350"/>
    </row>
    <row r="36" spans="2:7" x14ac:dyDescent="0.2">
      <c r="B36" s="151" t="s">
        <v>588</v>
      </c>
      <c r="C36" s="318"/>
      <c r="D36" s="127" t="s">
        <v>595</v>
      </c>
      <c r="E36" s="84"/>
      <c r="F36" s="127"/>
      <c r="G36" s="127"/>
    </row>
    <row r="37" spans="2:7" x14ac:dyDescent="0.2">
      <c r="B37" s="127"/>
      <c r="C37" s="127"/>
      <c r="D37" s="127"/>
      <c r="E37" s="127"/>
      <c r="F37" s="127"/>
      <c r="G37" s="127"/>
    </row>
    <row r="38" spans="2:7" x14ac:dyDescent="0.2">
      <c r="B38" s="127" t="s">
        <v>503</v>
      </c>
      <c r="C38" s="127"/>
      <c r="D38" s="127"/>
      <c r="E38" s="352">
        <f>'No-Growth and Growt Valuation'!E59</f>
        <v>9.058998004388856E-2</v>
      </c>
      <c r="F38" s="321"/>
      <c r="G38" s="127"/>
    </row>
    <row r="39" spans="2:7" x14ac:dyDescent="0.2">
      <c r="B39" s="127" t="s">
        <v>524</v>
      </c>
      <c r="C39" s="127"/>
      <c r="D39" s="127"/>
      <c r="E39" s="320">
        <f>'No-Growth and Growt Valuation'!E60</f>
        <v>0.30596093586728179</v>
      </c>
      <c r="F39" s="320"/>
      <c r="G39" s="127"/>
    </row>
    <row r="40" spans="2:7" x14ac:dyDescent="0.2">
      <c r="B40" s="127" t="s">
        <v>525</v>
      </c>
      <c r="C40" s="127"/>
      <c r="D40" s="127"/>
      <c r="E40" s="320">
        <f>'No-Growth and Growt Valuation'!E61</f>
        <v>4.5999999999999999E-2</v>
      </c>
      <c r="F40" s="127"/>
      <c r="G40" s="127"/>
    </row>
    <row r="41" spans="2:7" x14ac:dyDescent="0.2">
      <c r="B41" s="127" t="s">
        <v>506</v>
      </c>
      <c r="C41" s="127"/>
      <c r="D41" s="127"/>
      <c r="E41" s="349">
        <f>'No-Growth and Growt Valuation'!E62</f>
        <v>5513.869999999999</v>
      </c>
      <c r="F41" s="127"/>
      <c r="G41" s="127"/>
    </row>
    <row r="42" spans="2:7" x14ac:dyDescent="0.2">
      <c r="B42" s="127"/>
      <c r="C42" s="127"/>
      <c r="D42" s="127"/>
      <c r="E42" s="127"/>
      <c r="F42" s="127"/>
      <c r="G42" s="127"/>
    </row>
    <row r="43" spans="2:7" x14ac:dyDescent="0.2">
      <c r="B43" s="127" t="s">
        <v>584</v>
      </c>
      <c r="C43" s="127"/>
      <c r="D43" s="143"/>
      <c r="E43" s="328">
        <f>E39*E41</f>
        <v>1687.0288254505288</v>
      </c>
      <c r="F43" s="127"/>
      <c r="G43" s="127"/>
    </row>
    <row r="44" spans="2:7" ht="15.75" x14ac:dyDescent="0.3">
      <c r="B44" s="127" t="s">
        <v>585</v>
      </c>
      <c r="C44" s="127"/>
      <c r="D44" s="127"/>
      <c r="E44" s="328">
        <f>E43-E41*E38</f>
        <v>1187.527452185933</v>
      </c>
      <c r="F44" s="127"/>
      <c r="G44" s="171"/>
    </row>
    <row r="45" spans="2:7" x14ac:dyDescent="0.2">
      <c r="B45" s="127"/>
      <c r="C45" s="127"/>
      <c r="D45" s="127"/>
      <c r="E45" s="127"/>
      <c r="F45" s="127"/>
      <c r="G45" s="127"/>
    </row>
    <row r="46" spans="2:7" x14ac:dyDescent="0.2">
      <c r="B46" s="127"/>
      <c r="C46" s="127"/>
      <c r="D46" s="127"/>
      <c r="E46" s="127"/>
      <c r="F46" s="127"/>
      <c r="G46" s="127"/>
    </row>
    <row r="47" spans="2:7" x14ac:dyDescent="0.2">
      <c r="B47" s="127" t="s">
        <v>589</v>
      </c>
      <c r="C47" s="127"/>
      <c r="D47" s="127"/>
      <c r="E47" s="328">
        <f>'Valuation - Essentials'!C58</f>
        <v>31446.006000000001</v>
      </c>
      <c r="F47" s="127"/>
      <c r="G47" s="127"/>
    </row>
    <row r="48" spans="2:7" ht="15.75" x14ac:dyDescent="0.3">
      <c r="B48" s="127" t="s">
        <v>590</v>
      </c>
      <c r="C48" s="127"/>
      <c r="D48" s="127"/>
      <c r="E48" s="328">
        <f>E41+E44/(E38-E49)</f>
        <v>31446.000001391989</v>
      </c>
      <c r="F48" s="127"/>
      <c r="G48" s="127"/>
    </row>
    <row r="49" spans="2:7" x14ac:dyDescent="0.2">
      <c r="B49" s="127" t="s">
        <v>587</v>
      </c>
      <c r="C49" s="127"/>
      <c r="D49" s="127"/>
      <c r="E49" s="351">
        <v>4.47963081734256E-2</v>
      </c>
      <c r="F49" s="127" t="s">
        <v>586</v>
      </c>
      <c r="G49" s="127"/>
    </row>
  </sheetData>
  <pageMargins left="0.75" right="0.75" top="1" bottom="1" header="0.5" footer="0.5"/>
  <pageSetup scale="89" orientation="landscape" r:id="rId1"/>
  <headerFooter alignWithMargins="0">
    <oddFooter>&amp;C&amp;8Financial Statement Analysis and Security Valuation: Roadmap&amp;R&amp;8Stephen H. Penman 2003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2"/>
  <sheetViews>
    <sheetView showGridLines="0" workbookViewId="0"/>
  </sheetViews>
  <sheetFormatPr defaultRowHeight="12.75" x14ac:dyDescent="0.2"/>
  <cols>
    <col min="1" max="1" width="2" style="79" customWidth="1"/>
    <col min="2" max="256" width="9.140625" style="79"/>
    <col min="257" max="257" width="2" style="79" customWidth="1"/>
    <col min="258" max="512" width="9.140625" style="79"/>
    <col min="513" max="513" width="2" style="79" customWidth="1"/>
    <col min="514" max="768" width="9.140625" style="79"/>
    <col min="769" max="769" width="2" style="79" customWidth="1"/>
    <col min="770" max="1024" width="9.140625" style="79"/>
    <col min="1025" max="1025" width="2" style="79" customWidth="1"/>
    <col min="1026" max="1280" width="9.140625" style="79"/>
    <col min="1281" max="1281" width="2" style="79" customWidth="1"/>
    <col min="1282" max="1536" width="9.140625" style="79"/>
    <col min="1537" max="1537" width="2" style="79" customWidth="1"/>
    <col min="1538" max="1792" width="9.140625" style="79"/>
    <col min="1793" max="1793" width="2" style="79" customWidth="1"/>
    <col min="1794" max="2048" width="9.140625" style="79"/>
    <col min="2049" max="2049" width="2" style="79" customWidth="1"/>
    <col min="2050" max="2304" width="9.140625" style="79"/>
    <col min="2305" max="2305" width="2" style="79" customWidth="1"/>
    <col min="2306" max="2560" width="9.140625" style="79"/>
    <col min="2561" max="2561" width="2" style="79" customWidth="1"/>
    <col min="2562" max="2816" width="9.140625" style="79"/>
    <col min="2817" max="2817" width="2" style="79" customWidth="1"/>
    <col min="2818" max="3072" width="9.140625" style="79"/>
    <col min="3073" max="3073" width="2" style="79" customWidth="1"/>
    <col min="3074" max="3328" width="9.140625" style="79"/>
    <col min="3329" max="3329" width="2" style="79" customWidth="1"/>
    <col min="3330" max="3584" width="9.140625" style="79"/>
    <col min="3585" max="3585" width="2" style="79" customWidth="1"/>
    <col min="3586" max="3840" width="9.140625" style="79"/>
    <col min="3841" max="3841" width="2" style="79" customWidth="1"/>
    <col min="3842" max="4096" width="9.140625" style="79"/>
    <col min="4097" max="4097" width="2" style="79" customWidth="1"/>
    <col min="4098" max="4352" width="9.140625" style="79"/>
    <col min="4353" max="4353" width="2" style="79" customWidth="1"/>
    <col min="4354" max="4608" width="9.140625" style="79"/>
    <col min="4609" max="4609" width="2" style="79" customWidth="1"/>
    <col min="4610" max="4864" width="9.140625" style="79"/>
    <col min="4865" max="4865" width="2" style="79" customWidth="1"/>
    <col min="4866" max="5120" width="9.140625" style="79"/>
    <col min="5121" max="5121" width="2" style="79" customWidth="1"/>
    <col min="5122" max="5376" width="9.140625" style="79"/>
    <col min="5377" max="5377" width="2" style="79" customWidth="1"/>
    <col min="5378" max="5632" width="9.140625" style="79"/>
    <col min="5633" max="5633" width="2" style="79" customWidth="1"/>
    <col min="5634" max="5888" width="9.140625" style="79"/>
    <col min="5889" max="5889" width="2" style="79" customWidth="1"/>
    <col min="5890" max="6144" width="9.140625" style="79"/>
    <col min="6145" max="6145" width="2" style="79" customWidth="1"/>
    <col min="6146" max="6400" width="9.140625" style="79"/>
    <col min="6401" max="6401" width="2" style="79" customWidth="1"/>
    <col min="6402" max="6656" width="9.140625" style="79"/>
    <col min="6657" max="6657" width="2" style="79" customWidth="1"/>
    <col min="6658" max="6912" width="9.140625" style="79"/>
    <col min="6913" max="6913" width="2" style="79" customWidth="1"/>
    <col min="6914" max="7168" width="9.140625" style="79"/>
    <col min="7169" max="7169" width="2" style="79" customWidth="1"/>
    <col min="7170" max="7424" width="9.140625" style="79"/>
    <col min="7425" max="7425" width="2" style="79" customWidth="1"/>
    <col min="7426" max="7680" width="9.140625" style="79"/>
    <col min="7681" max="7681" width="2" style="79" customWidth="1"/>
    <col min="7682" max="7936" width="9.140625" style="79"/>
    <col min="7937" max="7937" width="2" style="79" customWidth="1"/>
    <col min="7938" max="8192" width="9.140625" style="79"/>
    <col min="8193" max="8193" width="2" style="79" customWidth="1"/>
    <col min="8194" max="8448" width="9.140625" style="79"/>
    <col min="8449" max="8449" width="2" style="79" customWidth="1"/>
    <col min="8450" max="8704" width="9.140625" style="79"/>
    <col min="8705" max="8705" width="2" style="79" customWidth="1"/>
    <col min="8706" max="8960" width="9.140625" style="79"/>
    <col min="8961" max="8961" width="2" style="79" customWidth="1"/>
    <col min="8962" max="9216" width="9.140625" style="79"/>
    <col min="9217" max="9217" width="2" style="79" customWidth="1"/>
    <col min="9218" max="9472" width="9.140625" style="79"/>
    <col min="9473" max="9473" width="2" style="79" customWidth="1"/>
    <col min="9474" max="9728" width="9.140625" style="79"/>
    <col min="9729" max="9729" width="2" style="79" customWidth="1"/>
    <col min="9730" max="9984" width="9.140625" style="79"/>
    <col min="9985" max="9985" width="2" style="79" customWidth="1"/>
    <col min="9986" max="10240" width="9.140625" style="79"/>
    <col min="10241" max="10241" width="2" style="79" customWidth="1"/>
    <col min="10242" max="10496" width="9.140625" style="79"/>
    <col min="10497" max="10497" width="2" style="79" customWidth="1"/>
    <col min="10498" max="10752" width="9.140625" style="79"/>
    <col min="10753" max="10753" width="2" style="79" customWidth="1"/>
    <col min="10754" max="11008" width="9.140625" style="79"/>
    <col min="11009" max="11009" width="2" style="79" customWidth="1"/>
    <col min="11010" max="11264" width="9.140625" style="79"/>
    <col min="11265" max="11265" width="2" style="79" customWidth="1"/>
    <col min="11266" max="11520" width="9.140625" style="79"/>
    <col min="11521" max="11521" width="2" style="79" customWidth="1"/>
    <col min="11522" max="11776" width="9.140625" style="79"/>
    <col min="11777" max="11777" width="2" style="79" customWidth="1"/>
    <col min="11778" max="12032" width="9.140625" style="79"/>
    <col min="12033" max="12033" width="2" style="79" customWidth="1"/>
    <col min="12034" max="12288" width="9.140625" style="79"/>
    <col min="12289" max="12289" width="2" style="79" customWidth="1"/>
    <col min="12290" max="12544" width="9.140625" style="79"/>
    <col min="12545" max="12545" width="2" style="79" customWidth="1"/>
    <col min="12546" max="12800" width="9.140625" style="79"/>
    <col min="12801" max="12801" width="2" style="79" customWidth="1"/>
    <col min="12802" max="13056" width="9.140625" style="79"/>
    <col min="13057" max="13057" width="2" style="79" customWidth="1"/>
    <col min="13058" max="13312" width="9.140625" style="79"/>
    <col min="13313" max="13313" width="2" style="79" customWidth="1"/>
    <col min="13314" max="13568" width="9.140625" style="79"/>
    <col min="13569" max="13569" width="2" style="79" customWidth="1"/>
    <col min="13570" max="13824" width="9.140625" style="79"/>
    <col min="13825" max="13825" width="2" style="79" customWidth="1"/>
    <col min="13826" max="14080" width="9.140625" style="79"/>
    <col min="14081" max="14081" width="2" style="79" customWidth="1"/>
    <col min="14082" max="14336" width="9.140625" style="79"/>
    <col min="14337" max="14337" width="2" style="79" customWidth="1"/>
    <col min="14338" max="14592" width="9.140625" style="79"/>
    <col min="14593" max="14593" width="2" style="79" customWidth="1"/>
    <col min="14594" max="14848" width="9.140625" style="79"/>
    <col min="14849" max="14849" width="2" style="79" customWidth="1"/>
    <col min="14850" max="15104" width="9.140625" style="79"/>
    <col min="15105" max="15105" width="2" style="79" customWidth="1"/>
    <col min="15106" max="15360" width="9.140625" style="79"/>
    <col min="15361" max="15361" width="2" style="79" customWidth="1"/>
    <col min="15362" max="15616" width="9.140625" style="79"/>
    <col min="15617" max="15617" width="2" style="79" customWidth="1"/>
    <col min="15618" max="15872" width="9.140625" style="79"/>
    <col min="15873" max="15873" width="2" style="79" customWidth="1"/>
    <col min="15874" max="16128" width="9.140625" style="79"/>
    <col min="16129" max="16129" width="2" style="79" customWidth="1"/>
    <col min="16130" max="16384" width="9.140625" style="79"/>
  </cols>
  <sheetData>
    <row r="1" spans="2:2" ht="10.5" customHeight="1" x14ac:dyDescent="0.2"/>
    <row r="2" spans="2:2" ht="15.75" x14ac:dyDescent="0.25">
      <c r="B2" s="80" t="s">
        <v>359</v>
      </c>
    </row>
    <row r="3" spans="2:2" ht="15" x14ac:dyDescent="0.2">
      <c r="B3" s="82" t="s">
        <v>29</v>
      </c>
    </row>
    <row r="4" spans="2:2" ht="15" x14ac:dyDescent="0.2">
      <c r="B4" s="82"/>
    </row>
    <row r="5" spans="2:2" ht="15.75" x14ac:dyDescent="0.25">
      <c r="B5" s="80" t="s">
        <v>0</v>
      </c>
    </row>
    <row r="6" spans="2:2" ht="15" x14ac:dyDescent="0.2">
      <c r="B6" s="82"/>
    </row>
    <row r="7" spans="2:2" ht="15" x14ac:dyDescent="0.2">
      <c r="B7" s="82"/>
    </row>
    <row r="8" spans="2:2" ht="15.75" x14ac:dyDescent="0.25">
      <c r="B8" s="80" t="s">
        <v>568</v>
      </c>
    </row>
    <row r="11" spans="2:2" s="82" customFormat="1" ht="20.100000000000001" customHeight="1" x14ac:dyDescent="0.2">
      <c r="B11" s="82" t="s">
        <v>569</v>
      </c>
    </row>
    <row r="12" spans="2:2" s="82" customFormat="1" ht="20.100000000000001" customHeight="1" x14ac:dyDescent="0.2"/>
    <row r="13" spans="2:2" s="82" customFormat="1" ht="20.100000000000001" customHeight="1" x14ac:dyDescent="0.2">
      <c r="B13" s="346" t="s">
        <v>574</v>
      </c>
    </row>
    <row r="14" spans="2:2" s="82" customFormat="1" ht="20.100000000000001" customHeight="1" x14ac:dyDescent="0.2">
      <c r="B14" s="82" t="s">
        <v>575</v>
      </c>
    </row>
    <row r="15" spans="2:2" s="82" customFormat="1" ht="20.100000000000001" customHeight="1" x14ac:dyDescent="0.2">
      <c r="B15" s="82" t="s">
        <v>603</v>
      </c>
    </row>
    <row r="16" spans="2:2" s="82" customFormat="1" ht="20.100000000000001" customHeight="1" x14ac:dyDescent="0.2">
      <c r="B16" s="346" t="s">
        <v>571</v>
      </c>
    </row>
    <row r="17" spans="2:2" s="82" customFormat="1" ht="20.100000000000001" customHeight="1" x14ac:dyDescent="0.2">
      <c r="B17" s="346" t="s">
        <v>570</v>
      </c>
    </row>
    <row r="18" spans="2:2" s="82" customFormat="1" ht="20.100000000000001" customHeight="1" x14ac:dyDescent="0.2">
      <c r="B18" s="347"/>
    </row>
    <row r="19" spans="2:2" s="82" customFormat="1" ht="20.100000000000001" customHeight="1" x14ac:dyDescent="0.2">
      <c r="B19" s="348"/>
    </row>
    <row r="20" spans="2:2" s="82" customFormat="1" ht="20.100000000000001" customHeight="1" x14ac:dyDescent="0.2">
      <c r="B20" s="347"/>
    </row>
    <row r="21" spans="2:2" ht="15" x14ac:dyDescent="0.2">
      <c r="B21" s="82"/>
    </row>
    <row r="22" spans="2:2" ht="15" x14ac:dyDescent="0.2">
      <c r="B22" s="82"/>
    </row>
  </sheetData>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9"/>
  <sheetViews>
    <sheetView showGridLines="0" zoomScaleNormal="100" workbookViewId="0"/>
  </sheetViews>
  <sheetFormatPr defaultRowHeight="15" x14ac:dyDescent="0.2"/>
  <cols>
    <col min="1" max="1" width="2" style="8" customWidth="1"/>
    <col min="2" max="256" width="9.140625" style="8"/>
    <col min="257" max="257" width="2" style="8" customWidth="1"/>
    <col min="258" max="512" width="9.140625" style="8"/>
    <col min="513" max="513" width="2" style="8" customWidth="1"/>
    <col min="514" max="768" width="9.140625" style="8"/>
    <col min="769" max="769" width="2" style="8" customWidth="1"/>
    <col min="770" max="1024" width="9.140625" style="8"/>
    <col min="1025" max="1025" width="2" style="8" customWidth="1"/>
    <col min="1026" max="1280" width="9.140625" style="8"/>
    <col min="1281" max="1281" width="2" style="8" customWidth="1"/>
    <col min="1282" max="1536" width="9.140625" style="8"/>
    <col min="1537" max="1537" width="2" style="8" customWidth="1"/>
    <col min="1538" max="1792" width="9.140625" style="8"/>
    <col min="1793" max="1793" width="2" style="8" customWidth="1"/>
    <col min="1794" max="2048" width="9.140625" style="8"/>
    <col min="2049" max="2049" width="2" style="8" customWidth="1"/>
    <col min="2050" max="2304" width="9.140625" style="8"/>
    <col min="2305" max="2305" width="2" style="8" customWidth="1"/>
    <col min="2306" max="2560" width="9.140625" style="8"/>
    <col min="2561" max="2561" width="2" style="8" customWidth="1"/>
    <col min="2562" max="2816" width="9.140625" style="8"/>
    <col min="2817" max="2817" width="2" style="8" customWidth="1"/>
    <col min="2818" max="3072" width="9.140625" style="8"/>
    <col min="3073" max="3073" width="2" style="8" customWidth="1"/>
    <col min="3074" max="3328" width="9.140625" style="8"/>
    <col min="3329" max="3329" width="2" style="8" customWidth="1"/>
    <col min="3330" max="3584" width="9.140625" style="8"/>
    <col min="3585" max="3585" width="2" style="8" customWidth="1"/>
    <col min="3586" max="3840" width="9.140625" style="8"/>
    <col min="3841" max="3841" width="2" style="8" customWidth="1"/>
    <col min="3842" max="4096" width="9.140625" style="8"/>
    <col min="4097" max="4097" width="2" style="8" customWidth="1"/>
    <col min="4098" max="4352" width="9.140625" style="8"/>
    <col min="4353" max="4353" width="2" style="8" customWidth="1"/>
    <col min="4354" max="4608" width="9.140625" style="8"/>
    <col min="4609" max="4609" width="2" style="8" customWidth="1"/>
    <col min="4610" max="4864" width="9.140625" style="8"/>
    <col min="4865" max="4865" width="2" style="8" customWidth="1"/>
    <col min="4866" max="5120" width="9.140625" style="8"/>
    <col min="5121" max="5121" width="2" style="8" customWidth="1"/>
    <col min="5122" max="5376" width="9.140625" style="8"/>
    <col min="5377" max="5377" width="2" style="8" customWidth="1"/>
    <col min="5378" max="5632" width="9.140625" style="8"/>
    <col min="5633" max="5633" width="2" style="8" customWidth="1"/>
    <col min="5634" max="5888" width="9.140625" style="8"/>
    <col min="5889" max="5889" width="2" style="8" customWidth="1"/>
    <col min="5890" max="6144" width="9.140625" style="8"/>
    <col min="6145" max="6145" width="2" style="8" customWidth="1"/>
    <col min="6146" max="6400" width="9.140625" style="8"/>
    <col min="6401" max="6401" width="2" style="8" customWidth="1"/>
    <col min="6402" max="6656" width="9.140625" style="8"/>
    <col min="6657" max="6657" width="2" style="8" customWidth="1"/>
    <col min="6658" max="6912" width="9.140625" style="8"/>
    <col min="6913" max="6913" width="2" style="8" customWidth="1"/>
    <col min="6914" max="7168" width="9.140625" style="8"/>
    <col min="7169" max="7169" width="2" style="8" customWidth="1"/>
    <col min="7170" max="7424" width="9.140625" style="8"/>
    <col min="7425" max="7425" width="2" style="8" customWidth="1"/>
    <col min="7426" max="7680" width="9.140625" style="8"/>
    <col min="7681" max="7681" width="2" style="8" customWidth="1"/>
    <col min="7682" max="7936" width="9.140625" style="8"/>
    <col min="7937" max="7937" width="2" style="8" customWidth="1"/>
    <col min="7938" max="8192" width="9.140625" style="8"/>
    <col min="8193" max="8193" width="2" style="8" customWidth="1"/>
    <col min="8194" max="8448" width="9.140625" style="8"/>
    <col min="8449" max="8449" width="2" style="8" customWidth="1"/>
    <col min="8450" max="8704" width="9.140625" style="8"/>
    <col min="8705" max="8705" width="2" style="8" customWidth="1"/>
    <col min="8706" max="8960" width="9.140625" style="8"/>
    <col min="8961" max="8961" width="2" style="8" customWidth="1"/>
    <col min="8962" max="9216" width="9.140625" style="8"/>
    <col min="9217" max="9217" width="2" style="8" customWidth="1"/>
    <col min="9218" max="9472" width="9.140625" style="8"/>
    <col min="9473" max="9473" width="2" style="8" customWidth="1"/>
    <col min="9474" max="9728" width="9.140625" style="8"/>
    <col min="9729" max="9729" width="2" style="8" customWidth="1"/>
    <col min="9730" max="9984" width="9.140625" style="8"/>
    <col min="9985" max="9985" width="2" style="8" customWidth="1"/>
    <col min="9986" max="10240" width="9.140625" style="8"/>
    <col min="10241" max="10241" width="2" style="8" customWidth="1"/>
    <col min="10242" max="10496" width="9.140625" style="8"/>
    <col min="10497" max="10497" width="2" style="8" customWidth="1"/>
    <col min="10498" max="10752" width="9.140625" style="8"/>
    <col min="10753" max="10753" width="2" style="8" customWidth="1"/>
    <col min="10754" max="11008" width="9.140625" style="8"/>
    <col min="11009" max="11009" width="2" style="8" customWidth="1"/>
    <col min="11010" max="11264" width="9.140625" style="8"/>
    <col min="11265" max="11265" width="2" style="8" customWidth="1"/>
    <col min="11266" max="11520" width="9.140625" style="8"/>
    <col min="11521" max="11521" width="2" style="8" customWidth="1"/>
    <col min="11522" max="11776" width="9.140625" style="8"/>
    <col min="11777" max="11777" width="2" style="8" customWidth="1"/>
    <col min="11778" max="12032" width="9.140625" style="8"/>
    <col min="12033" max="12033" width="2" style="8" customWidth="1"/>
    <col min="12034" max="12288" width="9.140625" style="8"/>
    <col min="12289" max="12289" width="2" style="8" customWidth="1"/>
    <col min="12290" max="12544" width="9.140625" style="8"/>
    <col min="12545" max="12545" width="2" style="8" customWidth="1"/>
    <col min="12546" max="12800" width="9.140625" style="8"/>
    <col min="12801" max="12801" width="2" style="8" customWidth="1"/>
    <col min="12802" max="13056" width="9.140625" style="8"/>
    <col min="13057" max="13057" width="2" style="8" customWidth="1"/>
    <col min="13058" max="13312" width="9.140625" style="8"/>
    <col min="13313" max="13313" width="2" style="8" customWidth="1"/>
    <col min="13314" max="13568" width="9.140625" style="8"/>
    <col min="13569" max="13569" width="2" style="8" customWidth="1"/>
    <col min="13570" max="13824" width="9.140625" style="8"/>
    <col min="13825" max="13825" width="2" style="8" customWidth="1"/>
    <col min="13826" max="14080" width="9.140625" style="8"/>
    <col min="14081" max="14081" width="2" style="8" customWidth="1"/>
    <col min="14082" max="14336" width="9.140625" style="8"/>
    <col min="14337" max="14337" width="2" style="8" customWidth="1"/>
    <col min="14338" max="14592" width="9.140625" style="8"/>
    <col min="14593" max="14593" width="2" style="8" customWidth="1"/>
    <col min="14594" max="14848" width="9.140625" style="8"/>
    <col min="14849" max="14849" width="2" style="8" customWidth="1"/>
    <col min="14850" max="15104" width="9.140625" style="8"/>
    <col min="15105" max="15105" width="2" style="8" customWidth="1"/>
    <col min="15106" max="15360" width="9.140625" style="8"/>
    <col min="15361" max="15361" width="2" style="8" customWidth="1"/>
    <col min="15362" max="15616" width="9.140625" style="8"/>
    <col min="15617" max="15617" width="2" style="8" customWidth="1"/>
    <col min="15618" max="15872" width="9.140625" style="8"/>
    <col min="15873" max="15873" width="2" style="8" customWidth="1"/>
    <col min="15874" max="16128" width="9.140625" style="8"/>
    <col min="16129" max="16129" width="2" style="8" customWidth="1"/>
    <col min="16130" max="16384" width="9.140625" style="8"/>
  </cols>
  <sheetData>
    <row r="1" spans="2:12" ht="10.5" customHeight="1" x14ac:dyDescent="0.2"/>
    <row r="2" spans="2:12" ht="18.75" customHeight="1" x14ac:dyDescent="0.25">
      <c r="B2" s="9" t="s">
        <v>30</v>
      </c>
      <c r="H2" s="9"/>
    </row>
    <row r="3" spans="2:12" x14ac:dyDescent="0.2">
      <c r="B3" s="8" t="s">
        <v>29</v>
      </c>
    </row>
    <row r="5" spans="2:12" ht="15.75" x14ac:dyDescent="0.25">
      <c r="B5" s="9" t="s">
        <v>0</v>
      </c>
    </row>
    <row r="6" spans="2:12" ht="15.75" x14ac:dyDescent="0.25">
      <c r="B6" s="9"/>
    </row>
    <row r="7" spans="2:12" ht="15.75" x14ac:dyDescent="0.25">
      <c r="B7" s="9"/>
    </row>
    <row r="8" spans="2:12" ht="15.75" x14ac:dyDescent="0.25">
      <c r="B8" s="9" t="s">
        <v>9</v>
      </c>
    </row>
    <row r="9" spans="2:12" ht="15.75" x14ac:dyDescent="0.25">
      <c r="B9" s="9"/>
    </row>
    <row r="10" spans="2:12" ht="32.25" customHeight="1" x14ac:dyDescent="0.2">
      <c r="B10" s="357" t="s">
        <v>31</v>
      </c>
      <c r="C10" s="357"/>
      <c r="D10" s="357"/>
      <c r="E10" s="357"/>
      <c r="F10" s="357"/>
      <c r="G10" s="357"/>
      <c r="H10" s="357"/>
      <c r="I10" s="357"/>
      <c r="J10" s="357"/>
      <c r="K10" s="358"/>
      <c r="L10" s="358"/>
    </row>
    <row r="12" spans="2:12" ht="48" customHeight="1" x14ac:dyDescent="0.2">
      <c r="B12" s="357" t="s">
        <v>10</v>
      </c>
      <c r="C12" s="357"/>
      <c r="D12" s="357"/>
      <c r="E12" s="357"/>
      <c r="F12" s="357"/>
      <c r="G12" s="357"/>
      <c r="H12" s="357"/>
      <c r="I12" s="357"/>
      <c r="J12" s="357"/>
      <c r="K12" s="358"/>
      <c r="L12" s="358"/>
    </row>
    <row r="14" spans="2:12" ht="64.5" customHeight="1" x14ac:dyDescent="0.2">
      <c r="B14" s="357" t="s">
        <v>32</v>
      </c>
      <c r="C14" s="357"/>
      <c r="D14" s="357"/>
      <c r="E14" s="357"/>
      <c r="F14" s="357"/>
      <c r="G14" s="357"/>
      <c r="H14" s="357"/>
      <c r="I14" s="357"/>
      <c r="J14" s="357"/>
      <c r="K14" s="358"/>
      <c r="L14" s="358"/>
    </row>
    <row r="16" spans="2:12" x14ac:dyDescent="0.2">
      <c r="B16" s="8" t="s">
        <v>11</v>
      </c>
    </row>
    <row r="18" spans="2:2" ht="18" customHeight="1" x14ac:dyDescent="0.2">
      <c r="B18" s="8" t="s">
        <v>12</v>
      </c>
    </row>
    <row r="19" spans="2:2" ht="15" customHeight="1" x14ac:dyDescent="0.2"/>
    <row r="20" spans="2:2" ht="18" customHeight="1" x14ac:dyDescent="0.2">
      <c r="B20" s="8" t="s">
        <v>13</v>
      </c>
    </row>
    <row r="21" spans="2:2" ht="18" customHeight="1" x14ac:dyDescent="0.2">
      <c r="B21" s="10" t="s">
        <v>14</v>
      </c>
    </row>
    <row r="22" spans="2:2" ht="18" customHeight="1" x14ac:dyDescent="0.2">
      <c r="B22" s="10" t="s">
        <v>15</v>
      </c>
    </row>
    <row r="23" spans="2:2" ht="18" customHeight="1" x14ac:dyDescent="0.2">
      <c r="B23" s="10" t="s">
        <v>16</v>
      </c>
    </row>
    <row r="24" spans="2:2" ht="18" customHeight="1" x14ac:dyDescent="0.2">
      <c r="B24" s="10" t="s">
        <v>17</v>
      </c>
    </row>
    <row r="25" spans="2:2" ht="15" customHeight="1" x14ac:dyDescent="0.2">
      <c r="B25" s="10"/>
    </row>
    <row r="26" spans="2:2" ht="18" customHeight="1" x14ac:dyDescent="0.2">
      <c r="B26" s="8" t="s">
        <v>18</v>
      </c>
    </row>
    <row r="27" spans="2:2" ht="18" customHeight="1" x14ac:dyDescent="0.2">
      <c r="B27" s="10" t="s">
        <v>19</v>
      </c>
    </row>
    <row r="28" spans="2:2" ht="18" customHeight="1" x14ac:dyDescent="0.2">
      <c r="B28" s="10" t="s">
        <v>20</v>
      </c>
    </row>
    <row r="29" spans="2:2" ht="18" customHeight="1" x14ac:dyDescent="0.2">
      <c r="B29" s="10" t="s">
        <v>21</v>
      </c>
    </row>
    <row r="30" spans="2:2" ht="18" customHeight="1" x14ac:dyDescent="0.2">
      <c r="B30" s="10" t="s">
        <v>22</v>
      </c>
    </row>
    <row r="31" spans="2:2" ht="15" customHeight="1" x14ac:dyDescent="0.2">
      <c r="B31" s="10"/>
    </row>
    <row r="32" spans="2:2" ht="18" customHeight="1" x14ac:dyDescent="0.2">
      <c r="B32" s="8" t="s">
        <v>23</v>
      </c>
    </row>
    <row r="33" spans="2:2" ht="18" customHeight="1" x14ac:dyDescent="0.2">
      <c r="B33" s="10" t="s">
        <v>24</v>
      </c>
    </row>
    <row r="34" spans="2:2" ht="18" customHeight="1" x14ac:dyDescent="0.2">
      <c r="B34" s="10" t="s">
        <v>25</v>
      </c>
    </row>
    <row r="35" spans="2:2" ht="18" customHeight="1" x14ac:dyDescent="0.2">
      <c r="B35" s="10" t="s">
        <v>26</v>
      </c>
    </row>
    <row r="36" spans="2:2" ht="15" customHeight="1" x14ac:dyDescent="0.2">
      <c r="B36" s="10"/>
    </row>
    <row r="37" spans="2:2" ht="18" customHeight="1" x14ac:dyDescent="0.2">
      <c r="B37" s="8" t="s">
        <v>27</v>
      </c>
    </row>
    <row r="39" spans="2:2" x14ac:dyDescent="0.2">
      <c r="B39" s="8" t="s">
        <v>28</v>
      </c>
    </row>
  </sheetData>
  <mergeCells count="3">
    <mergeCell ref="B10:L10"/>
    <mergeCell ref="B12:L12"/>
    <mergeCell ref="B14:L14"/>
  </mergeCells>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
  <sheetViews>
    <sheetView showGridLines="0" workbookViewId="0"/>
  </sheetViews>
  <sheetFormatPr defaultRowHeight="15" x14ac:dyDescent="0.2"/>
  <cols>
    <col min="1" max="1" width="2" style="8" customWidth="1"/>
    <col min="2" max="10" width="9.140625" style="8"/>
    <col min="11" max="11" width="22.5703125" style="8" customWidth="1"/>
    <col min="12" max="256" width="9.140625" style="8"/>
    <col min="257" max="257" width="2" style="8" customWidth="1"/>
    <col min="258" max="266" width="9.140625" style="8"/>
    <col min="267" max="267" width="22.5703125" style="8" customWidth="1"/>
    <col min="268" max="512" width="9.140625" style="8"/>
    <col min="513" max="513" width="2" style="8" customWidth="1"/>
    <col min="514" max="522" width="9.140625" style="8"/>
    <col min="523" max="523" width="22.5703125" style="8" customWidth="1"/>
    <col min="524" max="768" width="9.140625" style="8"/>
    <col min="769" max="769" width="2" style="8" customWidth="1"/>
    <col min="770" max="778" width="9.140625" style="8"/>
    <col min="779" max="779" width="22.5703125" style="8" customWidth="1"/>
    <col min="780" max="1024" width="9.140625" style="8"/>
    <col min="1025" max="1025" width="2" style="8" customWidth="1"/>
    <col min="1026" max="1034" width="9.140625" style="8"/>
    <col min="1035" max="1035" width="22.5703125" style="8" customWidth="1"/>
    <col min="1036" max="1280" width="9.140625" style="8"/>
    <col min="1281" max="1281" width="2" style="8" customWidth="1"/>
    <col min="1282" max="1290" width="9.140625" style="8"/>
    <col min="1291" max="1291" width="22.5703125" style="8" customWidth="1"/>
    <col min="1292" max="1536" width="9.140625" style="8"/>
    <col min="1537" max="1537" width="2" style="8" customWidth="1"/>
    <col min="1538" max="1546" width="9.140625" style="8"/>
    <col min="1547" max="1547" width="22.5703125" style="8" customWidth="1"/>
    <col min="1548" max="1792" width="9.140625" style="8"/>
    <col min="1793" max="1793" width="2" style="8" customWidth="1"/>
    <col min="1794" max="1802" width="9.140625" style="8"/>
    <col min="1803" max="1803" width="22.5703125" style="8" customWidth="1"/>
    <col min="1804" max="2048" width="9.140625" style="8"/>
    <col min="2049" max="2049" width="2" style="8" customWidth="1"/>
    <col min="2050" max="2058" width="9.140625" style="8"/>
    <col min="2059" max="2059" width="22.5703125" style="8" customWidth="1"/>
    <col min="2060" max="2304" width="9.140625" style="8"/>
    <col min="2305" max="2305" width="2" style="8" customWidth="1"/>
    <col min="2306" max="2314" width="9.140625" style="8"/>
    <col min="2315" max="2315" width="22.5703125" style="8" customWidth="1"/>
    <col min="2316" max="2560" width="9.140625" style="8"/>
    <col min="2561" max="2561" width="2" style="8" customWidth="1"/>
    <col min="2562" max="2570" width="9.140625" style="8"/>
    <col min="2571" max="2571" width="22.5703125" style="8" customWidth="1"/>
    <col min="2572" max="2816" width="9.140625" style="8"/>
    <col min="2817" max="2817" width="2" style="8" customWidth="1"/>
    <col min="2818" max="2826" width="9.140625" style="8"/>
    <col min="2827" max="2827" width="22.5703125" style="8" customWidth="1"/>
    <col min="2828" max="3072" width="9.140625" style="8"/>
    <col min="3073" max="3073" width="2" style="8" customWidth="1"/>
    <col min="3074" max="3082" width="9.140625" style="8"/>
    <col min="3083" max="3083" width="22.5703125" style="8" customWidth="1"/>
    <col min="3084" max="3328" width="9.140625" style="8"/>
    <col min="3329" max="3329" width="2" style="8" customWidth="1"/>
    <col min="3330" max="3338" width="9.140625" style="8"/>
    <col min="3339" max="3339" width="22.5703125" style="8" customWidth="1"/>
    <col min="3340" max="3584" width="9.140625" style="8"/>
    <col min="3585" max="3585" width="2" style="8" customWidth="1"/>
    <col min="3586" max="3594" width="9.140625" style="8"/>
    <col min="3595" max="3595" width="22.5703125" style="8" customWidth="1"/>
    <col min="3596" max="3840" width="9.140625" style="8"/>
    <col min="3841" max="3841" width="2" style="8" customWidth="1"/>
    <col min="3842" max="3850" width="9.140625" style="8"/>
    <col min="3851" max="3851" width="22.5703125" style="8" customWidth="1"/>
    <col min="3852" max="4096" width="9.140625" style="8"/>
    <col min="4097" max="4097" width="2" style="8" customWidth="1"/>
    <col min="4098" max="4106" width="9.140625" style="8"/>
    <col min="4107" max="4107" width="22.5703125" style="8" customWidth="1"/>
    <col min="4108" max="4352" width="9.140625" style="8"/>
    <col min="4353" max="4353" width="2" style="8" customWidth="1"/>
    <col min="4354" max="4362" width="9.140625" style="8"/>
    <col min="4363" max="4363" width="22.5703125" style="8" customWidth="1"/>
    <col min="4364" max="4608" width="9.140625" style="8"/>
    <col min="4609" max="4609" width="2" style="8" customWidth="1"/>
    <col min="4610" max="4618" width="9.140625" style="8"/>
    <col min="4619" max="4619" width="22.5703125" style="8" customWidth="1"/>
    <col min="4620" max="4864" width="9.140625" style="8"/>
    <col min="4865" max="4865" width="2" style="8" customWidth="1"/>
    <col min="4866" max="4874" width="9.140625" style="8"/>
    <col min="4875" max="4875" width="22.5703125" style="8" customWidth="1"/>
    <col min="4876" max="5120" width="9.140625" style="8"/>
    <col min="5121" max="5121" width="2" style="8" customWidth="1"/>
    <col min="5122" max="5130" width="9.140625" style="8"/>
    <col min="5131" max="5131" width="22.5703125" style="8" customWidth="1"/>
    <col min="5132" max="5376" width="9.140625" style="8"/>
    <col min="5377" max="5377" width="2" style="8" customWidth="1"/>
    <col min="5378" max="5386" width="9.140625" style="8"/>
    <col min="5387" max="5387" width="22.5703125" style="8" customWidth="1"/>
    <col min="5388" max="5632" width="9.140625" style="8"/>
    <col min="5633" max="5633" width="2" style="8" customWidth="1"/>
    <col min="5634" max="5642" width="9.140625" style="8"/>
    <col min="5643" max="5643" width="22.5703125" style="8" customWidth="1"/>
    <col min="5644" max="5888" width="9.140625" style="8"/>
    <col min="5889" max="5889" width="2" style="8" customWidth="1"/>
    <col min="5890" max="5898" width="9.140625" style="8"/>
    <col min="5899" max="5899" width="22.5703125" style="8" customWidth="1"/>
    <col min="5900" max="6144" width="9.140625" style="8"/>
    <col min="6145" max="6145" width="2" style="8" customWidth="1"/>
    <col min="6146" max="6154" width="9.140625" style="8"/>
    <col min="6155" max="6155" width="22.5703125" style="8" customWidth="1"/>
    <col min="6156" max="6400" width="9.140625" style="8"/>
    <col min="6401" max="6401" width="2" style="8" customWidth="1"/>
    <col min="6402" max="6410" width="9.140625" style="8"/>
    <col min="6411" max="6411" width="22.5703125" style="8" customWidth="1"/>
    <col min="6412" max="6656" width="9.140625" style="8"/>
    <col min="6657" max="6657" width="2" style="8" customWidth="1"/>
    <col min="6658" max="6666" width="9.140625" style="8"/>
    <col min="6667" max="6667" width="22.5703125" style="8" customWidth="1"/>
    <col min="6668" max="6912" width="9.140625" style="8"/>
    <col min="6913" max="6913" width="2" style="8" customWidth="1"/>
    <col min="6914" max="6922" width="9.140625" style="8"/>
    <col min="6923" max="6923" width="22.5703125" style="8" customWidth="1"/>
    <col min="6924" max="7168" width="9.140625" style="8"/>
    <col min="7169" max="7169" width="2" style="8" customWidth="1"/>
    <col min="7170" max="7178" width="9.140625" style="8"/>
    <col min="7179" max="7179" width="22.5703125" style="8" customWidth="1"/>
    <col min="7180" max="7424" width="9.140625" style="8"/>
    <col min="7425" max="7425" width="2" style="8" customWidth="1"/>
    <col min="7426" max="7434" width="9.140625" style="8"/>
    <col min="7435" max="7435" width="22.5703125" style="8" customWidth="1"/>
    <col min="7436" max="7680" width="9.140625" style="8"/>
    <col min="7681" max="7681" width="2" style="8" customWidth="1"/>
    <col min="7682" max="7690" width="9.140625" style="8"/>
    <col min="7691" max="7691" width="22.5703125" style="8" customWidth="1"/>
    <col min="7692" max="7936" width="9.140625" style="8"/>
    <col min="7937" max="7937" width="2" style="8" customWidth="1"/>
    <col min="7938" max="7946" width="9.140625" style="8"/>
    <col min="7947" max="7947" width="22.5703125" style="8" customWidth="1"/>
    <col min="7948" max="8192" width="9.140625" style="8"/>
    <col min="8193" max="8193" width="2" style="8" customWidth="1"/>
    <col min="8194" max="8202" width="9.140625" style="8"/>
    <col min="8203" max="8203" width="22.5703125" style="8" customWidth="1"/>
    <col min="8204" max="8448" width="9.140625" style="8"/>
    <col min="8449" max="8449" width="2" style="8" customWidth="1"/>
    <col min="8450" max="8458" width="9.140625" style="8"/>
    <col min="8459" max="8459" width="22.5703125" style="8" customWidth="1"/>
    <col min="8460" max="8704" width="9.140625" style="8"/>
    <col min="8705" max="8705" width="2" style="8" customWidth="1"/>
    <col min="8706" max="8714" width="9.140625" style="8"/>
    <col min="8715" max="8715" width="22.5703125" style="8" customWidth="1"/>
    <col min="8716" max="8960" width="9.140625" style="8"/>
    <col min="8961" max="8961" width="2" style="8" customWidth="1"/>
    <col min="8962" max="8970" width="9.140625" style="8"/>
    <col min="8971" max="8971" width="22.5703125" style="8" customWidth="1"/>
    <col min="8972" max="9216" width="9.140625" style="8"/>
    <col min="9217" max="9217" width="2" style="8" customWidth="1"/>
    <col min="9218" max="9226" width="9.140625" style="8"/>
    <col min="9227" max="9227" width="22.5703125" style="8" customWidth="1"/>
    <col min="9228" max="9472" width="9.140625" style="8"/>
    <col min="9473" max="9473" width="2" style="8" customWidth="1"/>
    <col min="9474" max="9482" width="9.140625" style="8"/>
    <col min="9483" max="9483" width="22.5703125" style="8" customWidth="1"/>
    <col min="9484" max="9728" width="9.140625" style="8"/>
    <col min="9729" max="9729" width="2" style="8" customWidth="1"/>
    <col min="9730" max="9738" width="9.140625" style="8"/>
    <col min="9739" max="9739" width="22.5703125" style="8" customWidth="1"/>
    <col min="9740" max="9984" width="9.140625" style="8"/>
    <col min="9985" max="9985" width="2" style="8" customWidth="1"/>
    <col min="9986" max="9994" width="9.140625" style="8"/>
    <col min="9995" max="9995" width="22.5703125" style="8" customWidth="1"/>
    <col min="9996" max="10240" width="9.140625" style="8"/>
    <col min="10241" max="10241" width="2" style="8" customWidth="1"/>
    <col min="10242" max="10250" width="9.140625" style="8"/>
    <col min="10251" max="10251" width="22.5703125" style="8" customWidth="1"/>
    <col min="10252" max="10496" width="9.140625" style="8"/>
    <col min="10497" max="10497" width="2" style="8" customWidth="1"/>
    <col min="10498" max="10506" width="9.140625" style="8"/>
    <col min="10507" max="10507" width="22.5703125" style="8" customWidth="1"/>
    <col min="10508" max="10752" width="9.140625" style="8"/>
    <col min="10753" max="10753" width="2" style="8" customWidth="1"/>
    <col min="10754" max="10762" width="9.140625" style="8"/>
    <col min="10763" max="10763" width="22.5703125" style="8" customWidth="1"/>
    <col min="10764" max="11008" width="9.140625" style="8"/>
    <col min="11009" max="11009" width="2" style="8" customWidth="1"/>
    <col min="11010" max="11018" width="9.140625" style="8"/>
    <col min="11019" max="11019" width="22.5703125" style="8" customWidth="1"/>
    <col min="11020" max="11264" width="9.140625" style="8"/>
    <col min="11265" max="11265" width="2" style="8" customWidth="1"/>
    <col min="11266" max="11274" width="9.140625" style="8"/>
    <col min="11275" max="11275" width="22.5703125" style="8" customWidth="1"/>
    <col min="11276" max="11520" width="9.140625" style="8"/>
    <col min="11521" max="11521" width="2" style="8" customWidth="1"/>
    <col min="11522" max="11530" width="9.140625" style="8"/>
    <col min="11531" max="11531" width="22.5703125" style="8" customWidth="1"/>
    <col min="11532" max="11776" width="9.140625" style="8"/>
    <col min="11777" max="11777" width="2" style="8" customWidth="1"/>
    <col min="11778" max="11786" width="9.140625" style="8"/>
    <col min="11787" max="11787" width="22.5703125" style="8" customWidth="1"/>
    <col min="11788" max="12032" width="9.140625" style="8"/>
    <col min="12033" max="12033" width="2" style="8" customWidth="1"/>
    <col min="12034" max="12042" width="9.140625" style="8"/>
    <col min="12043" max="12043" width="22.5703125" style="8" customWidth="1"/>
    <col min="12044" max="12288" width="9.140625" style="8"/>
    <col min="12289" max="12289" width="2" style="8" customWidth="1"/>
    <col min="12290" max="12298" width="9.140625" style="8"/>
    <col min="12299" max="12299" width="22.5703125" style="8" customWidth="1"/>
    <col min="12300" max="12544" width="9.140625" style="8"/>
    <col min="12545" max="12545" width="2" style="8" customWidth="1"/>
    <col min="12546" max="12554" width="9.140625" style="8"/>
    <col min="12555" max="12555" width="22.5703125" style="8" customWidth="1"/>
    <col min="12556" max="12800" width="9.140625" style="8"/>
    <col min="12801" max="12801" width="2" style="8" customWidth="1"/>
    <col min="12802" max="12810" width="9.140625" style="8"/>
    <col min="12811" max="12811" width="22.5703125" style="8" customWidth="1"/>
    <col min="12812" max="13056" width="9.140625" style="8"/>
    <col min="13057" max="13057" width="2" style="8" customWidth="1"/>
    <col min="13058" max="13066" width="9.140625" style="8"/>
    <col min="13067" max="13067" width="22.5703125" style="8" customWidth="1"/>
    <col min="13068" max="13312" width="9.140625" style="8"/>
    <col min="13313" max="13313" width="2" style="8" customWidth="1"/>
    <col min="13314" max="13322" width="9.140625" style="8"/>
    <col min="13323" max="13323" width="22.5703125" style="8" customWidth="1"/>
    <col min="13324" max="13568" width="9.140625" style="8"/>
    <col min="13569" max="13569" width="2" style="8" customWidth="1"/>
    <col min="13570" max="13578" width="9.140625" style="8"/>
    <col min="13579" max="13579" width="22.5703125" style="8" customWidth="1"/>
    <col min="13580" max="13824" width="9.140625" style="8"/>
    <col min="13825" max="13825" width="2" style="8" customWidth="1"/>
    <col min="13826" max="13834" width="9.140625" style="8"/>
    <col min="13835" max="13835" width="22.5703125" style="8" customWidth="1"/>
    <col min="13836" max="14080" width="9.140625" style="8"/>
    <col min="14081" max="14081" width="2" style="8" customWidth="1"/>
    <col min="14082" max="14090" width="9.140625" style="8"/>
    <col min="14091" max="14091" width="22.5703125" style="8" customWidth="1"/>
    <col min="14092" max="14336" width="9.140625" style="8"/>
    <col min="14337" max="14337" width="2" style="8" customWidth="1"/>
    <col min="14338" max="14346" width="9.140625" style="8"/>
    <col min="14347" max="14347" width="22.5703125" style="8" customWidth="1"/>
    <col min="14348" max="14592" width="9.140625" style="8"/>
    <col min="14593" max="14593" width="2" style="8" customWidth="1"/>
    <col min="14594" max="14602" width="9.140625" style="8"/>
    <col min="14603" max="14603" width="22.5703125" style="8" customWidth="1"/>
    <col min="14604" max="14848" width="9.140625" style="8"/>
    <col min="14849" max="14849" width="2" style="8" customWidth="1"/>
    <col min="14850" max="14858" width="9.140625" style="8"/>
    <col min="14859" max="14859" width="22.5703125" style="8" customWidth="1"/>
    <col min="14860" max="15104" width="9.140625" style="8"/>
    <col min="15105" max="15105" width="2" style="8" customWidth="1"/>
    <col min="15106" max="15114" width="9.140625" style="8"/>
    <col min="15115" max="15115" width="22.5703125" style="8" customWidth="1"/>
    <col min="15116" max="15360" width="9.140625" style="8"/>
    <col min="15361" max="15361" width="2" style="8" customWidth="1"/>
    <col min="15362" max="15370" width="9.140625" style="8"/>
    <col min="15371" max="15371" width="22.5703125" style="8" customWidth="1"/>
    <col min="15372" max="15616" width="9.140625" style="8"/>
    <col min="15617" max="15617" width="2" style="8" customWidth="1"/>
    <col min="15618" max="15626" width="9.140625" style="8"/>
    <col min="15627" max="15627" width="22.5703125" style="8" customWidth="1"/>
    <col min="15628" max="15872" width="9.140625" style="8"/>
    <col min="15873" max="15873" width="2" style="8" customWidth="1"/>
    <col min="15874" max="15882" width="9.140625" style="8"/>
    <col min="15883" max="15883" width="22.5703125" style="8" customWidth="1"/>
    <col min="15884" max="16128" width="9.140625" style="8"/>
    <col min="16129" max="16129" width="2" style="8" customWidth="1"/>
    <col min="16130" max="16138" width="9.140625" style="8"/>
    <col min="16139" max="16139" width="22.5703125" style="8" customWidth="1"/>
    <col min="16140" max="16384" width="9.140625" style="8"/>
  </cols>
  <sheetData>
    <row r="1" spans="2:11" ht="10.5" customHeight="1" x14ac:dyDescent="0.2"/>
    <row r="2" spans="2:11" ht="15.75" x14ac:dyDescent="0.25">
      <c r="B2" s="9" t="s">
        <v>7</v>
      </c>
      <c r="H2" s="9"/>
    </row>
    <row r="3" spans="2:11" x14ac:dyDescent="0.2">
      <c r="B3" s="8" t="s">
        <v>29</v>
      </c>
    </row>
    <row r="5" spans="2:11" ht="15.75" x14ac:dyDescent="0.25">
      <c r="B5" s="9" t="s">
        <v>0</v>
      </c>
    </row>
    <row r="7" spans="2:11" ht="15.75" x14ac:dyDescent="0.25">
      <c r="B7" s="9" t="s">
        <v>33</v>
      </c>
    </row>
    <row r="9" spans="2:11" ht="80.25" customHeight="1" x14ac:dyDescent="0.2">
      <c r="B9" s="357" t="s">
        <v>34</v>
      </c>
      <c r="C9" s="357"/>
      <c r="D9" s="357"/>
      <c r="E9" s="357"/>
      <c r="F9" s="357"/>
      <c r="G9" s="357"/>
      <c r="H9" s="357"/>
      <c r="I9" s="357"/>
      <c r="J9" s="357"/>
      <c r="K9" s="357"/>
    </row>
    <row r="11" spans="2:11" ht="20.100000000000001" customHeight="1" x14ac:dyDescent="0.2">
      <c r="B11" s="11" t="s">
        <v>35</v>
      </c>
    </row>
    <row r="12" spans="2:11" ht="20.100000000000001" customHeight="1" x14ac:dyDescent="0.2">
      <c r="B12" s="11" t="s">
        <v>36</v>
      </c>
    </row>
    <row r="13" spans="2:11" ht="20.100000000000001" customHeight="1" x14ac:dyDescent="0.2">
      <c r="B13" s="11" t="s">
        <v>37</v>
      </c>
    </row>
    <row r="14" spans="2:11" ht="20.100000000000001" customHeight="1" x14ac:dyDescent="0.2">
      <c r="B14" s="11" t="s">
        <v>38</v>
      </c>
    </row>
    <row r="15" spans="2:11" x14ac:dyDescent="0.2">
      <c r="B15" s="8" t="s">
        <v>39</v>
      </c>
    </row>
    <row r="16" spans="2:11" ht="112.5" customHeight="1" x14ac:dyDescent="0.2">
      <c r="B16" s="357" t="s">
        <v>40</v>
      </c>
      <c r="C16" s="357"/>
      <c r="D16" s="357"/>
      <c r="E16" s="357"/>
      <c r="F16" s="357"/>
      <c r="G16" s="357"/>
      <c r="H16" s="357"/>
      <c r="I16" s="357"/>
      <c r="J16" s="357"/>
      <c r="K16" s="357"/>
    </row>
  </sheetData>
  <mergeCells count="2">
    <mergeCell ref="B9:K9"/>
    <mergeCell ref="B16:K16"/>
  </mergeCells>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8"/>
  <sheetViews>
    <sheetView showGridLines="0" workbookViewId="0"/>
  </sheetViews>
  <sheetFormatPr defaultRowHeight="15" x14ac:dyDescent="0.2"/>
  <cols>
    <col min="1" max="1" width="2" style="8" customWidth="1"/>
    <col min="2" max="2" width="9.140625" style="8"/>
    <col min="3" max="3" width="10.42578125" style="8" bestFit="1" customWidth="1"/>
    <col min="4" max="8" width="9.140625" style="8"/>
    <col min="9" max="9" width="20" style="8" customWidth="1"/>
    <col min="10" max="10" width="20.5703125" style="8" customWidth="1"/>
    <col min="11" max="256" width="9.140625" style="8"/>
    <col min="257" max="257" width="2" style="8" customWidth="1"/>
    <col min="258" max="258" width="9.140625" style="8"/>
    <col min="259" max="259" width="10.42578125" style="8" bestFit="1" customWidth="1"/>
    <col min="260" max="264" width="9.140625" style="8"/>
    <col min="265" max="265" width="20" style="8" customWidth="1"/>
    <col min="266" max="266" width="20.5703125" style="8" customWidth="1"/>
    <col min="267" max="512" width="9.140625" style="8"/>
    <col min="513" max="513" width="2" style="8" customWidth="1"/>
    <col min="514" max="514" width="9.140625" style="8"/>
    <col min="515" max="515" width="10.42578125" style="8" bestFit="1" customWidth="1"/>
    <col min="516" max="520" width="9.140625" style="8"/>
    <col min="521" max="521" width="20" style="8" customWidth="1"/>
    <col min="522" max="522" width="20.5703125" style="8" customWidth="1"/>
    <col min="523" max="768" width="9.140625" style="8"/>
    <col min="769" max="769" width="2" style="8" customWidth="1"/>
    <col min="770" max="770" width="9.140625" style="8"/>
    <col min="771" max="771" width="10.42578125" style="8" bestFit="1" customWidth="1"/>
    <col min="772" max="776" width="9.140625" style="8"/>
    <col min="777" max="777" width="20" style="8" customWidth="1"/>
    <col min="778" max="778" width="20.5703125" style="8" customWidth="1"/>
    <col min="779" max="1024" width="9.140625" style="8"/>
    <col min="1025" max="1025" width="2" style="8" customWidth="1"/>
    <col min="1026" max="1026" width="9.140625" style="8"/>
    <col min="1027" max="1027" width="10.42578125" style="8" bestFit="1" customWidth="1"/>
    <col min="1028" max="1032" width="9.140625" style="8"/>
    <col min="1033" max="1033" width="20" style="8" customWidth="1"/>
    <col min="1034" max="1034" width="20.5703125" style="8" customWidth="1"/>
    <col min="1035" max="1280" width="9.140625" style="8"/>
    <col min="1281" max="1281" width="2" style="8" customWidth="1"/>
    <col min="1282" max="1282" width="9.140625" style="8"/>
    <col min="1283" max="1283" width="10.42578125" style="8" bestFit="1" customWidth="1"/>
    <col min="1284" max="1288" width="9.140625" style="8"/>
    <col min="1289" max="1289" width="20" style="8" customWidth="1"/>
    <col min="1290" max="1290" width="20.5703125" style="8" customWidth="1"/>
    <col min="1291" max="1536" width="9.140625" style="8"/>
    <col min="1537" max="1537" width="2" style="8" customWidth="1"/>
    <col min="1538" max="1538" width="9.140625" style="8"/>
    <col min="1539" max="1539" width="10.42578125" style="8" bestFit="1" customWidth="1"/>
    <col min="1540" max="1544" width="9.140625" style="8"/>
    <col min="1545" max="1545" width="20" style="8" customWidth="1"/>
    <col min="1546" max="1546" width="20.5703125" style="8" customWidth="1"/>
    <col min="1547" max="1792" width="9.140625" style="8"/>
    <col min="1793" max="1793" width="2" style="8" customWidth="1"/>
    <col min="1794" max="1794" width="9.140625" style="8"/>
    <col min="1795" max="1795" width="10.42578125" style="8" bestFit="1" customWidth="1"/>
    <col min="1796" max="1800" width="9.140625" style="8"/>
    <col min="1801" max="1801" width="20" style="8" customWidth="1"/>
    <col min="1802" max="1802" width="20.5703125" style="8" customWidth="1"/>
    <col min="1803" max="2048" width="9.140625" style="8"/>
    <col min="2049" max="2049" width="2" style="8" customWidth="1"/>
    <col min="2050" max="2050" width="9.140625" style="8"/>
    <col min="2051" max="2051" width="10.42578125" style="8" bestFit="1" customWidth="1"/>
    <col min="2052" max="2056" width="9.140625" style="8"/>
    <col min="2057" max="2057" width="20" style="8" customWidth="1"/>
    <col min="2058" max="2058" width="20.5703125" style="8" customWidth="1"/>
    <col min="2059" max="2304" width="9.140625" style="8"/>
    <col min="2305" max="2305" width="2" style="8" customWidth="1"/>
    <col min="2306" max="2306" width="9.140625" style="8"/>
    <col min="2307" max="2307" width="10.42578125" style="8" bestFit="1" customWidth="1"/>
    <col min="2308" max="2312" width="9.140625" style="8"/>
    <col min="2313" max="2313" width="20" style="8" customWidth="1"/>
    <col min="2314" max="2314" width="20.5703125" style="8" customWidth="1"/>
    <col min="2315" max="2560" width="9.140625" style="8"/>
    <col min="2561" max="2561" width="2" style="8" customWidth="1"/>
    <col min="2562" max="2562" width="9.140625" style="8"/>
    <col min="2563" max="2563" width="10.42578125" style="8" bestFit="1" customWidth="1"/>
    <col min="2564" max="2568" width="9.140625" style="8"/>
    <col min="2569" max="2569" width="20" style="8" customWidth="1"/>
    <col min="2570" max="2570" width="20.5703125" style="8" customWidth="1"/>
    <col min="2571" max="2816" width="9.140625" style="8"/>
    <col min="2817" max="2817" width="2" style="8" customWidth="1"/>
    <col min="2818" max="2818" width="9.140625" style="8"/>
    <col min="2819" max="2819" width="10.42578125" style="8" bestFit="1" customWidth="1"/>
    <col min="2820" max="2824" width="9.140625" style="8"/>
    <col min="2825" max="2825" width="20" style="8" customWidth="1"/>
    <col min="2826" max="2826" width="20.5703125" style="8" customWidth="1"/>
    <col min="2827" max="3072" width="9.140625" style="8"/>
    <col min="3073" max="3073" width="2" style="8" customWidth="1"/>
    <col min="3074" max="3074" width="9.140625" style="8"/>
    <col min="3075" max="3075" width="10.42578125" style="8" bestFit="1" customWidth="1"/>
    <col min="3076" max="3080" width="9.140625" style="8"/>
    <col min="3081" max="3081" width="20" style="8" customWidth="1"/>
    <col min="3082" max="3082" width="20.5703125" style="8" customWidth="1"/>
    <col min="3083" max="3328" width="9.140625" style="8"/>
    <col min="3329" max="3329" width="2" style="8" customWidth="1"/>
    <col min="3330" max="3330" width="9.140625" style="8"/>
    <col min="3331" max="3331" width="10.42578125" style="8" bestFit="1" customWidth="1"/>
    <col min="3332" max="3336" width="9.140625" style="8"/>
    <col min="3337" max="3337" width="20" style="8" customWidth="1"/>
    <col min="3338" max="3338" width="20.5703125" style="8" customWidth="1"/>
    <col min="3339" max="3584" width="9.140625" style="8"/>
    <col min="3585" max="3585" width="2" style="8" customWidth="1"/>
    <col min="3586" max="3586" width="9.140625" style="8"/>
    <col min="3587" max="3587" width="10.42578125" style="8" bestFit="1" customWidth="1"/>
    <col min="3588" max="3592" width="9.140625" style="8"/>
    <col min="3593" max="3593" width="20" style="8" customWidth="1"/>
    <col min="3594" max="3594" width="20.5703125" style="8" customWidth="1"/>
    <col min="3595" max="3840" width="9.140625" style="8"/>
    <col min="3841" max="3841" width="2" style="8" customWidth="1"/>
    <col min="3842" max="3842" width="9.140625" style="8"/>
    <col min="3843" max="3843" width="10.42578125" style="8" bestFit="1" customWidth="1"/>
    <col min="3844" max="3848" width="9.140625" style="8"/>
    <col min="3849" max="3849" width="20" style="8" customWidth="1"/>
    <col min="3850" max="3850" width="20.5703125" style="8" customWidth="1"/>
    <col min="3851" max="4096" width="9.140625" style="8"/>
    <col min="4097" max="4097" width="2" style="8" customWidth="1"/>
    <col min="4098" max="4098" width="9.140625" style="8"/>
    <col min="4099" max="4099" width="10.42578125" style="8" bestFit="1" customWidth="1"/>
    <col min="4100" max="4104" width="9.140625" style="8"/>
    <col min="4105" max="4105" width="20" style="8" customWidth="1"/>
    <col min="4106" max="4106" width="20.5703125" style="8" customWidth="1"/>
    <col min="4107" max="4352" width="9.140625" style="8"/>
    <col min="4353" max="4353" width="2" style="8" customWidth="1"/>
    <col min="4354" max="4354" width="9.140625" style="8"/>
    <col min="4355" max="4355" width="10.42578125" style="8" bestFit="1" customWidth="1"/>
    <col min="4356" max="4360" width="9.140625" style="8"/>
    <col min="4361" max="4361" width="20" style="8" customWidth="1"/>
    <col min="4362" max="4362" width="20.5703125" style="8" customWidth="1"/>
    <col min="4363" max="4608" width="9.140625" style="8"/>
    <col min="4609" max="4609" width="2" style="8" customWidth="1"/>
    <col min="4610" max="4610" width="9.140625" style="8"/>
    <col min="4611" max="4611" width="10.42578125" style="8" bestFit="1" customWidth="1"/>
    <col min="4612" max="4616" width="9.140625" style="8"/>
    <col min="4617" max="4617" width="20" style="8" customWidth="1"/>
    <col min="4618" max="4618" width="20.5703125" style="8" customWidth="1"/>
    <col min="4619" max="4864" width="9.140625" style="8"/>
    <col min="4865" max="4865" width="2" style="8" customWidth="1"/>
    <col min="4866" max="4866" width="9.140625" style="8"/>
    <col min="4867" max="4867" width="10.42578125" style="8" bestFit="1" customWidth="1"/>
    <col min="4868" max="4872" width="9.140625" style="8"/>
    <col min="4873" max="4873" width="20" style="8" customWidth="1"/>
    <col min="4874" max="4874" width="20.5703125" style="8" customWidth="1"/>
    <col min="4875" max="5120" width="9.140625" style="8"/>
    <col min="5121" max="5121" width="2" style="8" customWidth="1"/>
    <col min="5122" max="5122" width="9.140625" style="8"/>
    <col min="5123" max="5123" width="10.42578125" style="8" bestFit="1" customWidth="1"/>
    <col min="5124" max="5128" width="9.140625" style="8"/>
    <col min="5129" max="5129" width="20" style="8" customWidth="1"/>
    <col min="5130" max="5130" width="20.5703125" style="8" customWidth="1"/>
    <col min="5131" max="5376" width="9.140625" style="8"/>
    <col min="5377" max="5377" width="2" style="8" customWidth="1"/>
    <col min="5378" max="5378" width="9.140625" style="8"/>
    <col min="5379" max="5379" width="10.42578125" style="8" bestFit="1" customWidth="1"/>
    <col min="5380" max="5384" width="9.140625" style="8"/>
    <col min="5385" max="5385" width="20" style="8" customWidth="1"/>
    <col min="5386" max="5386" width="20.5703125" style="8" customWidth="1"/>
    <col min="5387" max="5632" width="9.140625" style="8"/>
    <col min="5633" max="5633" width="2" style="8" customWidth="1"/>
    <col min="5634" max="5634" width="9.140625" style="8"/>
    <col min="5635" max="5635" width="10.42578125" style="8" bestFit="1" customWidth="1"/>
    <col min="5636" max="5640" width="9.140625" style="8"/>
    <col min="5641" max="5641" width="20" style="8" customWidth="1"/>
    <col min="5642" max="5642" width="20.5703125" style="8" customWidth="1"/>
    <col min="5643" max="5888" width="9.140625" style="8"/>
    <col min="5889" max="5889" width="2" style="8" customWidth="1"/>
    <col min="5890" max="5890" width="9.140625" style="8"/>
    <col min="5891" max="5891" width="10.42578125" style="8" bestFit="1" customWidth="1"/>
    <col min="5892" max="5896" width="9.140625" style="8"/>
    <col min="5897" max="5897" width="20" style="8" customWidth="1"/>
    <col min="5898" max="5898" width="20.5703125" style="8" customWidth="1"/>
    <col min="5899" max="6144" width="9.140625" style="8"/>
    <col min="6145" max="6145" width="2" style="8" customWidth="1"/>
    <col min="6146" max="6146" width="9.140625" style="8"/>
    <col min="6147" max="6147" width="10.42578125" style="8" bestFit="1" customWidth="1"/>
    <col min="6148" max="6152" width="9.140625" style="8"/>
    <col min="6153" max="6153" width="20" style="8" customWidth="1"/>
    <col min="6154" max="6154" width="20.5703125" style="8" customWidth="1"/>
    <col min="6155" max="6400" width="9.140625" style="8"/>
    <col min="6401" max="6401" width="2" style="8" customWidth="1"/>
    <col min="6402" max="6402" width="9.140625" style="8"/>
    <col min="6403" max="6403" width="10.42578125" style="8" bestFit="1" customWidth="1"/>
    <col min="6404" max="6408" width="9.140625" style="8"/>
    <col min="6409" max="6409" width="20" style="8" customWidth="1"/>
    <col min="6410" max="6410" width="20.5703125" style="8" customWidth="1"/>
    <col min="6411" max="6656" width="9.140625" style="8"/>
    <col min="6657" max="6657" width="2" style="8" customWidth="1"/>
    <col min="6658" max="6658" width="9.140625" style="8"/>
    <col min="6659" max="6659" width="10.42578125" style="8" bestFit="1" customWidth="1"/>
    <col min="6660" max="6664" width="9.140625" style="8"/>
    <col min="6665" max="6665" width="20" style="8" customWidth="1"/>
    <col min="6666" max="6666" width="20.5703125" style="8" customWidth="1"/>
    <col min="6667" max="6912" width="9.140625" style="8"/>
    <col min="6913" max="6913" width="2" style="8" customWidth="1"/>
    <col min="6914" max="6914" width="9.140625" style="8"/>
    <col min="6915" max="6915" width="10.42578125" style="8" bestFit="1" customWidth="1"/>
    <col min="6916" max="6920" width="9.140625" style="8"/>
    <col min="6921" max="6921" width="20" style="8" customWidth="1"/>
    <col min="6922" max="6922" width="20.5703125" style="8" customWidth="1"/>
    <col min="6923" max="7168" width="9.140625" style="8"/>
    <col min="7169" max="7169" width="2" style="8" customWidth="1"/>
    <col min="7170" max="7170" width="9.140625" style="8"/>
    <col min="7171" max="7171" width="10.42578125" style="8" bestFit="1" customWidth="1"/>
    <col min="7172" max="7176" width="9.140625" style="8"/>
    <col min="7177" max="7177" width="20" style="8" customWidth="1"/>
    <col min="7178" max="7178" width="20.5703125" style="8" customWidth="1"/>
    <col min="7179" max="7424" width="9.140625" style="8"/>
    <col min="7425" max="7425" width="2" style="8" customWidth="1"/>
    <col min="7426" max="7426" width="9.140625" style="8"/>
    <col min="7427" max="7427" width="10.42578125" style="8" bestFit="1" customWidth="1"/>
    <col min="7428" max="7432" width="9.140625" style="8"/>
    <col min="7433" max="7433" width="20" style="8" customWidth="1"/>
    <col min="7434" max="7434" width="20.5703125" style="8" customWidth="1"/>
    <col min="7435" max="7680" width="9.140625" style="8"/>
    <col min="7681" max="7681" width="2" style="8" customWidth="1"/>
    <col min="7682" max="7682" width="9.140625" style="8"/>
    <col min="7683" max="7683" width="10.42578125" style="8" bestFit="1" customWidth="1"/>
    <col min="7684" max="7688" width="9.140625" style="8"/>
    <col min="7689" max="7689" width="20" style="8" customWidth="1"/>
    <col min="7690" max="7690" width="20.5703125" style="8" customWidth="1"/>
    <col min="7691" max="7936" width="9.140625" style="8"/>
    <col min="7937" max="7937" width="2" style="8" customWidth="1"/>
    <col min="7938" max="7938" width="9.140625" style="8"/>
    <col min="7939" max="7939" width="10.42578125" style="8" bestFit="1" customWidth="1"/>
    <col min="7940" max="7944" width="9.140625" style="8"/>
    <col min="7945" max="7945" width="20" style="8" customWidth="1"/>
    <col min="7946" max="7946" width="20.5703125" style="8" customWidth="1"/>
    <col min="7947" max="8192" width="9.140625" style="8"/>
    <col min="8193" max="8193" width="2" style="8" customWidth="1"/>
    <col min="8194" max="8194" width="9.140625" style="8"/>
    <col min="8195" max="8195" width="10.42578125" style="8" bestFit="1" customWidth="1"/>
    <col min="8196" max="8200" width="9.140625" style="8"/>
    <col min="8201" max="8201" width="20" style="8" customWidth="1"/>
    <col min="8202" max="8202" width="20.5703125" style="8" customWidth="1"/>
    <col min="8203" max="8448" width="9.140625" style="8"/>
    <col min="8449" max="8449" width="2" style="8" customWidth="1"/>
    <col min="8450" max="8450" width="9.140625" style="8"/>
    <col min="8451" max="8451" width="10.42578125" style="8" bestFit="1" customWidth="1"/>
    <col min="8452" max="8456" width="9.140625" style="8"/>
    <col min="8457" max="8457" width="20" style="8" customWidth="1"/>
    <col min="8458" max="8458" width="20.5703125" style="8" customWidth="1"/>
    <col min="8459" max="8704" width="9.140625" style="8"/>
    <col min="8705" max="8705" width="2" style="8" customWidth="1"/>
    <col min="8706" max="8706" width="9.140625" style="8"/>
    <col min="8707" max="8707" width="10.42578125" style="8" bestFit="1" customWidth="1"/>
    <col min="8708" max="8712" width="9.140625" style="8"/>
    <col min="8713" max="8713" width="20" style="8" customWidth="1"/>
    <col min="8714" max="8714" width="20.5703125" style="8" customWidth="1"/>
    <col min="8715" max="8960" width="9.140625" style="8"/>
    <col min="8961" max="8961" width="2" style="8" customWidth="1"/>
    <col min="8962" max="8962" width="9.140625" style="8"/>
    <col min="8963" max="8963" width="10.42578125" style="8" bestFit="1" customWidth="1"/>
    <col min="8964" max="8968" width="9.140625" style="8"/>
    <col min="8969" max="8969" width="20" style="8" customWidth="1"/>
    <col min="8970" max="8970" width="20.5703125" style="8" customWidth="1"/>
    <col min="8971" max="9216" width="9.140625" style="8"/>
    <col min="9217" max="9217" width="2" style="8" customWidth="1"/>
    <col min="9218" max="9218" width="9.140625" style="8"/>
    <col min="9219" max="9219" width="10.42578125" style="8" bestFit="1" customWidth="1"/>
    <col min="9220" max="9224" width="9.140625" style="8"/>
    <col min="9225" max="9225" width="20" style="8" customWidth="1"/>
    <col min="9226" max="9226" width="20.5703125" style="8" customWidth="1"/>
    <col min="9227" max="9472" width="9.140625" style="8"/>
    <col min="9473" max="9473" width="2" style="8" customWidth="1"/>
    <col min="9474" max="9474" width="9.140625" style="8"/>
    <col min="9475" max="9475" width="10.42578125" style="8" bestFit="1" customWidth="1"/>
    <col min="9476" max="9480" width="9.140625" style="8"/>
    <col min="9481" max="9481" width="20" style="8" customWidth="1"/>
    <col min="9482" max="9482" width="20.5703125" style="8" customWidth="1"/>
    <col min="9483" max="9728" width="9.140625" style="8"/>
    <col min="9729" max="9729" width="2" style="8" customWidth="1"/>
    <col min="9730" max="9730" width="9.140625" style="8"/>
    <col min="9731" max="9731" width="10.42578125" style="8" bestFit="1" customWidth="1"/>
    <col min="9732" max="9736" width="9.140625" style="8"/>
    <col min="9737" max="9737" width="20" style="8" customWidth="1"/>
    <col min="9738" max="9738" width="20.5703125" style="8" customWidth="1"/>
    <col min="9739" max="9984" width="9.140625" style="8"/>
    <col min="9985" max="9985" width="2" style="8" customWidth="1"/>
    <col min="9986" max="9986" width="9.140625" style="8"/>
    <col min="9987" max="9987" width="10.42578125" style="8" bestFit="1" customWidth="1"/>
    <col min="9988" max="9992" width="9.140625" style="8"/>
    <col min="9993" max="9993" width="20" style="8" customWidth="1"/>
    <col min="9994" max="9994" width="20.5703125" style="8" customWidth="1"/>
    <col min="9995" max="10240" width="9.140625" style="8"/>
    <col min="10241" max="10241" width="2" style="8" customWidth="1"/>
    <col min="10242" max="10242" width="9.140625" style="8"/>
    <col min="10243" max="10243" width="10.42578125" style="8" bestFit="1" customWidth="1"/>
    <col min="10244" max="10248" width="9.140625" style="8"/>
    <col min="10249" max="10249" width="20" style="8" customWidth="1"/>
    <col min="10250" max="10250" width="20.5703125" style="8" customWidth="1"/>
    <col min="10251" max="10496" width="9.140625" style="8"/>
    <col min="10497" max="10497" width="2" style="8" customWidth="1"/>
    <col min="10498" max="10498" width="9.140625" style="8"/>
    <col min="10499" max="10499" width="10.42578125" style="8" bestFit="1" customWidth="1"/>
    <col min="10500" max="10504" width="9.140625" style="8"/>
    <col min="10505" max="10505" width="20" style="8" customWidth="1"/>
    <col min="10506" max="10506" width="20.5703125" style="8" customWidth="1"/>
    <col min="10507" max="10752" width="9.140625" style="8"/>
    <col min="10753" max="10753" width="2" style="8" customWidth="1"/>
    <col min="10754" max="10754" width="9.140625" style="8"/>
    <col min="10755" max="10755" width="10.42578125" style="8" bestFit="1" customWidth="1"/>
    <col min="10756" max="10760" width="9.140625" style="8"/>
    <col min="10761" max="10761" width="20" style="8" customWidth="1"/>
    <col min="10762" max="10762" width="20.5703125" style="8" customWidth="1"/>
    <col min="10763" max="11008" width="9.140625" style="8"/>
    <col min="11009" max="11009" width="2" style="8" customWidth="1"/>
    <col min="11010" max="11010" width="9.140625" style="8"/>
    <col min="11011" max="11011" width="10.42578125" style="8" bestFit="1" customWidth="1"/>
    <col min="11012" max="11016" width="9.140625" style="8"/>
    <col min="11017" max="11017" width="20" style="8" customWidth="1"/>
    <col min="11018" max="11018" width="20.5703125" style="8" customWidth="1"/>
    <col min="11019" max="11264" width="9.140625" style="8"/>
    <col min="11265" max="11265" width="2" style="8" customWidth="1"/>
    <col min="11266" max="11266" width="9.140625" style="8"/>
    <col min="11267" max="11267" width="10.42578125" style="8" bestFit="1" customWidth="1"/>
    <col min="11268" max="11272" width="9.140625" style="8"/>
    <col min="11273" max="11273" width="20" style="8" customWidth="1"/>
    <col min="11274" max="11274" width="20.5703125" style="8" customWidth="1"/>
    <col min="11275" max="11520" width="9.140625" style="8"/>
    <col min="11521" max="11521" width="2" style="8" customWidth="1"/>
    <col min="11522" max="11522" width="9.140625" style="8"/>
    <col min="11523" max="11523" width="10.42578125" style="8" bestFit="1" customWidth="1"/>
    <col min="11524" max="11528" width="9.140625" style="8"/>
    <col min="11529" max="11529" width="20" style="8" customWidth="1"/>
    <col min="11530" max="11530" width="20.5703125" style="8" customWidth="1"/>
    <col min="11531" max="11776" width="9.140625" style="8"/>
    <col min="11777" max="11777" width="2" style="8" customWidth="1"/>
    <col min="11778" max="11778" width="9.140625" style="8"/>
    <col min="11779" max="11779" width="10.42578125" style="8" bestFit="1" customWidth="1"/>
    <col min="11780" max="11784" width="9.140625" style="8"/>
    <col min="11785" max="11785" width="20" style="8" customWidth="1"/>
    <col min="11786" max="11786" width="20.5703125" style="8" customWidth="1"/>
    <col min="11787" max="12032" width="9.140625" style="8"/>
    <col min="12033" max="12033" width="2" style="8" customWidth="1"/>
    <col min="12034" max="12034" width="9.140625" style="8"/>
    <col min="12035" max="12035" width="10.42578125" style="8" bestFit="1" customWidth="1"/>
    <col min="12036" max="12040" width="9.140625" style="8"/>
    <col min="12041" max="12041" width="20" style="8" customWidth="1"/>
    <col min="12042" max="12042" width="20.5703125" style="8" customWidth="1"/>
    <col min="12043" max="12288" width="9.140625" style="8"/>
    <col min="12289" max="12289" width="2" style="8" customWidth="1"/>
    <col min="12290" max="12290" width="9.140625" style="8"/>
    <col min="12291" max="12291" width="10.42578125" style="8" bestFit="1" customWidth="1"/>
    <col min="12292" max="12296" width="9.140625" style="8"/>
    <col min="12297" max="12297" width="20" style="8" customWidth="1"/>
    <col min="12298" max="12298" width="20.5703125" style="8" customWidth="1"/>
    <col min="12299" max="12544" width="9.140625" style="8"/>
    <col min="12545" max="12545" width="2" style="8" customWidth="1"/>
    <col min="12546" max="12546" width="9.140625" style="8"/>
    <col min="12547" max="12547" width="10.42578125" style="8" bestFit="1" customWidth="1"/>
    <col min="12548" max="12552" width="9.140625" style="8"/>
    <col min="12553" max="12553" width="20" style="8" customWidth="1"/>
    <col min="12554" max="12554" width="20.5703125" style="8" customWidth="1"/>
    <col min="12555" max="12800" width="9.140625" style="8"/>
    <col min="12801" max="12801" width="2" style="8" customWidth="1"/>
    <col min="12802" max="12802" width="9.140625" style="8"/>
    <col min="12803" max="12803" width="10.42578125" style="8" bestFit="1" customWidth="1"/>
    <col min="12804" max="12808" width="9.140625" style="8"/>
    <col min="12809" max="12809" width="20" style="8" customWidth="1"/>
    <col min="12810" max="12810" width="20.5703125" style="8" customWidth="1"/>
    <col min="12811" max="13056" width="9.140625" style="8"/>
    <col min="13057" max="13057" width="2" style="8" customWidth="1"/>
    <col min="13058" max="13058" width="9.140625" style="8"/>
    <col min="13059" max="13059" width="10.42578125" style="8" bestFit="1" customWidth="1"/>
    <col min="13060" max="13064" width="9.140625" style="8"/>
    <col min="13065" max="13065" width="20" style="8" customWidth="1"/>
    <col min="13066" max="13066" width="20.5703125" style="8" customWidth="1"/>
    <col min="13067" max="13312" width="9.140625" style="8"/>
    <col min="13313" max="13313" width="2" style="8" customWidth="1"/>
    <col min="13314" max="13314" width="9.140625" style="8"/>
    <col min="13315" max="13315" width="10.42578125" style="8" bestFit="1" customWidth="1"/>
    <col min="13316" max="13320" width="9.140625" style="8"/>
    <col min="13321" max="13321" width="20" style="8" customWidth="1"/>
    <col min="13322" max="13322" width="20.5703125" style="8" customWidth="1"/>
    <col min="13323" max="13568" width="9.140625" style="8"/>
    <col min="13569" max="13569" width="2" style="8" customWidth="1"/>
    <col min="13570" max="13570" width="9.140625" style="8"/>
    <col min="13571" max="13571" width="10.42578125" style="8" bestFit="1" customWidth="1"/>
    <col min="13572" max="13576" width="9.140625" style="8"/>
    <col min="13577" max="13577" width="20" style="8" customWidth="1"/>
    <col min="13578" max="13578" width="20.5703125" style="8" customWidth="1"/>
    <col min="13579" max="13824" width="9.140625" style="8"/>
    <col min="13825" max="13825" width="2" style="8" customWidth="1"/>
    <col min="13826" max="13826" width="9.140625" style="8"/>
    <col min="13827" max="13827" width="10.42578125" style="8" bestFit="1" customWidth="1"/>
    <col min="13828" max="13832" width="9.140625" style="8"/>
    <col min="13833" max="13833" width="20" style="8" customWidth="1"/>
    <col min="13834" max="13834" width="20.5703125" style="8" customWidth="1"/>
    <col min="13835" max="14080" width="9.140625" style="8"/>
    <col min="14081" max="14081" width="2" style="8" customWidth="1"/>
    <col min="14082" max="14082" width="9.140625" style="8"/>
    <col min="14083" max="14083" width="10.42578125" style="8" bestFit="1" customWidth="1"/>
    <col min="14084" max="14088" width="9.140625" style="8"/>
    <col min="14089" max="14089" width="20" style="8" customWidth="1"/>
    <col min="14090" max="14090" width="20.5703125" style="8" customWidth="1"/>
    <col min="14091" max="14336" width="9.140625" style="8"/>
    <col min="14337" max="14337" width="2" style="8" customWidth="1"/>
    <col min="14338" max="14338" width="9.140625" style="8"/>
    <col min="14339" max="14339" width="10.42578125" style="8" bestFit="1" customWidth="1"/>
    <col min="14340" max="14344" width="9.140625" style="8"/>
    <col min="14345" max="14345" width="20" style="8" customWidth="1"/>
    <col min="14346" max="14346" width="20.5703125" style="8" customWidth="1"/>
    <col min="14347" max="14592" width="9.140625" style="8"/>
    <col min="14593" max="14593" width="2" style="8" customWidth="1"/>
    <col min="14594" max="14594" width="9.140625" style="8"/>
    <col min="14595" max="14595" width="10.42578125" style="8" bestFit="1" customWidth="1"/>
    <col min="14596" max="14600" width="9.140625" style="8"/>
    <col min="14601" max="14601" width="20" style="8" customWidth="1"/>
    <col min="14602" max="14602" width="20.5703125" style="8" customWidth="1"/>
    <col min="14603" max="14848" width="9.140625" style="8"/>
    <col min="14849" max="14849" width="2" style="8" customWidth="1"/>
    <col min="14850" max="14850" width="9.140625" style="8"/>
    <col min="14851" max="14851" width="10.42578125" style="8" bestFit="1" customWidth="1"/>
    <col min="14852" max="14856" width="9.140625" style="8"/>
    <col min="14857" max="14857" width="20" style="8" customWidth="1"/>
    <col min="14858" max="14858" width="20.5703125" style="8" customWidth="1"/>
    <col min="14859" max="15104" width="9.140625" style="8"/>
    <col min="15105" max="15105" width="2" style="8" customWidth="1"/>
    <col min="15106" max="15106" width="9.140625" style="8"/>
    <col min="15107" max="15107" width="10.42578125" style="8" bestFit="1" customWidth="1"/>
    <col min="15108" max="15112" width="9.140625" style="8"/>
    <col min="15113" max="15113" width="20" style="8" customWidth="1"/>
    <col min="15114" max="15114" width="20.5703125" style="8" customWidth="1"/>
    <col min="15115" max="15360" width="9.140625" style="8"/>
    <col min="15361" max="15361" width="2" style="8" customWidth="1"/>
    <col min="15362" max="15362" width="9.140625" style="8"/>
    <col min="15363" max="15363" width="10.42578125" style="8" bestFit="1" customWidth="1"/>
    <col min="15364" max="15368" width="9.140625" style="8"/>
    <col min="15369" max="15369" width="20" style="8" customWidth="1"/>
    <col min="15370" max="15370" width="20.5703125" style="8" customWidth="1"/>
    <col min="15371" max="15616" width="9.140625" style="8"/>
    <col min="15617" max="15617" width="2" style="8" customWidth="1"/>
    <col min="15618" max="15618" width="9.140625" style="8"/>
    <col min="15619" max="15619" width="10.42578125" style="8" bestFit="1" customWidth="1"/>
    <col min="15620" max="15624" width="9.140625" style="8"/>
    <col min="15625" max="15625" width="20" style="8" customWidth="1"/>
    <col min="15626" max="15626" width="20.5703125" style="8" customWidth="1"/>
    <col min="15627" max="15872" width="9.140625" style="8"/>
    <col min="15873" max="15873" width="2" style="8" customWidth="1"/>
    <col min="15874" max="15874" width="9.140625" style="8"/>
    <col min="15875" max="15875" width="10.42578125" style="8" bestFit="1" customWidth="1"/>
    <col min="15876" max="15880" width="9.140625" style="8"/>
    <col min="15881" max="15881" width="20" style="8" customWidth="1"/>
    <col min="15882" max="15882" width="20.5703125" style="8" customWidth="1"/>
    <col min="15883" max="16128" width="9.140625" style="8"/>
    <col min="16129" max="16129" width="2" style="8" customWidth="1"/>
    <col min="16130" max="16130" width="9.140625" style="8"/>
    <col min="16131" max="16131" width="10.42578125" style="8" bestFit="1" customWidth="1"/>
    <col min="16132" max="16136" width="9.140625" style="8"/>
    <col min="16137" max="16137" width="20" style="8" customWidth="1"/>
    <col min="16138" max="16138" width="20.5703125" style="8" customWidth="1"/>
    <col min="16139" max="16384" width="9.140625" style="8"/>
  </cols>
  <sheetData>
    <row r="1" spans="2:10" ht="10.5" customHeight="1" x14ac:dyDescent="0.2"/>
    <row r="2" spans="2:10" ht="15.75" x14ac:dyDescent="0.25">
      <c r="B2" s="9" t="s">
        <v>7</v>
      </c>
      <c r="H2" s="9"/>
    </row>
    <row r="3" spans="2:10" x14ac:dyDescent="0.2">
      <c r="B3" s="8" t="s">
        <v>29</v>
      </c>
    </row>
    <row r="5" spans="2:10" ht="15.75" x14ac:dyDescent="0.25">
      <c r="B5" s="9" t="s">
        <v>0</v>
      </c>
    </row>
    <row r="6" spans="2:10" ht="15.75" x14ac:dyDescent="0.25">
      <c r="B6" s="9"/>
    </row>
    <row r="7" spans="2:10" ht="15.75" x14ac:dyDescent="0.25">
      <c r="B7" s="9" t="s">
        <v>41</v>
      </c>
    </row>
    <row r="9" spans="2:10" ht="34.5" customHeight="1" x14ac:dyDescent="0.2">
      <c r="B9" s="359" t="s">
        <v>42</v>
      </c>
      <c r="C9" s="359"/>
      <c r="D9" s="359"/>
      <c r="E9" s="359"/>
      <c r="F9" s="359"/>
      <c r="G9" s="359"/>
      <c r="H9" s="359"/>
      <c r="I9" s="359"/>
      <c r="J9" s="359"/>
    </row>
    <row r="11" spans="2:10" ht="16.5" customHeight="1" x14ac:dyDescent="0.2">
      <c r="B11" s="360" t="s">
        <v>43</v>
      </c>
      <c r="C11" s="360"/>
      <c r="D11" s="360"/>
      <c r="E11" s="360"/>
      <c r="F11" s="360"/>
      <c r="G11" s="360"/>
      <c r="H11" s="360"/>
      <c r="I11" s="360"/>
      <c r="J11" s="360"/>
    </row>
    <row r="12" spans="2:10" ht="57" customHeight="1" x14ac:dyDescent="0.2">
      <c r="B12" s="360" t="s">
        <v>44</v>
      </c>
      <c r="C12" s="360"/>
      <c r="D12" s="360"/>
      <c r="E12" s="360"/>
      <c r="F12" s="360"/>
      <c r="G12" s="360"/>
      <c r="H12" s="360"/>
      <c r="I12" s="360"/>
      <c r="J12" s="360"/>
    </row>
    <row r="13" spans="2:10" ht="29.25" customHeight="1" x14ac:dyDescent="0.2">
      <c r="B13" s="360" t="s">
        <v>45</v>
      </c>
      <c r="C13" s="360"/>
      <c r="D13" s="360"/>
      <c r="E13" s="360"/>
      <c r="F13" s="360"/>
      <c r="G13" s="360"/>
      <c r="H13" s="360"/>
      <c r="I13" s="360"/>
      <c r="J13" s="360"/>
    </row>
    <row r="14" spans="2:10" ht="44.25" customHeight="1" x14ac:dyDescent="0.2">
      <c r="B14" s="360" t="s">
        <v>46</v>
      </c>
      <c r="C14" s="360"/>
      <c r="D14" s="360"/>
      <c r="E14" s="360"/>
      <c r="F14" s="360"/>
      <c r="G14" s="360"/>
      <c r="H14" s="360"/>
      <c r="I14" s="360"/>
      <c r="J14" s="360"/>
    </row>
    <row r="15" spans="2:10" ht="12" customHeight="1" x14ac:dyDescent="0.2"/>
    <row r="16" spans="2:10" ht="32.25" customHeight="1" x14ac:dyDescent="0.2">
      <c r="B16" s="359" t="s">
        <v>53</v>
      </c>
      <c r="C16" s="359"/>
      <c r="D16" s="359"/>
      <c r="E16" s="359"/>
      <c r="F16" s="359"/>
      <c r="G16" s="359"/>
      <c r="H16" s="359"/>
      <c r="I16" s="359"/>
      <c r="J16" s="359"/>
    </row>
    <row r="17" spans="2:10" ht="14.25" customHeight="1" x14ac:dyDescent="0.2"/>
    <row r="18" spans="2:10" ht="32.25" customHeight="1" x14ac:dyDescent="0.2">
      <c r="B18" s="363" t="s">
        <v>47</v>
      </c>
      <c r="C18" s="363"/>
      <c r="D18" s="363"/>
      <c r="E18" s="363"/>
      <c r="F18" s="363"/>
      <c r="G18" s="363"/>
      <c r="H18" s="363"/>
      <c r="I18" s="363"/>
      <c r="J18" s="363"/>
    </row>
    <row r="20" spans="2:10" ht="48" customHeight="1" x14ac:dyDescent="0.2">
      <c r="B20" s="363" t="s">
        <v>54</v>
      </c>
      <c r="C20" s="363"/>
      <c r="D20" s="363"/>
      <c r="E20" s="363"/>
      <c r="F20" s="363"/>
      <c r="G20" s="363"/>
      <c r="H20" s="363"/>
      <c r="I20" s="363"/>
      <c r="J20" s="363"/>
    </row>
    <row r="22" spans="2:10" ht="48" customHeight="1" x14ac:dyDescent="0.2">
      <c r="B22" s="357" t="s">
        <v>48</v>
      </c>
      <c r="C22" s="357"/>
      <c r="D22" s="357"/>
      <c r="E22" s="357"/>
      <c r="F22" s="357"/>
      <c r="G22" s="357"/>
      <c r="H22" s="357"/>
      <c r="I22" s="357"/>
      <c r="J22" s="357"/>
    </row>
    <row r="23" spans="2:10" x14ac:dyDescent="0.2">
      <c r="B23" s="12"/>
      <c r="C23" s="12"/>
      <c r="D23" s="12"/>
      <c r="E23" s="12"/>
      <c r="F23" s="12"/>
      <c r="G23" s="12"/>
      <c r="H23" s="12"/>
      <c r="I23" s="12"/>
      <c r="J23" s="12"/>
    </row>
    <row r="24" spans="2:10" ht="32.25" customHeight="1" x14ac:dyDescent="0.2">
      <c r="B24" s="357" t="s">
        <v>49</v>
      </c>
      <c r="C24" s="357"/>
      <c r="D24" s="357"/>
      <c r="E24" s="357"/>
      <c r="F24" s="357"/>
      <c r="G24" s="357"/>
      <c r="H24" s="357"/>
      <c r="I24" s="357"/>
      <c r="J24" s="357"/>
    </row>
    <row r="25" spans="2:10" x14ac:dyDescent="0.2">
      <c r="B25" s="12"/>
      <c r="C25" s="12"/>
      <c r="D25" s="12"/>
      <c r="E25" s="12"/>
      <c r="F25" s="12"/>
      <c r="G25" s="12"/>
      <c r="H25" s="12"/>
      <c r="I25" s="12"/>
      <c r="J25" s="12"/>
    </row>
    <row r="26" spans="2:10" ht="16.5" customHeight="1" x14ac:dyDescent="0.2">
      <c r="B26" s="357" t="s">
        <v>50</v>
      </c>
      <c r="C26" s="357"/>
      <c r="D26" s="357"/>
      <c r="E26" s="357"/>
      <c r="F26" s="357"/>
      <c r="G26" s="357"/>
      <c r="H26" s="357"/>
      <c r="I26" s="357"/>
      <c r="J26" s="357"/>
    </row>
    <row r="27" spans="2:10" x14ac:dyDescent="0.2">
      <c r="B27" s="12"/>
      <c r="C27" s="12"/>
      <c r="D27" s="12"/>
      <c r="E27" s="12"/>
      <c r="F27" s="12"/>
      <c r="G27" s="12"/>
      <c r="H27" s="12"/>
      <c r="I27" s="12"/>
      <c r="J27" s="12"/>
    </row>
    <row r="28" spans="2:10" ht="16.5" customHeight="1" x14ac:dyDescent="0.2">
      <c r="B28" s="357" t="s">
        <v>51</v>
      </c>
      <c r="C28" s="357"/>
      <c r="D28" s="357"/>
      <c r="E28" s="357"/>
      <c r="F28" s="357"/>
      <c r="G28" s="357"/>
      <c r="H28" s="357"/>
      <c r="I28" s="357"/>
      <c r="J28" s="357"/>
    </row>
    <row r="29" spans="2:10" x14ac:dyDescent="0.2">
      <c r="B29" s="12"/>
      <c r="C29" s="12"/>
      <c r="D29" s="12"/>
      <c r="E29" s="12"/>
      <c r="F29" s="12"/>
      <c r="G29" s="12"/>
      <c r="H29" s="12"/>
      <c r="I29" s="12"/>
      <c r="J29" s="12"/>
    </row>
    <row r="30" spans="2:10" ht="48" customHeight="1" x14ac:dyDescent="0.2">
      <c r="B30" s="357" t="s">
        <v>52</v>
      </c>
      <c r="C30" s="357"/>
      <c r="D30" s="357"/>
      <c r="E30" s="357"/>
      <c r="F30" s="357"/>
      <c r="G30" s="357"/>
      <c r="H30" s="357"/>
      <c r="I30" s="357"/>
      <c r="J30" s="357"/>
    </row>
    <row r="31" spans="2:10" x14ac:dyDescent="0.2">
      <c r="B31" s="12"/>
      <c r="C31" s="12"/>
      <c r="D31" s="12"/>
      <c r="E31" s="12"/>
      <c r="F31" s="12"/>
      <c r="G31" s="12"/>
      <c r="H31" s="12"/>
      <c r="I31" s="12"/>
      <c r="J31" s="12"/>
    </row>
    <row r="32" spans="2:10" ht="48" customHeight="1" x14ac:dyDescent="0.2">
      <c r="B32" s="361"/>
      <c r="C32" s="361"/>
      <c r="D32" s="361"/>
      <c r="E32" s="361"/>
      <c r="F32" s="361"/>
      <c r="G32" s="361"/>
      <c r="H32" s="361"/>
      <c r="I32" s="361"/>
      <c r="J32" s="361"/>
    </row>
    <row r="33" spans="2:10" x14ac:dyDescent="0.2">
      <c r="B33" s="13"/>
      <c r="C33" s="13"/>
      <c r="D33" s="13"/>
      <c r="E33" s="13"/>
      <c r="F33" s="13"/>
      <c r="G33" s="13"/>
      <c r="H33" s="13"/>
      <c r="I33" s="13"/>
      <c r="J33" s="13"/>
    </row>
    <row r="34" spans="2:10" x14ac:dyDescent="0.2">
      <c r="B34" s="13"/>
      <c r="C34" s="13"/>
      <c r="D34" s="13"/>
      <c r="E34" s="13"/>
      <c r="F34" s="13"/>
      <c r="G34" s="13"/>
      <c r="H34" s="13"/>
      <c r="I34" s="13"/>
      <c r="J34" s="13"/>
    </row>
    <row r="35" spans="2:10" x14ac:dyDescent="0.2">
      <c r="B35" s="13"/>
      <c r="C35" s="14"/>
      <c r="D35" s="13"/>
      <c r="E35" s="13"/>
      <c r="F35" s="13"/>
      <c r="G35" s="13"/>
      <c r="H35" s="13"/>
      <c r="I35" s="15"/>
      <c r="J35" s="13"/>
    </row>
    <row r="36" spans="2:10" x14ac:dyDescent="0.2">
      <c r="B36" s="13"/>
      <c r="C36" s="16"/>
      <c r="D36" s="13"/>
      <c r="E36" s="13"/>
      <c r="F36" s="13"/>
      <c r="G36" s="13"/>
      <c r="H36" s="13"/>
      <c r="I36" s="17"/>
      <c r="J36" s="13"/>
    </row>
    <row r="37" spans="2:10" x14ac:dyDescent="0.2">
      <c r="B37" s="13"/>
      <c r="C37" s="13"/>
      <c r="D37" s="13"/>
      <c r="E37" s="13"/>
      <c r="F37" s="13"/>
      <c r="G37" s="13"/>
      <c r="H37" s="13"/>
      <c r="I37" s="17"/>
      <c r="J37" s="13"/>
    </row>
    <row r="38" spans="2:10" x14ac:dyDescent="0.2">
      <c r="B38" s="13"/>
      <c r="C38" s="16"/>
      <c r="D38" s="13"/>
      <c r="E38" s="13"/>
      <c r="F38" s="13"/>
      <c r="G38" s="13"/>
      <c r="H38" s="13"/>
      <c r="I38" s="17"/>
      <c r="J38" s="13"/>
    </row>
    <row r="39" spans="2:10" x14ac:dyDescent="0.2">
      <c r="B39" s="13"/>
      <c r="C39" s="13"/>
      <c r="D39" s="13"/>
      <c r="E39" s="13"/>
      <c r="F39" s="13"/>
      <c r="G39" s="13"/>
      <c r="H39" s="13"/>
      <c r="I39" s="17"/>
      <c r="J39" s="13"/>
    </row>
    <row r="40" spans="2:10" x14ac:dyDescent="0.2">
      <c r="B40" s="13"/>
      <c r="C40" s="16"/>
      <c r="D40" s="13"/>
      <c r="E40" s="13"/>
      <c r="F40" s="13"/>
      <c r="G40" s="13"/>
      <c r="H40" s="13"/>
      <c r="I40" s="17"/>
      <c r="J40" s="13"/>
    </row>
    <row r="41" spans="2:10" x14ac:dyDescent="0.2">
      <c r="B41" s="13"/>
      <c r="C41" s="16"/>
      <c r="D41" s="13"/>
      <c r="E41" s="13"/>
      <c r="F41" s="13"/>
      <c r="G41" s="13"/>
      <c r="H41" s="13"/>
      <c r="I41" s="17"/>
      <c r="J41" s="13"/>
    </row>
    <row r="42" spans="2:10" x14ac:dyDescent="0.2">
      <c r="B42" s="13"/>
      <c r="C42" s="16"/>
      <c r="D42" s="13"/>
      <c r="E42" s="13"/>
      <c r="F42" s="13"/>
      <c r="G42" s="13"/>
      <c r="H42" s="13"/>
      <c r="I42" s="17"/>
      <c r="J42" s="13"/>
    </row>
    <row r="43" spans="2:10" x14ac:dyDescent="0.2">
      <c r="B43" s="13"/>
      <c r="C43" s="16"/>
      <c r="D43" s="13"/>
      <c r="E43" s="13"/>
      <c r="F43" s="13"/>
      <c r="G43" s="13"/>
      <c r="H43" s="13"/>
      <c r="I43" s="17"/>
      <c r="J43" s="13"/>
    </row>
    <row r="44" spans="2:10" x14ac:dyDescent="0.2">
      <c r="B44" s="13"/>
      <c r="C44" s="13"/>
      <c r="D44" s="13"/>
      <c r="E44" s="13"/>
      <c r="F44" s="13"/>
      <c r="G44" s="13"/>
      <c r="H44" s="13"/>
      <c r="I44" s="15"/>
      <c r="J44" s="13"/>
    </row>
    <row r="45" spans="2:10" x14ac:dyDescent="0.2">
      <c r="B45" s="13"/>
      <c r="C45" s="13"/>
      <c r="D45" s="13"/>
      <c r="E45" s="13"/>
      <c r="F45" s="13"/>
      <c r="G45" s="13"/>
      <c r="H45" s="13"/>
      <c r="I45" s="13"/>
      <c r="J45" s="13"/>
    </row>
    <row r="46" spans="2:10" ht="48" customHeight="1" x14ac:dyDescent="0.2">
      <c r="B46" s="362"/>
      <c r="C46" s="362"/>
      <c r="D46" s="362"/>
      <c r="E46" s="362"/>
      <c r="F46" s="362"/>
      <c r="G46" s="362"/>
      <c r="H46" s="362"/>
      <c r="I46" s="362"/>
      <c r="J46" s="362"/>
    </row>
    <row r="48" spans="2:10" ht="32.25" customHeight="1" x14ac:dyDescent="0.2">
      <c r="B48" s="359"/>
      <c r="C48" s="359"/>
      <c r="D48" s="359"/>
      <c r="E48" s="359"/>
      <c r="F48" s="359"/>
      <c r="G48" s="359"/>
      <c r="H48" s="359"/>
      <c r="I48" s="359"/>
      <c r="J48" s="359"/>
    </row>
  </sheetData>
  <mergeCells count="16">
    <mergeCell ref="B30:J30"/>
    <mergeCell ref="B32:J32"/>
    <mergeCell ref="B46:J46"/>
    <mergeCell ref="B48:J48"/>
    <mergeCell ref="B18:J18"/>
    <mergeCell ref="B20:J20"/>
    <mergeCell ref="B22:J22"/>
    <mergeCell ref="B24:J24"/>
    <mergeCell ref="B26:J26"/>
    <mergeCell ref="B28:J28"/>
    <mergeCell ref="B16:J16"/>
    <mergeCell ref="B9:J9"/>
    <mergeCell ref="B11:J11"/>
    <mergeCell ref="B12:J12"/>
    <mergeCell ref="B13:J13"/>
    <mergeCell ref="B14:J14"/>
  </mergeCells>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x14ac:dyDescent="0.2"/>
  <cols>
    <col min="1" max="1" width="2" style="8" customWidth="1"/>
    <col min="2" max="2" width="9.140625" style="8"/>
    <col min="3" max="3" width="10.42578125" style="8" bestFit="1" customWidth="1"/>
    <col min="4" max="8" width="9.140625" style="8"/>
    <col min="9" max="9" width="20" style="8" customWidth="1"/>
    <col min="10" max="10" width="20.5703125" style="8" customWidth="1"/>
    <col min="11" max="256" width="9.140625" style="8"/>
    <col min="257" max="257" width="2" style="8" customWidth="1"/>
    <col min="258" max="258" width="9.140625" style="8"/>
    <col min="259" max="259" width="10.42578125" style="8" bestFit="1" customWidth="1"/>
    <col min="260" max="264" width="9.140625" style="8"/>
    <col min="265" max="265" width="20" style="8" customWidth="1"/>
    <col min="266" max="266" width="20.5703125" style="8" customWidth="1"/>
    <col min="267" max="512" width="9.140625" style="8"/>
    <col min="513" max="513" width="2" style="8" customWidth="1"/>
    <col min="514" max="514" width="9.140625" style="8"/>
    <col min="515" max="515" width="10.42578125" style="8" bestFit="1" customWidth="1"/>
    <col min="516" max="520" width="9.140625" style="8"/>
    <col min="521" max="521" width="20" style="8" customWidth="1"/>
    <col min="522" max="522" width="20.5703125" style="8" customWidth="1"/>
    <col min="523" max="768" width="9.140625" style="8"/>
    <col min="769" max="769" width="2" style="8" customWidth="1"/>
    <col min="770" max="770" width="9.140625" style="8"/>
    <col min="771" max="771" width="10.42578125" style="8" bestFit="1" customWidth="1"/>
    <col min="772" max="776" width="9.140625" style="8"/>
    <col min="777" max="777" width="20" style="8" customWidth="1"/>
    <col min="778" max="778" width="20.5703125" style="8" customWidth="1"/>
    <col min="779" max="1024" width="9.140625" style="8"/>
    <col min="1025" max="1025" width="2" style="8" customWidth="1"/>
    <col min="1026" max="1026" width="9.140625" style="8"/>
    <col min="1027" max="1027" width="10.42578125" style="8" bestFit="1" customWidth="1"/>
    <col min="1028" max="1032" width="9.140625" style="8"/>
    <col min="1033" max="1033" width="20" style="8" customWidth="1"/>
    <col min="1034" max="1034" width="20.5703125" style="8" customWidth="1"/>
    <col min="1035" max="1280" width="9.140625" style="8"/>
    <col min="1281" max="1281" width="2" style="8" customWidth="1"/>
    <col min="1282" max="1282" width="9.140625" style="8"/>
    <col min="1283" max="1283" width="10.42578125" style="8" bestFit="1" customWidth="1"/>
    <col min="1284" max="1288" width="9.140625" style="8"/>
    <col min="1289" max="1289" width="20" style="8" customWidth="1"/>
    <col min="1290" max="1290" width="20.5703125" style="8" customWidth="1"/>
    <col min="1291" max="1536" width="9.140625" style="8"/>
    <col min="1537" max="1537" width="2" style="8" customWidth="1"/>
    <col min="1538" max="1538" width="9.140625" style="8"/>
    <col min="1539" max="1539" width="10.42578125" style="8" bestFit="1" customWidth="1"/>
    <col min="1540" max="1544" width="9.140625" style="8"/>
    <col min="1545" max="1545" width="20" style="8" customWidth="1"/>
    <col min="1546" max="1546" width="20.5703125" style="8" customWidth="1"/>
    <col min="1547" max="1792" width="9.140625" style="8"/>
    <col min="1793" max="1793" width="2" style="8" customWidth="1"/>
    <col min="1794" max="1794" width="9.140625" style="8"/>
    <col min="1795" max="1795" width="10.42578125" style="8" bestFit="1" customWidth="1"/>
    <col min="1796" max="1800" width="9.140625" style="8"/>
    <col min="1801" max="1801" width="20" style="8" customWidth="1"/>
    <col min="1802" max="1802" width="20.5703125" style="8" customWidth="1"/>
    <col min="1803" max="2048" width="9.140625" style="8"/>
    <col min="2049" max="2049" width="2" style="8" customWidth="1"/>
    <col min="2050" max="2050" width="9.140625" style="8"/>
    <col min="2051" max="2051" width="10.42578125" style="8" bestFit="1" customWidth="1"/>
    <col min="2052" max="2056" width="9.140625" style="8"/>
    <col min="2057" max="2057" width="20" style="8" customWidth="1"/>
    <col min="2058" max="2058" width="20.5703125" style="8" customWidth="1"/>
    <col min="2059" max="2304" width="9.140625" style="8"/>
    <col min="2305" max="2305" width="2" style="8" customWidth="1"/>
    <col min="2306" max="2306" width="9.140625" style="8"/>
    <col min="2307" max="2307" width="10.42578125" style="8" bestFit="1" customWidth="1"/>
    <col min="2308" max="2312" width="9.140625" style="8"/>
    <col min="2313" max="2313" width="20" style="8" customWidth="1"/>
    <col min="2314" max="2314" width="20.5703125" style="8" customWidth="1"/>
    <col min="2315" max="2560" width="9.140625" style="8"/>
    <col min="2561" max="2561" width="2" style="8" customWidth="1"/>
    <col min="2562" max="2562" width="9.140625" style="8"/>
    <col min="2563" max="2563" width="10.42578125" style="8" bestFit="1" customWidth="1"/>
    <col min="2564" max="2568" width="9.140625" style="8"/>
    <col min="2569" max="2569" width="20" style="8" customWidth="1"/>
    <col min="2570" max="2570" width="20.5703125" style="8" customWidth="1"/>
    <col min="2571" max="2816" width="9.140625" style="8"/>
    <col min="2817" max="2817" width="2" style="8" customWidth="1"/>
    <col min="2818" max="2818" width="9.140625" style="8"/>
    <col min="2819" max="2819" width="10.42578125" style="8" bestFit="1" customWidth="1"/>
    <col min="2820" max="2824" width="9.140625" style="8"/>
    <col min="2825" max="2825" width="20" style="8" customWidth="1"/>
    <col min="2826" max="2826" width="20.5703125" style="8" customWidth="1"/>
    <col min="2827" max="3072" width="9.140625" style="8"/>
    <col min="3073" max="3073" width="2" style="8" customWidth="1"/>
    <col min="3074" max="3074" width="9.140625" style="8"/>
    <col min="3075" max="3075" width="10.42578125" style="8" bestFit="1" customWidth="1"/>
    <col min="3076" max="3080" width="9.140625" style="8"/>
    <col min="3081" max="3081" width="20" style="8" customWidth="1"/>
    <col min="3082" max="3082" width="20.5703125" style="8" customWidth="1"/>
    <col min="3083" max="3328" width="9.140625" style="8"/>
    <col min="3329" max="3329" width="2" style="8" customWidth="1"/>
    <col min="3330" max="3330" width="9.140625" style="8"/>
    <col min="3331" max="3331" width="10.42578125" style="8" bestFit="1" customWidth="1"/>
    <col min="3332" max="3336" width="9.140625" style="8"/>
    <col min="3337" max="3337" width="20" style="8" customWidth="1"/>
    <col min="3338" max="3338" width="20.5703125" style="8" customWidth="1"/>
    <col min="3339" max="3584" width="9.140625" style="8"/>
    <col min="3585" max="3585" width="2" style="8" customWidth="1"/>
    <col min="3586" max="3586" width="9.140625" style="8"/>
    <col min="3587" max="3587" width="10.42578125" style="8" bestFit="1" customWidth="1"/>
    <col min="3588" max="3592" width="9.140625" style="8"/>
    <col min="3593" max="3593" width="20" style="8" customWidth="1"/>
    <col min="3594" max="3594" width="20.5703125" style="8" customWidth="1"/>
    <col min="3595" max="3840" width="9.140625" style="8"/>
    <col min="3841" max="3841" width="2" style="8" customWidth="1"/>
    <col min="3842" max="3842" width="9.140625" style="8"/>
    <col min="3843" max="3843" width="10.42578125" style="8" bestFit="1" customWidth="1"/>
    <col min="3844" max="3848" width="9.140625" style="8"/>
    <col min="3849" max="3849" width="20" style="8" customWidth="1"/>
    <col min="3850" max="3850" width="20.5703125" style="8" customWidth="1"/>
    <col min="3851" max="4096" width="9.140625" style="8"/>
    <col min="4097" max="4097" width="2" style="8" customWidth="1"/>
    <col min="4098" max="4098" width="9.140625" style="8"/>
    <col min="4099" max="4099" width="10.42578125" style="8" bestFit="1" customWidth="1"/>
    <col min="4100" max="4104" width="9.140625" style="8"/>
    <col min="4105" max="4105" width="20" style="8" customWidth="1"/>
    <col min="4106" max="4106" width="20.5703125" style="8" customWidth="1"/>
    <col min="4107" max="4352" width="9.140625" style="8"/>
    <col min="4353" max="4353" width="2" style="8" customWidth="1"/>
    <col min="4354" max="4354" width="9.140625" style="8"/>
    <col min="4355" max="4355" width="10.42578125" style="8" bestFit="1" customWidth="1"/>
    <col min="4356" max="4360" width="9.140625" style="8"/>
    <col min="4361" max="4361" width="20" style="8" customWidth="1"/>
    <col min="4362" max="4362" width="20.5703125" style="8" customWidth="1"/>
    <col min="4363" max="4608" width="9.140625" style="8"/>
    <col min="4609" max="4609" width="2" style="8" customWidth="1"/>
    <col min="4610" max="4610" width="9.140625" style="8"/>
    <col min="4611" max="4611" width="10.42578125" style="8" bestFit="1" customWidth="1"/>
    <col min="4612" max="4616" width="9.140625" style="8"/>
    <col min="4617" max="4617" width="20" style="8" customWidth="1"/>
    <col min="4618" max="4618" width="20.5703125" style="8" customWidth="1"/>
    <col min="4619" max="4864" width="9.140625" style="8"/>
    <col min="4865" max="4865" width="2" style="8" customWidth="1"/>
    <col min="4866" max="4866" width="9.140625" style="8"/>
    <col min="4867" max="4867" width="10.42578125" style="8" bestFit="1" customWidth="1"/>
    <col min="4868" max="4872" width="9.140625" style="8"/>
    <col min="4873" max="4873" width="20" style="8" customWidth="1"/>
    <col min="4874" max="4874" width="20.5703125" style="8" customWidth="1"/>
    <col min="4875" max="5120" width="9.140625" style="8"/>
    <col min="5121" max="5121" width="2" style="8" customWidth="1"/>
    <col min="5122" max="5122" width="9.140625" style="8"/>
    <col min="5123" max="5123" width="10.42578125" style="8" bestFit="1" customWidth="1"/>
    <col min="5124" max="5128" width="9.140625" style="8"/>
    <col min="5129" max="5129" width="20" style="8" customWidth="1"/>
    <col min="5130" max="5130" width="20.5703125" style="8" customWidth="1"/>
    <col min="5131" max="5376" width="9.140625" style="8"/>
    <col min="5377" max="5377" width="2" style="8" customWidth="1"/>
    <col min="5378" max="5378" width="9.140625" style="8"/>
    <col min="5379" max="5379" width="10.42578125" style="8" bestFit="1" customWidth="1"/>
    <col min="5380" max="5384" width="9.140625" style="8"/>
    <col min="5385" max="5385" width="20" style="8" customWidth="1"/>
    <col min="5386" max="5386" width="20.5703125" style="8" customWidth="1"/>
    <col min="5387" max="5632" width="9.140625" style="8"/>
    <col min="5633" max="5633" width="2" style="8" customWidth="1"/>
    <col min="5634" max="5634" width="9.140625" style="8"/>
    <col min="5635" max="5635" width="10.42578125" style="8" bestFit="1" customWidth="1"/>
    <col min="5636" max="5640" width="9.140625" style="8"/>
    <col min="5641" max="5641" width="20" style="8" customWidth="1"/>
    <col min="5642" max="5642" width="20.5703125" style="8" customWidth="1"/>
    <col min="5643" max="5888" width="9.140625" style="8"/>
    <col min="5889" max="5889" width="2" style="8" customWidth="1"/>
    <col min="5890" max="5890" width="9.140625" style="8"/>
    <col min="5891" max="5891" width="10.42578125" style="8" bestFit="1" customWidth="1"/>
    <col min="5892" max="5896" width="9.140625" style="8"/>
    <col min="5897" max="5897" width="20" style="8" customWidth="1"/>
    <col min="5898" max="5898" width="20.5703125" style="8" customWidth="1"/>
    <col min="5899" max="6144" width="9.140625" style="8"/>
    <col min="6145" max="6145" width="2" style="8" customWidth="1"/>
    <col min="6146" max="6146" width="9.140625" style="8"/>
    <col min="6147" max="6147" width="10.42578125" style="8" bestFit="1" customWidth="1"/>
    <col min="6148" max="6152" width="9.140625" style="8"/>
    <col min="6153" max="6153" width="20" style="8" customWidth="1"/>
    <col min="6154" max="6154" width="20.5703125" style="8" customWidth="1"/>
    <col min="6155" max="6400" width="9.140625" style="8"/>
    <col min="6401" max="6401" width="2" style="8" customWidth="1"/>
    <col min="6402" max="6402" width="9.140625" style="8"/>
    <col min="6403" max="6403" width="10.42578125" style="8" bestFit="1" customWidth="1"/>
    <col min="6404" max="6408" width="9.140625" style="8"/>
    <col min="6409" max="6409" width="20" style="8" customWidth="1"/>
    <col min="6410" max="6410" width="20.5703125" style="8" customWidth="1"/>
    <col min="6411" max="6656" width="9.140625" style="8"/>
    <col min="6657" max="6657" width="2" style="8" customWidth="1"/>
    <col min="6658" max="6658" width="9.140625" style="8"/>
    <col min="6659" max="6659" width="10.42578125" style="8" bestFit="1" customWidth="1"/>
    <col min="6660" max="6664" width="9.140625" style="8"/>
    <col min="6665" max="6665" width="20" style="8" customWidth="1"/>
    <col min="6666" max="6666" width="20.5703125" style="8" customWidth="1"/>
    <col min="6667" max="6912" width="9.140625" style="8"/>
    <col min="6913" max="6913" width="2" style="8" customWidth="1"/>
    <col min="6914" max="6914" width="9.140625" style="8"/>
    <col min="6915" max="6915" width="10.42578125" style="8" bestFit="1" customWidth="1"/>
    <col min="6916" max="6920" width="9.140625" style="8"/>
    <col min="6921" max="6921" width="20" style="8" customWidth="1"/>
    <col min="6922" max="6922" width="20.5703125" style="8" customWidth="1"/>
    <col min="6923" max="7168" width="9.140625" style="8"/>
    <col min="7169" max="7169" width="2" style="8" customWidth="1"/>
    <col min="7170" max="7170" width="9.140625" style="8"/>
    <col min="7171" max="7171" width="10.42578125" style="8" bestFit="1" customWidth="1"/>
    <col min="7172" max="7176" width="9.140625" style="8"/>
    <col min="7177" max="7177" width="20" style="8" customWidth="1"/>
    <col min="7178" max="7178" width="20.5703125" style="8" customWidth="1"/>
    <col min="7179" max="7424" width="9.140625" style="8"/>
    <col min="7425" max="7425" width="2" style="8" customWidth="1"/>
    <col min="7426" max="7426" width="9.140625" style="8"/>
    <col min="7427" max="7427" width="10.42578125" style="8" bestFit="1" customWidth="1"/>
    <col min="7428" max="7432" width="9.140625" style="8"/>
    <col min="7433" max="7433" width="20" style="8" customWidth="1"/>
    <col min="7434" max="7434" width="20.5703125" style="8" customWidth="1"/>
    <col min="7435" max="7680" width="9.140625" style="8"/>
    <col min="7681" max="7681" width="2" style="8" customWidth="1"/>
    <col min="7682" max="7682" width="9.140625" style="8"/>
    <col min="7683" max="7683" width="10.42578125" style="8" bestFit="1" customWidth="1"/>
    <col min="7684" max="7688" width="9.140625" style="8"/>
    <col min="7689" max="7689" width="20" style="8" customWidth="1"/>
    <col min="7690" max="7690" width="20.5703125" style="8" customWidth="1"/>
    <col min="7691" max="7936" width="9.140625" style="8"/>
    <col min="7937" max="7937" width="2" style="8" customWidth="1"/>
    <col min="7938" max="7938" width="9.140625" style="8"/>
    <col min="7939" max="7939" width="10.42578125" style="8" bestFit="1" customWidth="1"/>
    <col min="7940" max="7944" width="9.140625" style="8"/>
    <col min="7945" max="7945" width="20" style="8" customWidth="1"/>
    <col min="7946" max="7946" width="20.5703125" style="8" customWidth="1"/>
    <col min="7947" max="8192" width="9.140625" style="8"/>
    <col min="8193" max="8193" width="2" style="8" customWidth="1"/>
    <col min="8194" max="8194" width="9.140625" style="8"/>
    <col min="8195" max="8195" width="10.42578125" style="8" bestFit="1" customWidth="1"/>
    <col min="8196" max="8200" width="9.140625" style="8"/>
    <col min="8201" max="8201" width="20" style="8" customWidth="1"/>
    <col min="8202" max="8202" width="20.5703125" style="8" customWidth="1"/>
    <col min="8203" max="8448" width="9.140625" style="8"/>
    <col min="8449" max="8449" width="2" style="8" customWidth="1"/>
    <col min="8450" max="8450" width="9.140625" style="8"/>
    <col min="8451" max="8451" width="10.42578125" style="8" bestFit="1" customWidth="1"/>
    <col min="8452" max="8456" width="9.140625" style="8"/>
    <col min="8457" max="8457" width="20" style="8" customWidth="1"/>
    <col min="8458" max="8458" width="20.5703125" style="8" customWidth="1"/>
    <col min="8459" max="8704" width="9.140625" style="8"/>
    <col min="8705" max="8705" width="2" style="8" customWidth="1"/>
    <col min="8706" max="8706" width="9.140625" style="8"/>
    <col min="8707" max="8707" width="10.42578125" style="8" bestFit="1" customWidth="1"/>
    <col min="8708" max="8712" width="9.140625" style="8"/>
    <col min="8713" max="8713" width="20" style="8" customWidth="1"/>
    <col min="8714" max="8714" width="20.5703125" style="8" customWidth="1"/>
    <col min="8715" max="8960" width="9.140625" style="8"/>
    <col min="8961" max="8961" width="2" style="8" customWidth="1"/>
    <col min="8962" max="8962" width="9.140625" style="8"/>
    <col min="8963" max="8963" width="10.42578125" style="8" bestFit="1" customWidth="1"/>
    <col min="8964" max="8968" width="9.140625" style="8"/>
    <col min="8969" max="8969" width="20" style="8" customWidth="1"/>
    <col min="8970" max="8970" width="20.5703125" style="8" customWidth="1"/>
    <col min="8971" max="9216" width="9.140625" style="8"/>
    <col min="9217" max="9217" width="2" style="8" customWidth="1"/>
    <col min="9218" max="9218" width="9.140625" style="8"/>
    <col min="9219" max="9219" width="10.42578125" style="8" bestFit="1" customWidth="1"/>
    <col min="9220" max="9224" width="9.140625" style="8"/>
    <col min="9225" max="9225" width="20" style="8" customWidth="1"/>
    <col min="9226" max="9226" width="20.5703125" style="8" customWidth="1"/>
    <col min="9227" max="9472" width="9.140625" style="8"/>
    <col min="9473" max="9473" width="2" style="8" customWidth="1"/>
    <col min="9474" max="9474" width="9.140625" style="8"/>
    <col min="9475" max="9475" width="10.42578125" style="8" bestFit="1" customWidth="1"/>
    <col min="9476" max="9480" width="9.140625" style="8"/>
    <col min="9481" max="9481" width="20" style="8" customWidth="1"/>
    <col min="9482" max="9482" width="20.5703125" style="8" customWidth="1"/>
    <col min="9483" max="9728" width="9.140625" style="8"/>
    <col min="9729" max="9729" width="2" style="8" customWidth="1"/>
    <col min="9730" max="9730" width="9.140625" style="8"/>
    <col min="9731" max="9731" width="10.42578125" style="8" bestFit="1" customWidth="1"/>
    <col min="9732" max="9736" width="9.140625" style="8"/>
    <col min="9737" max="9737" width="20" style="8" customWidth="1"/>
    <col min="9738" max="9738" width="20.5703125" style="8" customWidth="1"/>
    <col min="9739" max="9984" width="9.140625" style="8"/>
    <col min="9985" max="9985" width="2" style="8" customWidth="1"/>
    <col min="9986" max="9986" width="9.140625" style="8"/>
    <col min="9987" max="9987" width="10.42578125" style="8" bestFit="1" customWidth="1"/>
    <col min="9988" max="9992" width="9.140625" style="8"/>
    <col min="9993" max="9993" width="20" style="8" customWidth="1"/>
    <col min="9994" max="9994" width="20.5703125" style="8" customWidth="1"/>
    <col min="9995" max="10240" width="9.140625" style="8"/>
    <col min="10241" max="10241" width="2" style="8" customWidth="1"/>
    <col min="10242" max="10242" width="9.140625" style="8"/>
    <col min="10243" max="10243" width="10.42578125" style="8" bestFit="1" customWidth="1"/>
    <col min="10244" max="10248" width="9.140625" style="8"/>
    <col min="10249" max="10249" width="20" style="8" customWidth="1"/>
    <col min="10250" max="10250" width="20.5703125" style="8" customWidth="1"/>
    <col min="10251" max="10496" width="9.140625" style="8"/>
    <col min="10497" max="10497" width="2" style="8" customWidth="1"/>
    <col min="10498" max="10498" width="9.140625" style="8"/>
    <col min="10499" max="10499" width="10.42578125" style="8" bestFit="1" customWidth="1"/>
    <col min="10500" max="10504" width="9.140625" style="8"/>
    <col min="10505" max="10505" width="20" style="8" customWidth="1"/>
    <col min="10506" max="10506" width="20.5703125" style="8" customWidth="1"/>
    <col min="10507" max="10752" width="9.140625" style="8"/>
    <col min="10753" max="10753" width="2" style="8" customWidth="1"/>
    <col min="10754" max="10754" width="9.140625" style="8"/>
    <col min="10755" max="10755" width="10.42578125" style="8" bestFit="1" customWidth="1"/>
    <col min="10756" max="10760" width="9.140625" style="8"/>
    <col min="10761" max="10761" width="20" style="8" customWidth="1"/>
    <col min="10762" max="10762" width="20.5703125" style="8" customWidth="1"/>
    <col min="10763" max="11008" width="9.140625" style="8"/>
    <col min="11009" max="11009" width="2" style="8" customWidth="1"/>
    <col min="11010" max="11010" width="9.140625" style="8"/>
    <col min="11011" max="11011" width="10.42578125" style="8" bestFit="1" customWidth="1"/>
    <col min="11012" max="11016" width="9.140625" style="8"/>
    <col min="11017" max="11017" width="20" style="8" customWidth="1"/>
    <col min="11018" max="11018" width="20.5703125" style="8" customWidth="1"/>
    <col min="11019" max="11264" width="9.140625" style="8"/>
    <col min="11265" max="11265" width="2" style="8" customWidth="1"/>
    <col min="11266" max="11266" width="9.140625" style="8"/>
    <col min="11267" max="11267" width="10.42578125" style="8" bestFit="1" customWidth="1"/>
    <col min="11268" max="11272" width="9.140625" style="8"/>
    <col min="11273" max="11273" width="20" style="8" customWidth="1"/>
    <col min="11274" max="11274" width="20.5703125" style="8" customWidth="1"/>
    <col min="11275" max="11520" width="9.140625" style="8"/>
    <col min="11521" max="11521" width="2" style="8" customWidth="1"/>
    <col min="11522" max="11522" width="9.140625" style="8"/>
    <col min="11523" max="11523" width="10.42578125" style="8" bestFit="1" customWidth="1"/>
    <col min="11524" max="11528" width="9.140625" style="8"/>
    <col min="11529" max="11529" width="20" style="8" customWidth="1"/>
    <col min="11530" max="11530" width="20.5703125" style="8" customWidth="1"/>
    <col min="11531" max="11776" width="9.140625" style="8"/>
    <col min="11777" max="11777" width="2" style="8" customWidth="1"/>
    <col min="11778" max="11778" width="9.140625" style="8"/>
    <col min="11779" max="11779" width="10.42578125" style="8" bestFit="1" customWidth="1"/>
    <col min="11780" max="11784" width="9.140625" style="8"/>
    <col min="11785" max="11785" width="20" style="8" customWidth="1"/>
    <col min="11786" max="11786" width="20.5703125" style="8" customWidth="1"/>
    <col min="11787" max="12032" width="9.140625" style="8"/>
    <col min="12033" max="12033" width="2" style="8" customWidth="1"/>
    <col min="12034" max="12034" width="9.140625" style="8"/>
    <col min="12035" max="12035" width="10.42578125" style="8" bestFit="1" customWidth="1"/>
    <col min="12036" max="12040" width="9.140625" style="8"/>
    <col min="12041" max="12041" width="20" style="8" customWidth="1"/>
    <col min="12042" max="12042" width="20.5703125" style="8" customWidth="1"/>
    <col min="12043" max="12288" width="9.140625" style="8"/>
    <col min="12289" max="12289" width="2" style="8" customWidth="1"/>
    <col min="12290" max="12290" width="9.140625" style="8"/>
    <col min="12291" max="12291" width="10.42578125" style="8" bestFit="1" customWidth="1"/>
    <col min="12292" max="12296" width="9.140625" style="8"/>
    <col min="12297" max="12297" width="20" style="8" customWidth="1"/>
    <col min="12298" max="12298" width="20.5703125" style="8" customWidth="1"/>
    <col min="12299" max="12544" width="9.140625" style="8"/>
    <col min="12545" max="12545" width="2" style="8" customWidth="1"/>
    <col min="12546" max="12546" width="9.140625" style="8"/>
    <col min="12547" max="12547" width="10.42578125" style="8" bestFit="1" customWidth="1"/>
    <col min="12548" max="12552" width="9.140625" style="8"/>
    <col min="12553" max="12553" width="20" style="8" customWidth="1"/>
    <col min="12554" max="12554" width="20.5703125" style="8" customWidth="1"/>
    <col min="12555" max="12800" width="9.140625" style="8"/>
    <col min="12801" max="12801" width="2" style="8" customWidth="1"/>
    <col min="12802" max="12802" width="9.140625" style="8"/>
    <col min="12803" max="12803" width="10.42578125" style="8" bestFit="1" customWidth="1"/>
    <col min="12804" max="12808" width="9.140625" style="8"/>
    <col min="12809" max="12809" width="20" style="8" customWidth="1"/>
    <col min="12810" max="12810" width="20.5703125" style="8" customWidth="1"/>
    <col min="12811" max="13056" width="9.140625" style="8"/>
    <col min="13057" max="13057" width="2" style="8" customWidth="1"/>
    <col min="13058" max="13058" width="9.140625" style="8"/>
    <col min="13059" max="13059" width="10.42578125" style="8" bestFit="1" customWidth="1"/>
    <col min="13060" max="13064" width="9.140625" style="8"/>
    <col min="13065" max="13065" width="20" style="8" customWidth="1"/>
    <col min="13066" max="13066" width="20.5703125" style="8" customWidth="1"/>
    <col min="13067" max="13312" width="9.140625" style="8"/>
    <col min="13313" max="13313" width="2" style="8" customWidth="1"/>
    <col min="13314" max="13314" width="9.140625" style="8"/>
    <col min="13315" max="13315" width="10.42578125" style="8" bestFit="1" customWidth="1"/>
    <col min="13316" max="13320" width="9.140625" style="8"/>
    <col min="13321" max="13321" width="20" style="8" customWidth="1"/>
    <col min="13322" max="13322" width="20.5703125" style="8" customWidth="1"/>
    <col min="13323" max="13568" width="9.140625" style="8"/>
    <col min="13569" max="13569" width="2" style="8" customWidth="1"/>
    <col min="13570" max="13570" width="9.140625" style="8"/>
    <col min="13571" max="13571" width="10.42578125" style="8" bestFit="1" customWidth="1"/>
    <col min="13572" max="13576" width="9.140625" style="8"/>
    <col min="13577" max="13577" width="20" style="8" customWidth="1"/>
    <col min="13578" max="13578" width="20.5703125" style="8" customWidth="1"/>
    <col min="13579" max="13824" width="9.140625" style="8"/>
    <col min="13825" max="13825" width="2" style="8" customWidth="1"/>
    <col min="13826" max="13826" width="9.140625" style="8"/>
    <col min="13827" max="13827" width="10.42578125" style="8" bestFit="1" customWidth="1"/>
    <col min="13828" max="13832" width="9.140625" style="8"/>
    <col min="13833" max="13833" width="20" style="8" customWidth="1"/>
    <col min="13834" max="13834" width="20.5703125" style="8" customWidth="1"/>
    <col min="13835" max="14080" width="9.140625" style="8"/>
    <col min="14081" max="14081" width="2" style="8" customWidth="1"/>
    <col min="14082" max="14082" width="9.140625" style="8"/>
    <col min="14083" max="14083" width="10.42578125" style="8" bestFit="1" customWidth="1"/>
    <col min="14084" max="14088" width="9.140625" style="8"/>
    <col min="14089" max="14089" width="20" style="8" customWidth="1"/>
    <col min="14090" max="14090" width="20.5703125" style="8" customWidth="1"/>
    <col min="14091" max="14336" width="9.140625" style="8"/>
    <col min="14337" max="14337" width="2" style="8" customWidth="1"/>
    <col min="14338" max="14338" width="9.140625" style="8"/>
    <col min="14339" max="14339" width="10.42578125" style="8" bestFit="1" customWidth="1"/>
    <col min="14340" max="14344" width="9.140625" style="8"/>
    <col min="14345" max="14345" width="20" style="8" customWidth="1"/>
    <col min="14346" max="14346" width="20.5703125" style="8" customWidth="1"/>
    <col min="14347" max="14592" width="9.140625" style="8"/>
    <col min="14593" max="14593" width="2" style="8" customWidth="1"/>
    <col min="14594" max="14594" width="9.140625" style="8"/>
    <col min="14595" max="14595" width="10.42578125" style="8" bestFit="1" customWidth="1"/>
    <col min="14596" max="14600" width="9.140625" style="8"/>
    <col min="14601" max="14601" width="20" style="8" customWidth="1"/>
    <col min="14602" max="14602" width="20.5703125" style="8" customWidth="1"/>
    <col min="14603" max="14848" width="9.140625" style="8"/>
    <col min="14849" max="14849" width="2" style="8" customWidth="1"/>
    <col min="14850" max="14850" width="9.140625" style="8"/>
    <col min="14851" max="14851" width="10.42578125" style="8" bestFit="1" customWidth="1"/>
    <col min="14852" max="14856" width="9.140625" style="8"/>
    <col min="14857" max="14857" width="20" style="8" customWidth="1"/>
    <col min="14858" max="14858" width="20.5703125" style="8" customWidth="1"/>
    <col min="14859" max="15104" width="9.140625" style="8"/>
    <col min="15105" max="15105" width="2" style="8" customWidth="1"/>
    <col min="15106" max="15106" width="9.140625" style="8"/>
    <col min="15107" max="15107" width="10.42578125" style="8" bestFit="1" customWidth="1"/>
    <col min="15108" max="15112" width="9.140625" style="8"/>
    <col min="15113" max="15113" width="20" style="8" customWidth="1"/>
    <col min="15114" max="15114" width="20.5703125" style="8" customWidth="1"/>
    <col min="15115" max="15360" width="9.140625" style="8"/>
    <col min="15361" max="15361" width="2" style="8" customWidth="1"/>
    <col min="15362" max="15362" width="9.140625" style="8"/>
    <col min="15363" max="15363" width="10.42578125" style="8" bestFit="1" customWidth="1"/>
    <col min="15364" max="15368" width="9.140625" style="8"/>
    <col min="15369" max="15369" width="20" style="8" customWidth="1"/>
    <col min="15370" max="15370" width="20.5703125" style="8" customWidth="1"/>
    <col min="15371" max="15616" width="9.140625" style="8"/>
    <col min="15617" max="15617" width="2" style="8" customWidth="1"/>
    <col min="15618" max="15618" width="9.140625" style="8"/>
    <col min="15619" max="15619" width="10.42578125" style="8" bestFit="1" customWidth="1"/>
    <col min="15620" max="15624" width="9.140625" style="8"/>
    <col min="15625" max="15625" width="20" style="8" customWidth="1"/>
    <col min="15626" max="15626" width="20.5703125" style="8" customWidth="1"/>
    <col min="15627" max="15872" width="9.140625" style="8"/>
    <col min="15873" max="15873" width="2" style="8" customWidth="1"/>
    <col min="15874" max="15874" width="9.140625" style="8"/>
    <col min="15875" max="15875" width="10.42578125" style="8" bestFit="1" customWidth="1"/>
    <col min="15876" max="15880" width="9.140625" style="8"/>
    <col min="15881" max="15881" width="20" style="8" customWidth="1"/>
    <col min="15882" max="15882" width="20.5703125" style="8" customWidth="1"/>
    <col min="15883" max="16128" width="9.140625" style="8"/>
    <col min="16129" max="16129" width="2" style="8" customWidth="1"/>
    <col min="16130" max="16130" width="9.140625" style="8"/>
    <col min="16131" max="16131" width="10.42578125" style="8" bestFit="1" customWidth="1"/>
    <col min="16132" max="16136" width="9.140625" style="8"/>
    <col min="16137" max="16137" width="20" style="8" customWidth="1"/>
    <col min="16138" max="16138" width="20.5703125" style="8" customWidth="1"/>
    <col min="16139" max="16384" width="9.140625" style="8"/>
  </cols>
  <sheetData>
    <row r="1" spans="2:10" ht="10.5" customHeight="1" x14ac:dyDescent="0.2"/>
    <row r="2" spans="2:10" ht="15.75" x14ac:dyDescent="0.25">
      <c r="B2" s="9" t="s">
        <v>7</v>
      </c>
      <c r="H2" s="9"/>
    </row>
    <row r="3" spans="2:10" x14ac:dyDescent="0.2">
      <c r="B3" s="8" t="s">
        <v>29</v>
      </c>
    </row>
    <row r="5" spans="2:10" ht="15.75" x14ac:dyDescent="0.25">
      <c r="B5" s="9" t="s">
        <v>0</v>
      </c>
    </row>
    <row r="6" spans="2:10" ht="15.75" x14ac:dyDescent="0.25">
      <c r="B6" s="9"/>
    </row>
    <row r="7" spans="2:10" ht="15.75" x14ac:dyDescent="0.25">
      <c r="B7" s="9" t="s">
        <v>55</v>
      </c>
    </row>
    <row r="9" spans="2:10" x14ac:dyDescent="0.2">
      <c r="B9" s="359" t="s">
        <v>56</v>
      </c>
      <c r="C9" s="359"/>
      <c r="D9" s="359"/>
      <c r="E9" s="359"/>
      <c r="F9" s="359"/>
      <c r="G9" s="359"/>
      <c r="H9" s="359"/>
      <c r="I9" s="359"/>
      <c r="J9" s="359"/>
    </row>
    <row r="11" spans="2:10" ht="33.75" customHeight="1" x14ac:dyDescent="0.2">
      <c r="B11" s="360" t="s">
        <v>57</v>
      </c>
      <c r="C11" s="360"/>
      <c r="D11" s="360"/>
      <c r="E11" s="360"/>
      <c r="F11" s="360"/>
      <c r="G11" s="360"/>
      <c r="H11" s="360"/>
      <c r="I11" s="360"/>
      <c r="J11" s="360"/>
    </row>
    <row r="12" spans="2:10" x14ac:dyDescent="0.2">
      <c r="B12" s="364" t="s">
        <v>58</v>
      </c>
      <c r="C12" s="360"/>
      <c r="D12" s="360"/>
      <c r="E12" s="360"/>
      <c r="F12" s="360"/>
      <c r="G12" s="360"/>
      <c r="H12" s="360"/>
      <c r="I12" s="360"/>
      <c r="J12" s="360"/>
    </row>
    <row r="13" spans="2:10" x14ac:dyDescent="0.2">
      <c r="B13" s="364" t="s">
        <v>59</v>
      </c>
      <c r="C13" s="360"/>
      <c r="D13" s="360"/>
      <c r="E13" s="360"/>
      <c r="F13" s="360"/>
      <c r="G13" s="360"/>
      <c r="H13" s="360"/>
      <c r="I13" s="360"/>
      <c r="J13" s="360"/>
    </row>
    <row r="14" spans="2:10" x14ac:dyDescent="0.2">
      <c r="B14" s="364" t="s">
        <v>600</v>
      </c>
      <c r="C14" s="360"/>
      <c r="D14" s="360"/>
      <c r="E14" s="360"/>
      <c r="F14" s="360"/>
      <c r="G14" s="360"/>
      <c r="H14" s="360"/>
      <c r="I14" s="360"/>
      <c r="J14" s="360"/>
    </row>
    <row r="15" spans="2:10" ht="12.75" customHeight="1" x14ac:dyDescent="0.2"/>
    <row r="16" spans="2:10" ht="33.75" customHeight="1" x14ac:dyDescent="0.2">
      <c r="B16" s="360" t="s">
        <v>60</v>
      </c>
      <c r="C16" s="360"/>
      <c r="D16" s="360"/>
      <c r="E16" s="360"/>
      <c r="F16" s="360"/>
      <c r="G16" s="360"/>
      <c r="H16" s="360"/>
      <c r="I16" s="360"/>
      <c r="J16" s="360"/>
    </row>
    <row r="17" spans="1:11" x14ac:dyDescent="0.2">
      <c r="B17" s="364" t="s">
        <v>61</v>
      </c>
      <c r="C17" s="360"/>
      <c r="D17" s="360"/>
      <c r="E17" s="360"/>
      <c r="F17" s="360"/>
      <c r="G17" s="360"/>
      <c r="H17" s="360"/>
      <c r="I17" s="360"/>
      <c r="J17" s="360"/>
    </row>
    <row r="18" spans="1:11" x14ac:dyDescent="0.2">
      <c r="B18" s="360" t="s">
        <v>62</v>
      </c>
      <c r="C18" s="360"/>
      <c r="D18" s="360"/>
      <c r="E18" s="360"/>
      <c r="F18" s="360"/>
      <c r="G18" s="360"/>
      <c r="H18" s="360"/>
      <c r="I18" s="360"/>
      <c r="J18" s="360"/>
    </row>
    <row r="19" spans="1:11" x14ac:dyDescent="0.2">
      <c r="B19" s="364"/>
      <c r="C19" s="360"/>
      <c r="D19" s="360"/>
      <c r="E19" s="360"/>
      <c r="F19" s="360"/>
      <c r="G19" s="360"/>
      <c r="H19" s="360"/>
      <c r="I19" s="360"/>
      <c r="J19" s="360"/>
    </row>
    <row r="20" spans="1:11" x14ac:dyDescent="0.2">
      <c r="B20" s="360" t="s">
        <v>63</v>
      </c>
      <c r="C20" s="360"/>
      <c r="D20" s="360"/>
      <c r="E20" s="360"/>
      <c r="F20" s="360"/>
      <c r="G20" s="360"/>
      <c r="H20" s="360"/>
      <c r="I20" s="360"/>
      <c r="J20" s="360"/>
    </row>
    <row r="21" spans="1:11" x14ac:dyDescent="0.2">
      <c r="B21" s="364" t="s">
        <v>64</v>
      </c>
      <c r="C21" s="360"/>
      <c r="D21" s="360"/>
      <c r="E21" s="360"/>
      <c r="F21" s="360"/>
      <c r="G21" s="360"/>
      <c r="H21" s="360"/>
      <c r="I21" s="360"/>
      <c r="J21" s="360"/>
    </row>
    <row r="22" spans="1:11" x14ac:dyDescent="0.2">
      <c r="B22" s="18"/>
      <c r="C22" s="364" t="s">
        <v>65</v>
      </c>
      <c r="D22" s="360"/>
      <c r="E22" s="360"/>
      <c r="F22" s="360"/>
      <c r="G22" s="360"/>
      <c r="H22" s="360"/>
      <c r="I22" s="360"/>
      <c r="J22" s="360"/>
      <c r="K22" s="360"/>
    </row>
    <row r="23" spans="1:11" x14ac:dyDescent="0.2">
      <c r="B23" s="18"/>
      <c r="C23" s="364" t="s">
        <v>66</v>
      </c>
      <c r="D23" s="360"/>
      <c r="E23" s="360"/>
      <c r="F23" s="360"/>
      <c r="G23" s="360"/>
      <c r="H23" s="360"/>
      <c r="I23" s="360"/>
      <c r="J23" s="360"/>
      <c r="K23" s="360"/>
    </row>
    <row r="24" spans="1:11" x14ac:dyDescent="0.2">
      <c r="B24" s="18"/>
      <c r="C24" s="364" t="s">
        <v>67</v>
      </c>
      <c r="D24" s="360"/>
      <c r="E24" s="360"/>
      <c r="F24" s="360"/>
      <c r="G24" s="360"/>
      <c r="H24" s="360"/>
      <c r="I24" s="360"/>
      <c r="J24" s="360"/>
      <c r="K24" s="360"/>
    </row>
    <row r="25" spans="1:11" x14ac:dyDescent="0.2">
      <c r="A25" s="8" t="s">
        <v>68</v>
      </c>
      <c r="B25" s="18"/>
      <c r="C25" s="18"/>
      <c r="D25" s="18"/>
      <c r="E25" s="18"/>
      <c r="F25" s="18"/>
      <c r="G25" s="18"/>
      <c r="H25" s="18"/>
      <c r="I25" s="18"/>
      <c r="J25" s="18"/>
    </row>
    <row r="26" spans="1:11" x14ac:dyDescent="0.2">
      <c r="B26" s="359" t="s">
        <v>69</v>
      </c>
      <c r="C26" s="359"/>
      <c r="D26" s="359"/>
      <c r="E26" s="359"/>
      <c r="F26" s="359"/>
      <c r="G26" s="359"/>
      <c r="H26" s="359"/>
      <c r="I26" s="359"/>
      <c r="J26" s="359"/>
    </row>
    <row r="27" spans="1:11" x14ac:dyDescent="0.2">
      <c r="B27" s="12"/>
      <c r="C27" s="12"/>
      <c r="D27" s="12"/>
      <c r="E27" s="12"/>
      <c r="F27" s="12"/>
      <c r="G27" s="12"/>
      <c r="H27" s="12"/>
      <c r="I27" s="12"/>
      <c r="J27" s="12"/>
    </row>
    <row r="28" spans="1:11" x14ac:dyDescent="0.2">
      <c r="B28" s="360" t="s">
        <v>70</v>
      </c>
      <c r="C28" s="360"/>
      <c r="D28" s="360"/>
      <c r="E28" s="360"/>
      <c r="F28" s="360"/>
      <c r="G28" s="360"/>
      <c r="H28" s="360"/>
      <c r="I28" s="360"/>
      <c r="J28" s="360"/>
    </row>
    <row r="29" spans="1:11" x14ac:dyDescent="0.2">
      <c r="B29" s="360" t="s">
        <v>71</v>
      </c>
      <c r="C29" s="360"/>
      <c r="D29" s="360"/>
      <c r="E29" s="360"/>
      <c r="F29" s="360"/>
      <c r="G29" s="360"/>
      <c r="H29" s="360"/>
      <c r="I29" s="360"/>
      <c r="J29" s="360"/>
    </row>
    <row r="30" spans="1:11" x14ac:dyDescent="0.2">
      <c r="B30" s="360" t="s">
        <v>72</v>
      </c>
      <c r="C30" s="360"/>
      <c r="D30" s="360"/>
      <c r="E30" s="360"/>
      <c r="F30" s="360"/>
      <c r="G30" s="360"/>
      <c r="H30" s="360"/>
      <c r="I30" s="360"/>
      <c r="J30" s="360"/>
    </row>
    <row r="31" spans="1:11" x14ac:dyDescent="0.2">
      <c r="B31" s="18"/>
      <c r="C31" s="18"/>
      <c r="D31" s="18"/>
      <c r="E31" s="18"/>
      <c r="F31" s="18"/>
      <c r="G31" s="18"/>
      <c r="H31" s="18"/>
      <c r="I31" s="18"/>
      <c r="J31" s="18"/>
    </row>
    <row r="32" spans="1:11" x14ac:dyDescent="0.2">
      <c r="B32" s="359" t="s">
        <v>73</v>
      </c>
      <c r="C32" s="359"/>
      <c r="D32" s="359"/>
      <c r="E32" s="359"/>
      <c r="F32" s="359"/>
      <c r="G32" s="359"/>
      <c r="H32" s="359"/>
      <c r="I32" s="359"/>
      <c r="J32" s="359"/>
    </row>
    <row r="33" spans="2:10" x14ac:dyDescent="0.2">
      <c r="B33" s="12"/>
      <c r="C33" s="12"/>
      <c r="D33" s="12"/>
      <c r="E33" s="12"/>
      <c r="F33" s="12"/>
      <c r="G33" s="12"/>
      <c r="H33" s="12"/>
      <c r="I33" s="12"/>
      <c r="J33" s="12"/>
    </row>
    <row r="34" spans="2:10" ht="30.6" customHeight="1" x14ac:dyDescent="0.2">
      <c r="B34" s="360" t="s">
        <v>74</v>
      </c>
      <c r="C34" s="360"/>
      <c r="D34" s="360"/>
      <c r="E34" s="360"/>
      <c r="F34" s="360"/>
      <c r="G34" s="360"/>
      <c r="H34" s="360"/>
      <c r="I34" s="360"/>
      <c r="J34" s="360"/>
    </row>
    <row r="35" spans="2:10" ht="32.450000000000003" customHeight="1" x14ac:dyDescent="0.2">
      <c r="B35" s="360" t="s">
        <v>75</v>
      </c>
      <c r="C35" s="360"/>
      <c r="D35" s="360"/>
      <c r="E35" s="360"/>
      <c r="F35" s="360"/>
      <c r="G35" s="360"/>
      <c r="H35" s="360"/>
      <c r="I35" s="360"/>
      <c r="J35" s="360"/>
    </row>
    <row r="36" spans="2:10" ht="30.6" customHeight="1" x14ac:dyDescent="0.2">
      <c r="B36" s="360" t="s">
        <v>76</v>
      </c>
      <c r="C36" s="360"/>
      <c r="D36" s="360"/>
      <c r="E36" s="360"/>
      <c r="F36" s="360"/>
      <c r="G36" s="360"/>
      <c r="H36" s="360"/>
      <c r="I36" s="360"/>
      <c r="J36" s="360"/>
    </row>
    <row r="37" spans="2:10" ht="32.25" customHeight="1" x14ac:dyDescent="0.2">
      <c r="B37" s="360" t="s">
        <v>77</v>
      </c>
      <c r="C37" s="360"/>
      <c r="D37" s="360"/>
      <c r="E37" s="360"/>
      <c r="F37" s="360"/>
      <c r="G37" s="360"/>
      <c r="H37" s="360"/>
      <c r="I37" s="360"/>
      <c r="J37" s="360"/>
    </row>
    <row r="38" spans="2:10" x14ac:dyDescent="0.2">
      <c r="B38" s="360"/>
      <c r="C38" s="360"/>
      <c r="D38" s="360"/>
      <c r="E38" s="360"/>
      <c r="F38" s="360"/>
      <c r="G38" s="360"/>
      <c r="H38" s="360"/>
      <c r="I38" s="360"/>
      <c r="J38" s="360"/>
    </row>
    <row r="39" spans="2:10" x14ac:dyDescent="0.2">
      <c r="B39" s="361" t="s">
        <v>78</v>
      </c>
      <c r="C39" s="361"/>
      <c r="D39" s="361"/>
      <c r="E39" s="361"/>
      <c r="F39" s="361"/>
      <c r="G39" s="361"/>
      <c r="H39" s="361"/>
      <c r="I39" s="361"/>
      <c r="J39" s="361"/>
    </row>
    <row r="40" spans="2:10" x14ac:dyDescent="0.2">
      <c r="B40" s="360" t="s">
        <v>79</v>
      </c>
      <c r="C40" s="360"/>
      <c r="D40" s="360"/>
      <c r="E40" s="360"/>
      <c r="F40" s="360"/>
      <c r="G40" s="360"/>
      <c r="H40" s="360"/>
      <c r="I40" s="360"/>
      <c r="J40" s="360"/>
    </row>
    <row r="41" spans="2:10" x14ac:dyDescent="0.2">
      <c r="B41" s="360"/>
      <c r="C41" s="360"/>
      <c r="D41" s="360"/>
      <c r="E41" s="360"/>
      <c r="F41" s="360"/>
      <c r="G41" s="360"/>
      <c r="H41" s="360"/>
      <c r="I41" s="360"/>
      <c r="J41" s="360"/>
    </row>
    <row r="42" spans="2:10" x14ac:dyDescent="0.2">
      <c r="B42" s="361" t="s">
        <v>80</v>
      </c>
      <c r="C42" s="361"/>
      <c r="D42" s="361"/>
      <c r="E42" s="361"/>
      <c r="F42" s="361"/>
      <c r="G42" s="361"/>
      <c r="H42" s="361"/>
      <c r="I42" s="361"/>
      <c r="J42" s="361"/>
    </row>
    <row r="43" spans="2:10" x14ac:dyDescent="0.2">
      <c r="B43" s="360" t="s">
        <v>81</v>
      </c>
      <c r="C43" s="360"/>
      <c r="D43" s="360"/>
      <c r="E43" s="360"/>
      <c r="F43" s="360"/>
      <c r="G43" s="360"/>
      <c r="H43" s="360"/>
      <c r="I43" s="360"/>
      <c r="J43" s="360"/>
    </row>
    <row r="44" spans="2:10" x14ac:dyDescent="0.2">
      <c r="B44" s="360" t="s">
        <v>82</v>
      </c>
      <c r="C44" s="360"/>
      <c r="D44" s="360"/>
      <c r="E44" s="360"/>
      <c r="F44" s="360"/>
      <c r="G44" s="360"/>
      <c r="H44" s="360"/>
      <c r="I44" s="360"/>
      <c r="J44" s="360"/>
    </row>
    <row r="45" spans="2:10" x14ac:dyDescent="0.2">
      <c r="B45" s="360"/>
      <c r="C45" s="360"/>
      <c r="D45" s="360"/>
      <c r="E45" s="360"/>
      <c r="F45" s="360"/>
      <c r="G45" s="360"/>
      <c r="H45" s="360"/>
      <c r="I45" s="360"/>
      <c r="J45" s="360"/>
    </row>
    <row r="46" spans="2:10" x14ac:dyDescent="0.2">
      <c r="B46" s="360" t="s">
        <v>599</v>
      </c>
      <c r="C46" s="360"/>
      <c r="D46" s="360"/>
      <c r="E46" s="360"/>
      <c r="F46" s="360"/>
      <c r="G46" s="360"/>
      <c r="H46" s="360"/>
      <c r="I46" s="360"/>
      <c r="J46" s="360"/>
    </row>
    <row r="47" spans="2:10" ht="31.5" customHeight="1" x14ac:dyDescent="0.2">
      <c r="B47" s="360" t="s">
        <v>602</v>
      </c>
      <c r="C47" s="360"/>
      <c r="D47" s="360"/>
      <c r="E47" s="360"/>
      <c r="F47" s="360"/>
      <c r="G47" s="360"/>
      <c r="H47" s="360"/>
      <c r="I47" s="360"/>
      <c r="J47" s="360"/>
    </row>
    <row r="48" spans="2:10" x14ac:dyDescent="0.2">
      <c r="B48" s="360"/>
      <c r="C48" s="360"/>
      <c r="D48" s="360"/>
      <c r="E48" s="360"/>
      <c r="F48" s="360"/>
      <c r="G48" s="360"/>
      <c r="H48" s="360"/>
      <c r="I48" s="360"/>
      <c r="J48" s="360"/>
    </row>
    <row r="49" spans="2:10" x14ac:dyDescent="0.2">
      <c r="B49" s="360"/>
      <c r="C49" s="360"/>
      <c r="D49" s="360"/>
      <c r="E49" s="360"/>
      <c r="F49" s="360"/>
      <c r="G49" s="360"/>
      <c r="H49" s="360"/>
      <c r="I49" s="360"/>
      <c r="J49" s="360"/>
    </row>
    <row r="50" spans="2:10" x14ac:dyDescent="0.2">
      <c r="B50" s="361"/>
      <c r="C50" s="361"/>
      <c r="D50" s="361"/>
      <c r="E50" s="361"/>
      <c r="F50" s="361"/>
      <c r="G50" s="361"/>
      <c r="H50" s="361"/>
      <c r="I50" s="361"/>
      <c r="J50" s="361"/>
    </row>
    <row r="52" spans="2:10" ht="32.25" customHeight="1" x14ac:dyDescent="0.2">
      <c r="B52" s="359"/>
      <c r="C52" s="359"/>
      <c r="D52" s="359"/>
      <c r="E52" s="359"/>
      <c r="F52" s="359"/>
      <c r="G52" s="359"/>
      <c r="H52" s="359"/>
      <c r="I52" s="359"/>
      <c r="J52" s="359"/>
    </row>
  </sheetData>
  <mergeCells count="37">
    <mergeCell ref="B50:J50"/>
    <mergeCell ref="B52:J52"/>
    <mergeCell ref="B43:J43"/>
    <mergeCell ref="B44:J44"/>
    <mergeCell ref="B45:J45"/>
    <mergeCell ref="B46:J46"/>
    <mergeCell ref="B49:J49"/>
    <mergeCell ref="B48:J48"/>
    <mergeCell ref="B16:J16"/>
    <mergeCell ref="B17:J17"/>
    <mergeCell ref="B18:J18"/>
    <mergeCell ref="B19:J19"/>
    <mergeCell ref="B20:J20"/>
    <mergeCell ref="B30:J30"/>
    <mergeCell ref="B32:J32"/>
    <mergeCell ref="B34:J34"/>
    <mergeCell ref="B21:J21"/>
    <mergeCell ref="C22:K22"/>
    <mergeCell ref="C23:K23"/>
    <mergeCell ref="C24:K24"/>
    <mergeCell ref="B26:J26"/>
    <mergeCell ref="B9:J9"/>
    <mergeCell ref="B11:J11"/>
    <mergeCell ref="B12:J12"/>
    <mergeCell ref="B13:J13"/>
    <mergeCell ref="B47:J47"/>
    <mergeCell ref="B14:J14"/>
    <mergeCell ref="B28:J28"/>
    <mergeCell ref="B35:J35"/>
    <mergeCell ref="B36:J36"/>
    <mergeCell ref="B37:J37"/>
    <mergeCell ref="B38:J38"/>
    <mergeCell ref="B39:J39"/>
    <mergeCell ref="B40:J40"/>
    <mergeCell ref="B41:J41"/>
    <mergeCell ref="B42:J42"/>
    <mergeCell ref="B29:J29"/>
  </mergeCells>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I221"/>
  <sheetViews>
    <sheetView zoomScaleNormal="100" workbookViewId="0"/>
  </sheetViews>
  <sheetFormatPr defaultColWidth="9.140625" defaultRowHeight="12.75" x14ac:dyDescent="0.2"/>
  <cols>
    <col min="1" max="1" width="2" style="19" customWidth="1"/>
    <col min="2" max="2" width="49.42578125" style="19" customWidth="1"/>
    <col min="3" max="3" width="9" style="19" customWidth="1"/>
    <col min="4" max="5" width="9.85546875" style="19" customWidth="1"/>
    <col min="6" max="6" width="9.28515625" style="19" customWidth="1"/>
    <col min="7" max="7" width="11.7109375" style="19" customWidth="1"/>
    <col min="8" max="8" width="15.85546875" style="19" customWidth="1"/>
    <col min="9" max="9" width="18.28515625" style="19" customWidth="1"/>
    <col min="10" max="10" width="11.140625" style="19" customWidth="1"/>
    <col min="11" max="11" width="9.140625" style="20" bestFit="1" customWidth="1"/>
    <col min="12" max="12" width="7.7109375" style="19" customWidth="1"/>
    <col min="13" max="13" width="34.5703125" style="19" customWidth="1"/>
    <col min="14" max="14" width="14.140625" style="21" customWidth="1"/>
    <col min="15" max="16" width="14.140625" style="22" customWidth="1"/>
    <col min="17" max="17" width="11.140625" style="22" customWidth="1"/>
    <col min="18" max="18" width="13.7109375" style="22" bestFit="1" customWidth="1"/>
    <col min="19" max="19" width="15.28515625" style="22" bestFit="1" customWidth="1"/>
    <col min="20" max="20" width="10.140625" style="19" customWidth="1"/>
    <col min="21" max="255" width="9.140625" style="19"/>
    <col min="256" max="256" width="2" style="19" customWidth="1"/>
    <col min="257" max="257" width="49.42578125" style="19" customWidth="1"/>
    <col min="258" max="258" width="9" style="19" customWidth="1"/>
    <col min="259" max="260" width="9.85546875" style="19" customWidth="1"/>
    <col min="261" max="261" width="9.28515625" style="19" customWidth="1"/>
    <col min="262" max="262" width="11.7109375" style="19" customWidth="1"/>
    <col min="263" max="263" width="15.85546875" style="19" customWidth="1"/>
    <col min="264" max="264" width="18.28515625" style="19" customWidth="1"/>
    <col min="265" max="265" width="11.140625" style="19" customWidth="1"/>
    <col min="266" max="266" width="9.140625" style="19" bestFit="1" customWidth="1"/>
    <col min="267" max="267" width="10" style="19" customWidth="1"/>
    <col min="268" max="268" width="7.7109375" style="19" customWidth="1"/>
    <col min="269" max="269" width="34.5703125" style="19" customWidth="1"/>
    <col min="270" max="272" width="14.140625" style="19" customWidth="1"/>
    <col min="273" max="273" width="13.28515625" style="19" customWidth="1"/>
    <col min="274" max="274" width="12.85546875" style="19" customWidth="1"/>
    <col min="275" max="275" width="12.7109375" style="19" customWidth="1"/>
    <col min="276" max="276" width="10.140625" style="19" customWidth="1"/>
    <col min="277" max="511" width="9.140625" style="19"/>
    <col min="512" max="512" width="2" style="19" customWidth="1"/>
    <col min="513" max="513" width="49.42578125" style="19" customWidth="1"/>
    <col min="514" max="514" width="9" style="19" customWidth="1"/>
    <col min="515" max="516" width="9.85546875" style="19" customWidth="1"/>
    <col min="517" max="517" width="9.28515625" style="19" customWidth="1"/>
    <col min="518" max="518" width="11.7109375" style="19" customWidth="1"/>
    <col min="519" max="519" width="15.85546875" style="19" customWidth="1"/>
    <col min="520" max="520" width="18.28515625" style="19" customWidth="1"/>
    <col min="521" max="521" width="11.140625" style="19" customWidth="1"/>
    <col min="522" max="522" width="9.140625" style="19" bestFit="1" customWidth="1"/>
    <col min="523" max="523" width="10" style="19" customWidth="1"/>
    <col min="524" max="524" width="7.7109375" style="19" customWidth="1"/>
    <col min="525" max="525" width="34.5703125" style="19" customWidth="1"/>
    <col min="526" max="528" width="14.140625" style="19" customWidth="1"/>
    <col min="529" max="529" width="13.28515625" style="19" customWidth="1"/>
    <col min="530" max="530" width="12.85546875" style="19" customWidth="1"/>
    <col min="531" max="531" width="12.7109375" style="19" customWidth="1"/>
    <col min="532" max="532" width="10.140625" style="19" customWidth="1"/>
    <col min="533" max="767" width="9.140625" style="19"/>
    <col min="768" max="768" width="2" style="19" customWidth="1"/>
    <col min="769" max="769" width="49.42578125" style="19" customWidth="1"/>
    <col min="770" max="770" width="9" style="19" customWidth="1"/>
    <col min="771" max="772" width="9.85546875" style="19" customWidth="1"/>
    <col min="773" max="773" width="9.28515625" style="19" customWidth="1"/>
    <col min="774" max="774" width="11.7109375" style="19" customWidth="1"/>
    <col min="775" max="775" width="15.85546875" style="19" customWidth="1"/>
    <col min="776" max="776" width="18.28515625" style="19" customWidth="1"/>
    <col min="777" max="777" width="11.140625" style="19" customWidth="1"/>
    <col min="778" max="778" width="9.140625" style="19" bestFit="1" customWidth="1"/>
    <col min="779" max="779" width="10" style="19" customWidth="1"/>
    <col min="780" max="780" width="7.7109375" style="19" customWidth="1"/>
    <col min="781" max="781" width="34.5703125" style="19" customWidth="1"/>
    <col min="782" max="784" width="14.140625" style="19" customWidth="1"/>
    <col min="785" max="785" width="13.28515625" style="19" customWidth="1"/>
    <col min="786" max="786" width="12.85546875" style="19" customWidth="1"/>
    <col min="787" max="787" width="12.7109375" style="19" customWidth="1"/>
    <col min="788" max="788" width="10.140625" style="19" customWidth="1"/>
    <col min="789" max="1023" width="9.140625" style="19"/>
    <col min="1024" max="1024" width="2" style="19" customWidth="1"/>
    <col min="1025" max="1025" width="49.42578125" style="19" customWidth="1"/>
    <col min="1026" max="1026" width="9" style="19" customWidth="1"/>
    <col min="1027" max="1028" width="9.85546875" style="19" customWidth="1"/>
    <col min="1029" max="1029" width="9.28515625" style="19" customWidth="1"/>
    <col min="1030" max="1030" width="11.7109375" style="19" customWidth="1"/>
    <col min="1031" max="1031" width="15.85546875" style="19" customWidth="1"/>
    <col min="1032" max="1032" width="18.28515625" style="19" customWidth="1"/>
    <col min="1033" max="1033" width="11.140625" style="19" customWidth="1"/>
    <col min="1034" max="1034" width="9.140625" style="19" bestFit="1" customWidth="1"/>
    <col min="1035" max="1035" width="10" style="19" customWidth="1"/>
    <col min="1036" max="1036" width="7.7109375" style="19" customWidth="1"/>
    <col min="1037" max="1037" width="34.5703125" style="19" customWidth="1"/>
    <col min="1038" max="1040" width="14.140625" style="19" customWidth="1"/>
    <col min="1041" max="1041" width="13.28515625" style="19" customWidth="1"/>
    <col min="1042" max="1042" width="12.85546875" style="19" customWidth="1"/>
    <col min="1043" max="1043" width="12.7109375" style="19" customWidth="1"/>
    <col min="1044" max="1044" width="10.140625" style="19" customWidth="1"/>
    <col min="1045" max="1279" width="9.140625" style="19"/>
    <col min="1280" max="1280" width="2" style="19" customWidth="1"/>
    <col min="1281" max="1281" width="49.42578125" style="19" customWidth="1"/>
    <col min="1282" max="1282" width="9" style="19" customWidth="1"/>
    <col min="1283" max="1284" width="9.85546875" style="19" customWidth="1"/>
    <col min="1285" max="1285" width="9.28515625" style="19" customWidth="1"/>
    <col min="1286" max="1286" width="11.7109375" style="19" customWidth="1"/>
    <col min="1287" max="1287" width="15.85546875" style="19" customWidth="1"/>
    <col min="1288" max="1288" width="18.28515625" style="19" customWidth="1"/>
    <col min="1289" max="1289" width="11.140625" style="19" customWidth="1"/>
    <col min="1290" max="1290" width="9.140625" style="19" bestFit="1" customWidth="1"/>
    <col min="1291" max="1291" width="10" style="19" customWidth="1"/>
    <col min="1292" max="1292" width="7.7109375" style="19" customWidth="1"/>
    <col min="1293" max="1293" width="34.5703125" style="19" customWidth="1"/>
    <col min="1294" max="1296" width="14.140625" style="19" customWidth="1"/>
    <col min="1297" max="1297" width="13.28515625" style="19" customWidth="1"/>
    <col min="1298" max="1298" width="12.85546875" style="19" customWidth="1"/>
    <col min="1299" max="1299" width="12.7109375" style="19" customWidth="1"/>
    <col min="1300" max="1300" width="10.140625" style="19" customWidth="1"/>
    <col min="1301" max="1535" width="9.140625" style="19"/>
    <col min="1536" max="1536" width="2" style="19" customWidth="1"/>
    <col min="1537" max="1537" width="49.42578125" style="19" customWidth="1"/>
    <col min="1538" max="1538" width="9" style="19" customWidth="1"/>
    <col min="1539" max="1540" width="9.85546875" style="19" customWidth="1"/>
    <col min="1541" max="1541" width="9.28515625" style="19" customWidth="1"/>
    <col min="1542" max="1542" width="11.7109375" style="19" customWidth="1"/>
    <col min="1543" max="1543" width="15.85546875" style="19" customWidth="1"/>
    <col min="1544" max="1544" width="18.28515625" style="19" customWidth="1"/>
    <col min="1545" max="1545" width="11.140625" style="19" customWidth="1"/>
    <col min="1546" max="1546" width="9.140625" style="19" bestFit="1" customWidth="1"/>
    <col min="1547" max="1547" width="10" style="19" customWidth="1"/>
    <col min="1548" max="1548" width="7.7109375" style="19" customWidth="1"/>
    <col min="1549" max="1549" width="34.5703125" style="19" customWidth="1"/>
    <col min="1550" max="1552" width="14.140625" style="19" customWidth="1"/>
    <col min="1553" max="1553" width="13.28515625" style="19" customWidth="1"/>
    <col min="1554" max="1554" width="12.85546875" style="19" customWidth="1"/>
    <col min="1555" max="1555" width="12.7109375" style="19" customWidth="1"/>
    <col min="1556" max="1556" width="10.140625" style="19" customWidth="1"/>
    <col min="1557" max="1791" width="9.140625" style="19"/>
    <col min="1792" max="1792" width="2" style="19" customWidth="1"/>
    <col min="1793" max="1793" width="49.42578125" style="19" customWidth="1"/>
    <col min="1794" max="1794" width="9" style="19" customWidth="1"/>
    <col min="1795" max="1796" width="9.85546875" style="19" customWidth="1"/>
    <col min="1797" max="1797" width="9.28515625" style="19" customWidth="1"/>
    <col min="1798" max="1798" width="11.7109375" style="19" customWidth="1"/>
    <col min="1799" max="1799" width="15.85546875" style="19" customWidth="1"/>
    <col min="1800" max="1800" width="18.28515625" style="19" customWidth="1"/>
    <col min="1801" max="1801" width="11.140625" style="19" customWidth="1"/>
    <col min="1802" max="1802" width="9.140625" style="19" bestFit="1" customWidth="1"/>
    <col min="1803" max="1803" width="10" style="19" customWidth="1"/>
    <col min="1804" max="1804" width="7.7109375" style="19" customWidth="1"/>
    <col min="1805" max="1805" width="34.5703125" style="19" customWidth="1"/>
    <col min="1806" max="1808" width="14.140625" style="19" customWidth="1"/>
    <col min="1809" max="1809" width="13.28515625" style="19" customWidth="1"/>
    <col min="1810" max="1810" width="12.85546875" style="19" customWidth="1"/>
    <col min="1811" max="1811" width="12.7109375" style="19" customWidth="1"/>
    <col min="1812" max="1812" width="10.140625" style="19" customWidth="1"/>
    <col min="1813" max="2047" width="9.140625" style="19"/>
    <col min="2048" max="2048" width="2" style="19" customWidth="1"/>
    <col min="2049" max="2049" width="49.42578125" style="19" customWidth="1"/>
    <col min="2050" max="2050" width="9" style="19" customWidth="1"/>
    <col min="2051" max="2052" width="9.85546875" style="19" customWidth="1"/>
    <col min="2053" max="2053" width="9.28515625" style="19" customWidth="1"/>
    <col min="2054" max="2054" width="11.7109375" style="19" customWidth="1"/>
    <col min="2055" max="2055" width="15.85546875" style="19" customWidth="1"/>
    <col min="2056" max="2056" width="18.28515625" style="19" customWidth="1"/>
    <col min="2057" max="2057" width="11.140625" style="19" customWidth="1"/>
    <col min="2058" max="2058" width="9.140625" style="19" bestFit="1" customWidth="1"/>
    <col min="2059" max="2059" width="10" style="19" customWidth="1"/>
    <col min="2060" max="2060" width="7.7109375" style="19" customWidth="1"/>
    <col min="2061" max="2061" width="34.5703125" style="19" customWidth="1"/>
    <col min="2062" max="2064" width="14.140625" style="19" customWidth="1"/>
    <col min="2065" max="2065" width="13.28515625" style="19" customWidth="1"/>
    <col min="2066" max="2066" width="12.85546875" style="19" customWidth="1"/>
    <col min="2067" max="2067" width="12.7109375" style="19" customWidth="1"/>
    <col min="2068" max="2068" width="10.140625" style="19" customWidth="1"/>
    <col min="2069" max="2303" width="9.140625" style="19"/>
    <col min="2304" max="2304" width="2" style="19" customWidth="1"/>
    <col min="2305" max="2305" width="49.42578125" style="19" customWidth="1"/>
    <col min="2306" max="2306" width="9" style="19" customWidth="1"/>
    <col min="2307" max="2308" width="9.85546875" style="19" customWidth="1"/>
    <col min="2309" max="2309" width="9.28515625" style="19" customWidth="1"/>
    <col min="2310" max="2310" width="11.7109375" style="19" customWidth="1"/>
    <col min="2311" max="2311" width="15.85546875" style="19" customWidth="1"/>
    <col min="2312" max="2312" width="18.28515625" style="19" customWidth="1"/>
    <col min="2313" max="2313" width="11.140625" style="19" customWidth="1"/>
    <col min="2314" max="2314" width="9.140625" style="19" bestFit="1" customWidth="1"/>
    <col min="2315" max="2315" width="10" style="19" customWidth="1"/>
    <col min="2316" max="2316" width="7.7109375" style="19" customWidth="1"/>
    <col min="2317" max="2317" width="34.5703125" style="19" customWidth="1"/>
    <col min="2318" max="2320" width="14.140625" style="19" customWidth="1"/>
    <col min="2321" max="2321" width="13.28515625" style="19" customWidth="1"/>
    <col min="2322" max="2322" width="12.85546875" style="19" customWidth="1"/>
    <col min="2323" max="2323" width="12.7109375" style="19" customWidth="1"/>
    <col min="2324" max="2324" width="10.140625" style="19" customWidth="1"/>
    <col min="2325" max="2559" width="9.140625" style="19"/>
    <col min="2560" max="2560" width="2" style="19" customWidth="1"/>
    <col min="2561" max="2561" width="49.42578125" style="19" customWidth="1"/>
    <col min="2562" max="2562" width="9" style="19" customWidth="1"/>
    <col min="2563" max="2564" width="9.85546875" style="19" customWidth="1"/>
    <col min="2565" max="2565" width="9.28515625" style="19" customWidth="1"/>
    <col min="2566" max="2566" width="11.7109375" style="19" customWidth="1"/>
    <col min="2567" max="2567" width="15.85546875" style="19" customWidth="1"/>
    <col min="2568" max="2568" width="18.28515625" style="19" customWidth="1"/>
    <col min="2569" max="2569" width="11.140625" style="19" customWidth="1"/>
    <col min="2570" max="2570" width="9.140625" style="19" bestFit="1" customWidth="1"/>
    <col min="2571" max="2571" width="10" style="19" customWidth="1"/>
    <col min="2572" max="2572" width="7.7109375" style="19" customWidth="1"/>
    <col min="2573" max="2573" width="34.5703125" style="19" customWidth="1"/>
    <col min="2574" max="2576" width="14.140625" style="19" customWidth="1"/>
    <col min="2577" max="2577" width="13.28515625" style="19" customWidth="1"/>
    <col min="2578" max="2578" width="12.85546875" style="19" customWidth="1"/>
    <col min="2579" max="2579" width="12.7109375" style="19" customWidth="1"/>
    <col min="2580" max="2580" width="10.140625" style="19" customWidth="1"/>
    <col min="2581" max="2815" width="9.140625" style="19"/>
    <col min="2816" max="2816" width="2" style="19" customWidth="1"/>
    <col min="2817" max="2817" width="49.42578125" style="19" customWidth="1"/>
    <col min="2818" max="2818" width="9" style="19" customWidth="1"/>
    <col min="2819" max="2820" width="9.85546875" style="19" customWidth="1"/>
    <col min="2821" max="2821" width="9.28515625" style="19" customWidth="1"/>
    <col min="2822" max="2822" width="11.7109375" style="19" customWidth="1"/>
    <col min="2823" max="2823" width="15.85546875" style="19" customWidth="1"/>
    <col min="2824" max="2824" width="18.28515625" style="19" customWidth="1"/>
    <col min="2825" max="2825" width="11.140625" style="19" customWidth="1"/>
    <col min="2826" max="2826" width="9.140625" style="19" bestFit="1" customWidth="1"/>
    <col min="2827" max="2827" width="10" style="19" customWidth="1"/>
    <col min="2828" max="2828" width="7.7109375" style="19" customWidth="1"/>
    <col min="2829" max="2829" width="34.5703125" style="19" customWidth="1"/>
    <col min="2830" max="2832" width="14.140625" style="19" customWidth="1"/>
    <col min="2833" max="2833" width="13.28515625" style="19" customWidth="1"/>
    <col min="2834" max="2834" width="12.85546875" style="19" customWidth="1"/>
    <col min="2835" max="2835" width="12.7109375" style="19" customWidth="1"/>
    <col min="2836" max="2836" width="10.140625" style="19" customWidth="1"/>
    <col min="2837" max="3071" width="9.140625" style="19"/>
    <col min="3072" max="3072" width="2" style="19" customWidth="1"/>
    <col min="3073" max="3073" width="49.42578125" style="19" customWidth="1"/>
    <col min="3074" max="3074" width="9" style="19" customWidth="1"/>
    <col min="3075" max="3076" width="9.85546875" style="19" customWidth="1"/>
    <col min="3077" max="3077" width="9.28515625" style="19" customWidth="1"/>
    <col min="3078" max="3078" width="11.7109375" style="19" customWidth="1"/>
    <col min="3079" max="3079" width="15.85546875" style="19" customWidth="1"/>
    <col min="3080" max="3080" width="18.28515625" style="19" customWidth="1"/>
    <col min="3081" max="3081" width="11.140625" style="19" customWidth="1"/>
    <col min="3082" max="3082" width="9.140625" style="19" bestFit="1" customWidth="1"/>
    <col min="3083" max="3083" width="10" style="19" customWidth="1"/>
    <col min="3084" max="3084" width="7.7109375" style="19" customWidth="1"/>
    <col min="3085" max="3085" width="34.5703125" style="19" customWidth="1"/>
    <col min="3086" max="3088" width="14.140625" style="19" customWidth="1"/>
    <col min="3089" max="3089" width="13.28515625" style="19" customWidth="1"/>
    <col min="3090" max="3090" width="12.85546875" style="19" customWidth="1"/>
    <col min="3091" max="3091" width="12.7109375" style="19" customWidth="1"/>
    <col min="3092" max="3092" width="10.140625" style="19" customWidth="1"/>
    <col min="3093" max="3327" width="9.140625" style="19"/>
    <col min="3328" max="3328" width="2" style="19" customWidth="1"/>
    <col min="3329" max="3329" width="49.42578125" style="19" customWidth="1"/>
    <col min="3330" max="3330" width="9" style="19" customWidth="1"/>
    <col min="3331" max="3332" width="9.85546875" style="19" customWidth="1"/>
    <col min="3333" max="3333" width="9.28515625" style="19" customWidth="1"/>
    <col min="3334" max="3334" width="11.7109375" style="19" customWidth="1"/>
    <col min="3335" max="3335" width="15.85546875" style="19" customWidth="1"/>
    <col min="3336" max="3336" width="18.28515625" style="19" customWidth="1"/>
    <col min="3337" max="3337" width="11.140625" style="19" customWidth="1"/>
    <col min="3338" max="3338" width="9.140625" style="19" bestFit="1" customWidth="1"/>
    <col min="3339" max="3339" width="10" style="19" customWidth="1"/>
    <col min="3340" max="3340" width="7.7109375" style="19" customWidth="1"/>
    <col min="3341" max="3341" width="34.5703125" style="19" customWidth="1"/>
    <col min="3342" max="3344" width="14.140625" style="19" customWidth="1"/>
    <col min="3345" max="3345" width="13.28515625" style="19" customWidth="1"/>
    <col min="3346" max="3346" width="12.85546875" style="19" customWidth="1"/>
    <col min="3347" max="3347" width="12.7109375" style="19" customWidth="1"/>
    <col min="3348" max="3348" width="10.140625" style="19" customWidth="1"/>
    <col min="3349" max="3583" width="9.140625" style="19"/>
    <col min="3584" max="3584" width="2" style="19" customWidth="1"/>
    <col min="3585" max="3585" width="49.42578125" style="19" customWidth="1"/>
    <col min="3586" max="3586" width="9" style="19" customWidth="1"/>
    <col min="3587" max="3588" width="9.85546875" style="19" customWidth="1"/>
    <col min="3589" max="3589" width="9.28515625" style="19" customWidth="1"/>
    <col min="3590" max="3590" width="11.7109375" style="19" customWidth="1"/>
    <col min="3591" max="3591" width="15.85546875" style="19" customWidth="1"/>
    <col min="3592" max="3592" width="18.28515625" style="19" customWidth="1"/>
    <col min="3593" max="3593" width="11.140625" style="19" customWidth="1"/>
    <col min="3594" max="3594" width="9.140625" style="19" bestFit="1" customWidth="1"/>
    <col min="3595" max="3595" width="10" style="19" customWidth="1"/>
    <col min="3596" max="3596" width="7.7109375" style="19" customWidth="1"/>
    <col min="3597" max="3597" width="34.5703125" style="19" customWidth="1"/>
    <col min="3598" max="3600" width="14.140625" style="19" customWidth="1"/>
    <col min="3601" max="3601" width="13.28515625" style="19" customWidth="1"/>
    <col min="3602" max="3602" width="12.85546875" style="19" customWidth="1"/>
    <col min="3603" max="3603" width="12.7109375" style="19" customWidth="1"/>
    <col min="3604" max="3604" width="10.140625" style="19" customWidth="1"/>
    <col min="3605" max="3839" width="9.140625" style="19"/>
    <col min="3840" max="3840" width="2" style="19" customWidth="1"/>
    <col min="3841" max="3841" width="49.42578125" style="19" customWidth="1"/>
    <col min="3842" max="3842" width="9" style="19" customWidth="1"/>
    <col min="3843" max="3844" width="9.85546875" style="19" customWidth="1"/>
    <col min="3845" max="3845" width="9.28515625" style="19" customWidth="1"/>
    <col min="3846" max="3846" width="11.7109375" style="19" customWidth="1"/>
    <col min="3847" max="3847" width="15.85546875" style="19" customWidth="1"/>
    <col min="3848" max="3848" width="18.28515625" style="19" customWidth="1"/>
    <col min="3849" max="3849" width="11.140625" style="19" customWidth="1"/>
    <col min="3850" max="3850" width="9.140625" style="19" bestFit="1" customWidth="1"/>
    <col min="3851" max="3851" width="10" style="19" customWidth="1"/>
    <col min="3852" max="3852" width="7.7109375" style="19" customWidth="1"/>
    <col min="3853" max="3853" width="34.5703125" style="19" customWidth="1"/>
    <col min="3854" max="3856" width="14.140625" style="19" customWidth="1"/>
    <col min="3857" max="3857" width="13.28515625" style="19" customWidth="1"/>
    <col min="3858" max="3858" width="12.85546875" style="19" customWidth="1"/>
    <col min="3859" max="3859" width="12.7109375" style="19" customWidth="1"/>
    <col min="3860" max="3860" width="10.140625" style="19" customWidth="1"/>
    <col min="3861" max="4095" width="9.140625" style="19"/>
    <col min="4096" max="4096" width="2" style="19" customWidth="1"/>
    <col min="4097" max="4097" width="49.42578125" style="19" customWidth="1"/>
    <col min="4098" max="4098" width="9" style="19" customWidth="1"/>
    <col min="4099" max="4100" width="9.85546875" style="19" customWidth="1"/>
    <col min="4101" max="4101" width="9.28515625" style="19" customWidth="1"/>
    <col min="4102" max="4102" width="11.7109375" style="19" customWidth="1"/>
    <col min="4103" max="4103" width="15.85546875" style="19" customWidth="1"/>
    <col min="4104" max="4104" width="18.28515625" style="19" customWidth="1"/>
    <col min="4105" max="4105" width="11.140625" style="19" customWidth="1"/>
    <col min="4106" max="4106" width="9.140625" style="19" bestFit="1" customWidth="1"/>
    <col min="4107" max="4107" width="10" style="19" customWidth="1"/>
    <col min="4108" max="4108" width="7.7109375" style="19" customWidth="1"/>
    <col min="4109" max="4109" width="34.5703125" style="19" customWidth="1"/>
    <col min="4110" max="4112" width="14.140625" style="19" customWidth="1"/>
    <col min="4113" max="4113" width="13.28515625" style="19" customWidth="1"/>
    <col min="4114" max="4114" width="12.85546875" style="19" customWidth="1"/>
    <col min="4115" max="4115" width="12.7109375" style="19" customWidth="1"/>
    <col min="4116" max="4116" width="10.140625" style="19" customWidth="1"/>
    <col min="4117" max="4351" width="9.140625" style="19"/>
    <col min="4352" max="4352" width="2" style="19" customWidth="1"/>
    <col min="4353" max="4353" width="49.42578125" style="19" customWidth="1"/>
    <col min="4354" max="4354" width="9" style="19" customWidth="1"/>
    <col min="4355" max="4356" width="9.85546875" style="19" customWidth="1"/>
    <col min="4357" max="4357" width="9.28515625" style="19" customWidth="1"/>
    <col min="4358" max="4358" width="11.7109375" style="19" customWidth="1"/>
    <col min="4359" max="4359" width="15.85546875" style="19" customWidth="1"/>
    <col min="4360" max="4360" width="18.28515625" style="19" customWidth="1"/>
    <col min="4361" max="4361" width="11.140625" style="19" customWidth="1"/>
    <col min="4362" max="4362" width="9.140625" style="19" bestFit="1" customWidth="1"/>
    <col min="4363" max="4363" width="10" style="19" customWidth="1"/>
    <col min="4364" max="4364" width="7.7109375" style="19" customWidth="1"/>
    <col min="4365" max="4365" width="34.5703125" style="19" customWidth="1"/>
    <col min="4366" max="4368" width="14.140625" style="19" customWidth="1"/>
    <col min="4369" max="4369" width="13.28515625" style="19" customWidth="1"/>
    <col min="4370" max="4370" width="12.85546875" style="19" customWidth="1"/>
    <col min="4371" max="4371" width="12.7109375" style="19" customWidth="1"/>
    <col min="4372" max="4372" width="10.140625" style="19" customWidth="1"/>
    <col min="4373" max="4607" width="9.140625" style="19"/>
    <col min="4608" max="4608" width="2" style="19" customWidth="1"/>
    <col min="4609" max="4609" width="49.42578125" style="19" customWidth="1"/>
    <col min="4610" max="4610" width="9" style="19" customWidth="1"/>
    <col min="4611" max="4612" width="9.85546875" style="19" customWidth="1"/>
    <col min="4613" max="4613" width="9.28515625" style="19" customWidth="1"/>
    <col min="4614" max="4614" width="11.7109375" style="19" customWidth="1"/>
    <col min="4615" max="4615" width="15.85546875" style="19" customWidth="1"/>
    <col min="4616" max="4616" width="18.28515625" style="19" customWidth="1"/>
    <col min="4617" max="4617" width="11.140625" style="19" customWidth="1"/>
    <col min="4618" max="4618" width="9.140625" style="19" bestFit="1" customWidth="1"/>
    <col min="4619" max="4619" width="10" style="19" customWidth="1"/>
    <col min="4620" max="4620" width="7.7109375" style="19" customWidth="1"/>
    <col min="4621" max="4621" width="34.5703125" style="19" customWidth="1"/>
    <col min="4622" max="4624" width="14.140625" style="19" customWidth="1"/>
    <col min="4625" max="4625" width="13.28515625" style="19" customWidth="1"/>
    <col min="4626" max="4626" width="12.85546875" style="19" customWidth="1"/>
    <col min="4627" max="4627" width="12.7109375" style="19" customWidth="1"/>
    <col min="4628" max="4628" width="10.140625" style="19" customWidth="1"/>
    <col min="4629" max="4863" width="9.140625" style="19"/>
    <col min="4864" max="4864" width="2" style="19" customWidth="1"/>
    <col min="4865" max="4865" width="49.42578125" style="19" customWidth="1"/>
    <col min="4866" max="4866" width="9" style="19" customWidth="1"/>
    <col min="4867" max="4868" width="9.85546875" style="19" customWidth="1"/>
    <col min="4869" max="4869" width="9.28515625" style="19" customWidth="1"/>
    <col min="4870" max="4870" width="11.7109375" style="19" customWidth="1"/>
    <col min="4871" max="4871" width="15.85546875" style="19" customWidth="1"/>
    <col min="4872" max="4872" width="18.28515625" style="19" customWidth="1"/>
    <col min="4873" max="4873" width="11.140625" style="19" customWidth="1"/>
    <col min="4874" max="4874" width="9.140625" style="19" bestFit="1" customWidth="1"/>
    <col min="4875" max="4875" width="10" style="19" customWidth="1"/>
    <col min="4876" max="4876" width="7.7109375" style="19" customWidth="1"/>
    <col min="4877" max="4877" width="34.5703125" style="19" customWidth="1"/>
    <col min="4878" max="4880" width="14.140625" style="19" customWidth="1"/>
    <col min="4881" max="4881" width="13.28515625" style="19" customWidth="1"/>
    <col min="4882" max="4882" width="12.85546875" style="19" customWidth="1"/>
    <col min="4883" max="4883" width="12.7109375" style="19" customWidth="1"/>
    <col min="4884" max="4884" width="10.140625" style="19" customWidth="1"/>
    <col min="4885" max="5119" width="9.140625" style="19"/>
    <col min="5120" max="5120" width="2" style="19" customWidth="1"/>
    <col min="5121" max="5121" width="49.42578125" style="19" customWidth="1"/>
    <col min="5122" max="5122" width="9" style="19" customWidth="1"/>
    <col min="5123" max="5124" width="9.85546875" style="19" customWidth="1"/>
    <col min="5125" max="5125" width="9.28515625" style="19" customWidth="1"/>
    <col min="5126" max="5126" width="11.7109375" style="19" customWidth="1"/>
    <col min="5127" max="5127" width="15.85546875" style="19" customWidth="1"/>
    <col min="5128" max="5128" width="18.28515625" style="19" customWidth="1"/>
    <col min="5129" max="5129" width="11.140625" style="19" customWidth="1"/>
    <col min="5130" max="5130" width="9.140625" style="19" bestFit="1" customWidth="1"/>
    <col min="5131" max="5131" width="10" style="19" customWidth="1"/>
    <col min="5132" max="5132" width="7.7109375" style="19" customWidth="1"/>
    <col min="5133" max="5133" width="34.5703125" style="19" customWidth="1"/>
    <col min="5134" max="5136" width="14.140625" style="19" customWidth="1"/>
    <col min="5137" max="5137" width="13.28515625" style="19" customWidth="1"/>
    <col min="5138" max="5138" width="12.85546875" style="19" customWidth="1"/>
    <col min="5139" max="5139" width="12.7109375" style="19" customWidth="1"/>
    <col min="5140" max="5140" width="10.140625" style="19" customWidth="1"/>
    <col min="5141" max="5375" width="9.140625" style="19"/>
    <col min="5376" max="5376" width="2" style="19" customWidth="1"/>
    <col min="5377" max="5377" width="49.42578125" style="19" customWidth="1"/>
    <col min="5378" max="5378" width="9" style="19" customWidth="1"/>
    <col min="5379" max="5380" width="9.85546875" style="19" customWidth="1"/>
    <col min="5381" max="5381" width="9.28515625" style="19" customWidth="1"/>
    <col min="5382" max="5382" width="11.7109375" style="19" customWidth="1"/>
    <col min="5383" max="5383" width="15.85546875" style="19" customWidth="1"/>
    <col min="5384" max="5384" width="18.28515625" style="19" customWidth="1"/>
    <col min="5385" max="5385" width="11.140625" style="19" customWidth="1"/>
    <col min="5386" max="5386" width="9.140625" style="19" bestFit="1" customWidth="1"/>
    <col min="5387" max="5387" width="10" style="19" customWidth="1"/>
    <col min="5388" max="5388" width="7.7109375" style="19" customWidth="1"/>
    <col min="5389" max="5389" width="34.5703125" style="19" customWidth="1"/>
    <col min="5390" max="5392" width="14.140625" style="19" customWidth="1"/>
    <col min="5393" max="5393" width="13.28515625" style="19" customWidth="1"/>
    <col min="5394" max="5394" width="12.85546875" style="19" customWidth="1"/>
    <col min="5395" max="5395" width="12.7109375" style="19" customWidth="1"/>
    <col min="5396" max="5396" width="10.140625" style="19" customWidth="1"/>
    <col min="5397" max="5631" width="9.140625" style="19"/>
    <col min="5632" max="5632" width="2" style="19" customWidth="1"/>
    <col min="5633" max="5633" width="49.42578125" style="19" customWidth="1"/>
    <col min="5634" max="5634" width="9" style="19" customWidth="1"/>
    <col min="5635" max="5636" width="9.85546875" style="19" customWidth="1"/>
    <col min="5637" max="5637" width="9.28515625" style="19" customWidth="1"/>
    <col min="5638" max="5638" width="11.7109375" style="19" customWidth="1"/>
    <col min="5639" max="5639" width="15.85546875" style="19" customWidth="1"/>
    <col min="5640" max="5640" width="18.28515625" style="19" customWidth="1"/>
    <col min="5641" max="5641" width="11.140625" style="19" customWidth="1"/>
    <col min="5642" max="5642" width="9.140625" style="19" bestFit="1" customWidth="1"/>
    <col min="5643" max="5643" width="10" style="19" customWidth="1"/>
    <col min="5644" max="5644" width="7.7109375" style="19" customWidth="1"/>
    <col min="5645" max="5645" width="34.5703125" style="19" customWidth="1"/>
    <col min="5646" max="5648" width="14.140625" style="19" customWidth="1"/>
    <col min="5649" max="5649" width="13.28515625" style="19" customWidth="1"/>
    <col min="5650" max="5650" width="12.85546875" style="19" customWidth="1"/>
    <col min="5651" max="5651" width="12.7109375" style="19" customWidth="1"/>
    <col min="5652" max="5652" width="10.140625" style="19" customWidth="1"/>
    <col min="5653" max="5887" width="9.140625" style="19"/>
    <col min="5888" max="5888" width="2" style="19" customWidth="1"/>
    <col min="5889" max="5889" width="49.42578125" style="19" customWidth="1"/>
    <col min="5890" max="5890" width="9" style="19" customWidth="1"/>
    <col min="5891" max="5892" width="9.85546875" style="19" customWidth="1"/>
    <col min="5893" max="5893" width="9.28515625" style="19" customWidth="1"/>
    <col min="5894" max="5894" width="11.7109375" style="19" customWidth="1"/>
    <col min="5895" max="5895" width="15.85546875" style="19" customWidth="1"/>
    <col min="5896" max="5896" width="18.28515625" style="19" customWidth="1"/>
    <col min="5897" max="5897" width="11.140625" style="19" customWidth="1"/>
    <col min="5898" max="5898" width="9.140625" style="19" bestFit="1" customWidth="1"/>
    <col min="5899" max="5899" width="10" style="19" customWidth="1"/>
    <col min="5900" max="5900" width="7.7109375" style="19" customWidth="1"/>
    <col min="5901" max="5901" width="34.5703125" style="19" customWidth="1"/>
    <col min="5902" max="5904" width="14.140625" style="19" customWidth="1"/>
    <col min="5905" max="5905" width="13.28515625" style="19" customWidth="1"/>
    <col min="5906" max="5906" width="12.85546875" style="19" customWidth="1"/>
    <col min="5907" max="5907" width="12.7109375" style="19" customWidth="1"/>
    <col min="5908" max="5908" width="10.140625" style="19" customWidth="1"/>
    <col min="5909" max="6143" width="9.140625" style="19"/>
    <col min="6144" max="6144" width="2" style="19" customWidth="1"/>
    <col min="6145" max="6145" width="49.42578125" style="19" customWidth="1"/>
    <col min="6146" max="6146" width="9" style="19" customWidth="1"/>
    <col min="6147" max="6148" width="9.85546875" style="19" customWidth="1"/>
    <col min="6149" max="6149" width="9.28515625" style="19" customWidth="1"/>
    <col min="6150" max="6150" width="11.7109375" style="19" customWidth="1"/>
    <col min="6151" max="6151" width="15.85546875" style="19" customWidth="1"/>
    <col min="6152" max="6152" width="18.28515625" style="19" customWidth="1"/>
    <col min="6153" max="6153" width="11.140625" style="19" customWidth="1"/>
    <col min="6154" max="6154" width="9.140625" style="19" bestFit="1" customWidth="1"/>
    <col min="6155" max="6155" width="10" style="19" customWidth="1"/>
    <col min="6156" max="6156" width="7.7109375" style="19" customWidth="1"/>
    <col min="6157" max="6157" width="34.5703125" style="19" customWidth="1"/>
    <col min="6158" max="6160" width="14.140625" style="19" customWidth="1"/>
    <col min="6161" max="6161" width="13.28515625" style="19" customWidth="1"/>
    <col min="6162" max="6162" width="12.85546875" style="19" customWidth="1"/>
    <col min="6163" max="6163" width="12.7109375" style="19" customWidth="1"/>
    <col min="6164" max="6164" width="10.140625" style="19" customWidth="1"/>
    <col min="6165" max="6399" width="9.140625" style="19"/>
    <col min="6400" max="6400" width="2" style="19" customWidth="1"/>
    <col min="6401" max="6401" width="49.42578125" style="19" customWidth="1"/>
    <col min="6402" max="6402" width="9" style="19" customWidth="1"/>
    <col min="6403" max="6404" width="9.85546875" style="19" customWidth="1"/>
    <col min="6405" max="6405" width="9.28515625" style="19" customWidth="1"/>
    <col min="6406" max="6406" width="11.7109375" style="19" customWidth="1"/>
    <col min="6407" max="6407" width="15.85546875" style="19" customWidth="1"/>
    <col min="6408" max="6408" width="18.28515625" style="19" customWidth="1"/>
    <col min="6409" max="6409" width="11.140625" style="19" customWidth="1"/>
    <col min="6410" max="6410" width="9.140625" style="19" bestFit="1" customWidth="1"/>
    <col min="6411" max="6411" width="10" style="19" customWidth="1"/>
    <col min="6412" max="6412" width="7.7109375" style="19" customWidth="1"/>
    <col min="6413" max="6413" width="34.5703125" style="19" customWidth="1"/>
    <col min="6414" max="6416" width="14.140625" style="19" customWidth="1"/>
    <col min="6417" max="6417" width="13.28515625" style="19" customWidth="1"/>
    <col min="6418" max="6418" width="12.85546875" style="19" customWidth="1"/>
    <col min="6419" max="6419" width="12.7109375" style="19" customWidth="1"/>
    <col min="6420" max="6420" width="10.140625" style="19" customWidth="1"/>
    <col min="6421" max="6655" width="9.140625" style="19"/>
    <col min="6656" max="6656" width="2" style="19" customWidth="1"/>
    <col min="6657" max="6657" width="49.42578125" style="19" customWidth="1"/>
    <col min="6658" max="6658" width="9" style="19" customWidth="1"/>
    <col min="6659" max="6660" width="9.85546875" style="19" customWidth="1"/>
    <col min="6661" max="6661" width="9.28515625" style="19" customWidth="1"/>
    <col min="6662" max="6662" width="11.7109375" style="19" customWidth="1"/>
    <col min="6663" max="6663" width="15.85546875" style="19" customWidth="1"/>
    <col min="6664" max="6664" width="18.28515625" style="19" customWidth="1"/>
    <col min="6665" max="6665" width="11.140625" style="19" customWidth="1"/>
    <col min="6666" max="6666" width="9.140625" style="19" bestFit="1" customWidth="1"/>
    <col min="6667" max="6667" width="10" style="19" customWidth="1"/>
    <col min="6668" max="6668" width="7.7109375" style="19" customWidth="1"/>
    <col min="6669" max="6669" width="34.5703125" style="19" customWidth="1"/>
    <col min="6670" max="6672" width="14.140625" style="19" customWidth="1"/>
    <col min="6673" max="6673" width="13.28515625" style="19" customWidth="1"/>
    <col min="6674" max="6674" width="12.85546875" style="19" customWidth="1"/>
    <col min="6675" max="6675" width="12.7109375" style="19" customWidth="1"/>
    <col min="6676" max="6676" width="10.140625" style="19" customWidth="1"/>
    <col min="6677" max="6911" width="9.140625" style="19"/>
    <col min="6912" max="6912" width="2" style="19" customWidth="1"/>
    <col min="6913" max="6913" width="49.42578125" style="19" customWidth="1"/>
    <col min="6914" max="6914" width="9" style="19" customWidth="1"/>
    <col min="6915" max="6916" width="9.85546875" style="19" customWidth="1"/>
    <col min="6917" max="6917" width="9.28515625" style="19" customWidth="1"/>
    <col min="6918" max="6918" width="11.7109375" style="19" customWidth="1"/>
    <col min="6919" max="6919" width="15.85546875" style="19" customWidth="1"/>
    <col min="6920" max="6920" width="18.28515625" style="19" customWidth="1"/>
    <col min="6921" max="6921" width="11.140625" style="19" customWidth="1"/>
    <col min="6922" max="6922" width="9.140625" style="19" bestFit="1" customWidth="1"/>
    <col min="6923" max="6923" width="10" style="19" customWidth="1"/>
    <col min="6924" max="6924" width="7.7109375" style="19" customWidth="1"/>
    <col min="6925" max="6925" width="34.5703125" style="19" customWidth="1"/>
    <col min="6926" max="6928" width="14.140625" style="19" customWidth="1"/>
    <col min="6929" max="6929" width="13.28515625" style="19" customWidth="1"/>
    <col min="6930" max="6930" width="12.85546875" style="19" customWidth="1"/>
    <col min="6931" max="6931" width="12.7109375" style="19" customWidth="1"/>
    <col min="6932" max="6932" width="10.140625" style="19" customWidth="1"/>
    <col min="6933" max="7167" width="9.140625" style="19"/>
    <col min="7168" max="7168" width="2" style="19" customWidth="1"/>
    <col min="7169" max="7169" width="49.42578125" style="19" customWidth="1"/>
    <col min="7170" max="7170" width="9" style="19" customWidth="1"/>
    <col min="7171" max="7172" width="9.85546875" style="19" customWidth="1"/>
    <col min="7173" max="7173" width="9.28515625" style="19" customWidth="1"/>
    <col min="7174" max="7174" width="11.7109375" style="19" customWidth="1"/>
    <col min="7175" max="7175" width="15.85546875" style="19" customWidth="1"/>
    <col min="7176" max="7176" width="18.28515625" style="19" customWidth="1"/>
    <col min="7177" max="7177" width="11.140625" style="19" customWidth="1"/>
    <col min="7178" max="7178" width="9.140625" style="19" bestFit="1" customWidth="1"/>
    <col min="7179" max="7179" width="10" style="19" customWidth="1"/>
    <col min="7180" max="7180" width="7.7109375" style="19" customWidth="1"/>
    <col min="7181" max="7181" width="34.5703125" style="19" customWidth="1"/>
    <col min="7182" max="7184" width="14.140625" style="19" customWidth="1"/>
    <col min="7185" max="7185" width="13.28515625" style="19" customWidth="1"/>
    <col min="7186" max="7186" width="12.85546875" style="19" customWidth="1"/>
    <col min="7187" max="7187" width="12.7109375" style="19" customWidth="1"/>
    <col min="7188" max="7188" width="10.140625" style="19" customWidth="1"/>
    <col min="7189" max="7423" width="9.140625" style="19"/>
    <col min="7424" max="7424" width="2" style="19" customWidth="1"/>
    <col min="7425" max="7425" width="49.42578125" style="19" customWidth="1"/>
    <col min="7426" max="7426" width="9" style="19" customWidth="1"/>
    <col min="7427" max="7428" width="9.85546875" style="19" customWidth="1"/>
    <col min="7429" max="7429" width="9.28515625" style="19" customWidth="1"/>
    <col min="7430" max="7430" width="11.7109375" style="19" customWidth="1"/>
    <col min="7431" max="7431" width="15.85546875" style="19" customWidth="1"/>
    <col min="7432" max="7432" width="18.28515625" style="19" customWidth="1"/>
    <col min="7433" max="7433" width="11.140625" style="19" customWidth="1"/>
    <col min="7434" max="7434" width="9.140625" style="19" bestFit="1" customWidth="1"/>
    <col min="7435" max="7435" width="10" style="19" customWidth="1"/>
    <col min="7436" max="7436" width="7.7109375" style="19" customWidth="1"/>
    <col min="7437" max="7437" width="34.5703125" style="19" customWidth="1"/>
    <col min="7438" max="7440" width="14.140625" style="19" customWidth="1"/>
    <col min="7441" max="7441" width="13.28515625" style="19" customWidth="1"/>
    <col min="7442" max="7442" width="12.85546875" style="19" customWidth="1"/>
    <col min="7443" max="7443" width="12.7109375" style="19" customWidth="1"/>
    <col min="7444" max="7444" width="10.140625" style="19" customWidth="1"/>
    <col min="7445" max="7679" width="9.140625" style="19"/>
    <col min="7680" max="7680" width="2" style="19" customWidth="1"/>
    <col min="7681" max="7681" width="49.42578125" style="19" customWidth="1"/>
    <col min="7682" max="7682" width="9" style="19" customWidth="1"/>
    <col min="7683" max="7684" width="9.85546875" style="19" customWidth="1"/>
    <col min="7685" max="7685" width="9.28515625" style="19" customWidth="1"/>
    <col min="7686" max="7686" width="11.7109375" style="19" customWidth="1"/>
    <col min="7687" max="7687" width="15.85546875" style="19" customWidth="1"/>
    <col min="7688" max="7688" width="18.28515625" style="19" customWidth="1"/>
    <col min="7689" max="7689" width="11.140625" style="19" customWidth="1"/>
    <col min="7690" max="7690" width="9.140625" style="19" bestFit="1" customWidth="1"/>
    <col min="7691" max="7691" width="10" style="19" customWidth="1"/>
    <col min="7692" max="7692" width="7.7109375" style="19" customWidth="1"/>
    <col min="7693" max="7693" width="34.5703125" style="19" customWidth="1"/>
    <col min="7694" max="7696" width="14.140625" style="19" customWidth="1"/>
    <col min="7697" max="7697" width="13.28515625" style="19" customWidth="1"/>
    <col min="7698" max="7698" width="12.85546875" style="19" customWidth="1"/>
    <col min="7699" max="7699" width="12.7109375" style="19" customWidth="1"/>
    <col min="7700" max="7700" width="10.140625" style="19" customWidth="1"/>
    <col min="7701" max="7935" width="9.140625" style="19"/>
    <col min="7936" max="7936" width="2" style="19" customWidth="1"/>
    <col min="7937" max="7937" width="49.42578125" style="19" customWidth="1"/>
    <col min="7938" max="7938" width="9" style="19" customWidth="1"/>
    <col min="7939" max="7940" width="9.85546875" style="19" customWidth="1"/>
    <col min="7941" max="7941" width="9.28515625" style="19" customWidth="1"/>
    <col min="7942" max="7942" width="11.7109375" style="19" customWidth="1"/>
    <col min="7943" max="7943" width="15.85546875" style="19" customWidth="1"/>
    <col min="7944" max="7944" width="18.28515625" style="19" customWidth="1"/>
    <col min="7945" max="7945" width="11.140625" style="19" customWidth="1"/>
    <col min="7946" max="7946" width="9.140625" style="19" bestFit="1" customWidth="1"/>
    <col min="7947" max="7947" width="10" style="19" customWidth="1"/>
    <col min="7948" max="7948" width="7.7109375" style="19" customWidth="1"/>
    <col min="7949" max="7949" width="34.5703125" style="19" customWidth="1"/>
    <col min="7950" max="7952" width="14.140625" style="19" customWidth="1"/>
    <col min="7953" max="7953" width="13.28515625" style="19" customWidth="1"/>
    <col min="7954" max="7954" width="12.85546875" style="19" customWidth="1"/>
    <col min="7955" max="7955" width="12.7109375" style="19" customWidth="1"/>
    <col min="7956" max="7956" width="10.140625" style="19" customWidth="1"/>
    <col min="7957" max="8191" width="9.140625" style="19"/>
    <col min="8192" max="8192" width="2" style="19" customWidth="1"/>
    <col min="8193" max="8193" width="49.42578125" style="19" customWidth="1"/>
    <col min="8194" max="8194" width="9" style="19" customWidth="1"/>
    <col min="8195" max="8196" width="9.85546875" style="19" customWidth="1"/>
    <col min="8197" max="8197" width="9.28515625" style="19" customWidth="1"/>
    <col min="8198" max="8198" width="11.7109375" style="19" customWidth="1"/>
    <col min="8199" max="8199" width="15.85546875" style="19" customWidth="1"/>
    <col min="8200" max="8200" width="18.28515625" style="19" customWidth="1"/>
    <col min="8201" max="8201" width="11.140625" style="19" customWidth="1"/>
    <col min="8202" max="8202" width="9.140625" style="19" bestFit="1" customWidth="1"/>
    <col min="8203" max="8203" width="10" style="19" customWidth="1"/>
    <col min="8204" max="8204" width="7.7109375" style="19" customWidth="1"/>
    <col min="8205" max="8205" width="34.5703125" style="19" customWidth="1"/>
    <col min="8206" max="8208" width="14.140625" style="19" customWidth="1"/>
    <col min="8209" max="8209" width="13.28515625" style="19" customWidth="1"/>
    <col min="8210" max="8210" width="12.85546875" style="19" customWidth="1"/>
    <col min="8211" max="8211" width="12.7109375" style="19" customWidth="1"/>
    <col min="8212" max="8212" width="10.140625" style="19" customWidth="1"/>
    <col min="8213" max="8447" width="9.140625" style="19"/>
    <col min="8448" max="8448" width="2" style="19" customWidth="1"/>
    <col min="8449" max="8449" width="49.42578125" style="19" customWidth="1"/>
    <col min="8450" max="8450" width="9" style="19" customWidth="1"/>
    <col min="8451" max="8452" width="9.85546875" style="19" customWidth="1"/>
    <col min="8453" max="8453" width="9.28515625" style="19" customWidth="1"/>
    <col min="8454" max="8454" width="11.7109375" style="19" customWidth="1"/>
    <col min="8455" max="8455" width="15.85546875" style="19" customWidth="1"/>
    <col min="8456" max="8456" width="18.28515625" style="19" customWidth="1"/>
    <col min="8457" max="8457" width="11.140625" style="19" customWidth="1"/>
    <col min="8458" max="8458" width="9.140625" style="19" bestFit="1" customWidth="1"/>
    <col min="8459" max="8459" width="10" style="19" customWidth="1"/>
    <col min="8460" max="8460" width="7.7109375" style="19" customWidth="1"/>
    <col min="8461" max="8461" width="34.5703125" style="19" customWidth="1"/>
    <col min="8462" max="8464" width="14.140625" style="19" customWidth="1"/>
    <col min="8465" max="8465" width="13.28515625" style="19" customWidth="1"/>
    <col min="8466" max="8466" width="12.85546875" style="19" customWidth="1"/>
    <col min="8467" max="8467" width="12.7109375" style="19" customWidth="1"/>
    <col min="8468" max="8468" width="10.140625" style="19" customWidth="1"/>
    <col min="8469" max="8703" width="9.140625" style="19"/>
    <col min="8704" max="8704" width="2" style="19" customWidth="1"/>
    <col min="8705" max="8705" width="49.42578125" style="19" customWidth="1"/>
    <col min="8706" max="8706" width="9" style="19" customWidth="1"/>
    <col min="8707" max="8708" width="9.85546875" style="19" customWidth="1"/>
    <col min="8709" max="8709" width="9.28515625" style="19" customWidth="1"/>
    <col min="8710" max="8710" width="11.7109375" style="19" customWidth="1"/>
    <col min="8711" max="8711" width="15.85546875" style="19" customWidth="1"/>
    <col min="8712" max="8712" width="18.28515625" style="19" customWidth="1"/>
    <col min="8713" max="8713" width="11.140625" style="19" customWidth="1"/>
    <col min="8714" max="8714" width="9.140625" style="19" bestFit="1" customWidth="1"/>
    <col min="8715" max="8715" width="10" style="19" customWidth="1"/>
    <col min="8716" max="8716" width="7.7109375" style="19" customWidth="1"/>
    <col min="8717" max="8717" width="34.5703125" style="19" customWidth="1"/>
    <col min="8718" max="8720" width="14.140625" style="19" customWidth="1"/>
    <col min="8721" max="8721" width="13.28515625" style="19" customWidth="1"/>
    <col min="8722" max="8722" width="12.85546875" style="19" customWidth="1"/>
    <col min="8723" max="8723" width="12.7109375" style="19" customWidth="1"/>
    <col min="8724" max="8724" width="10.140625" style="19" customWidth="1"/>
    <col min="8725" max="8959" width="9.140625" style="19"/>
    <col min="8960" max="8960" width="2" style="19" customWidth="1"/>
    <col min="8961" max="8961" width="49.42578125" style="19" customWidth="1"/>
    <col min="8962" max="8962" width="9" style="19" customWidth="1"/>
    <col min="8963" max="8964" width="9.85546875" style="19" customWidth="1"/>
    <col min="8965" max="8965" width="9.28515625" style="19" customWidth="1"/>
    <col min="8966" max="8966" width="11.7109375" style="19" customWidth="1"/>
    <col min="8967" max="8967" width="15.85546875" style="19" customWidth="1"/>
    <col min="8968" max="8968" width="18.28515625" style="19" customWidth="1"/>
    <col min="8969" max="8969" width="11.140625" style="19" customWidth="1"/>
    <col min="8970" max="8970" width="9.140625" style="19" bestFit="1" customWidth="1"/>
    <col min="8971" max="8971" width="10" style="19" customWidth="1"/>
    <col min="8972" max="8972" width="7.7109375" style="19" customWidth="1"/>
    <col min="8973" max="8973" width="34.5703125" style="19" customWidth="1"/>
    <col min="8974" max="8976" width="14.140625" style="19" customWidth="1"/>
    <col min="8977" max="8977" width="13.28515625" style="19" customWidth="1"/>
    <col min="8978" max="8978" width="12.85546875" style="19" customWidth="1"/>
    <col min="8979" max="8979" width="12.7109375" style="19" customWidth="1"/>
    <col min="8980" max="8980" width="10.140625" style="19" customWidth="1"/>
    <col min="8981" max="9215" width="9.140625" style="19"/>
    <col min="9216" max="9216" width="2" style="19" customWidth="1"/>
    <col min="9217" max="9217" width="49.42578125" style="19" customWidth="1"/>
    <col min="9218" max="9218" width="9" style="19" customWidth="1"/>
    <col min="9219" max="9220" width="9.85546875" style="19" customWidth="1"/>
    <col min="9221" max="9221" width="9.28515625" style="19" customWidth="1"/>
    <col min="9222" max="9222" width="11.7109375" style="19" customWidth="1"/>
    <col min="9223" max="9223" width="15.85546875" style="19" customWidth="1"/>
    <col min="9224" max="9224" width="18.28515625" style="19" customWidth="1"/>
    <col min="9225" max="9225" width="11.140625" style="19" customWidth="1"/>
    <col min="9226" max="9226" width="9.140625" style="19" bestFit="1" customWidth="1"/>
    <col min="9227" max="9227" width="10" style="19" customWidth="1"/>
    <col min="9228" max="9228" width="7.7109375" style="19" customWidth="1"/>
    <col min="9229" max="9229" width="34.5703125" style="19" customWidth="1"/>
    <col min="9230" max="9232" width="14.140625" style="19" customWidth="1"/>
    <col min="9233" max="9233" width="13.28515625" style="19" customWidth="1"/>
    <col min="9234" max="9234" width="12.85546875" style="19" customWidth="1"/>
    <col min="9235" max="9235" width="12.7109375" style="19" customWidth="1"/>
    <col min="9236" max="9236" width="10.140625" style="19" customWidth="1"/>
    <col min="9237" max="9471" width="9.140625" style="19"/>
    <col min="9472" max="9472" width="2" style="19" customWidth="1"/>
    <col min="9473" max="9473" width="49.42578125" style="19" customWidth="1"/>
    <col min="9474" max="9474" width="9" style="19" customWidth="1"/>
    <col min="9475" max="9476" width="9.85546875" style="19" customWidth="1"/>
    <col min="9477" max="9477" width="9.28515625" style="19" customWidth="1"/>
    <col min="9478" max="9478" width="11.7109375" style="19" customWidth="1"/>
    <col min="9479" max="9479" width="15.85546875" style="19" customWidth="1"/>
    <col min="9480" max="9480" width="18.28515625" style="19" customWidth="1"/>
    <col min="9481" max="9481" width="11.140625" style="19" customWidth="1"/>
    <col min="9482" max="9482" width="9.140625" style="19" bestFit="1" customWidth="1"/>
    <col min="9483" max="9483" width="10" style="19" customWidth="1"/>
    <col min="9484" max="9484" width="7.7109375" style="19" customWidth="1"/>
    <col min="9485" max="9485" width="34.5703125" style="19" customWidth="1"/>
    <col min="9486" max="9488" width="14.140625" style="19" customWidth="1"/>
    <col min="9489" max="9489" width="13.28515625" style="19" customWidth="1"/>
    <col min="9490" max="9490" width="12.85546875" style="19" customWidth="1"/>
    <col min="9491" max="9491" width="12.7109375" style="19" customWidth="1"/>
    <col min="9492" max="9492" width="10.140625" style="19" customWidth="1"/>
    <col min="9493" max="9727" width="9.140625" style="19"/>
    <col min="9728" max="9728" width="2" style="19" customWidth="1"/>
    <col min="9729" max="9729" width="49.42578125" style="19" customWidth="1"/>
    <col min="9730" max="9730" width="9" style="19" customWidth="1"/>
    <col min="9731" max="9732" width="9.85546875" style="19" customWidth="1"/>
    <col min="9733" max="9733" width="9.28515625" style="19" customWidth="1"/>
    <col min="9734" max="9734" width="11.7109375" style="19" customWidth="1"/>
    <col min="9735" max="9735" width="15.85546875" style="19" customWidth="1"/>
    <col min="9736" max="9736" width="18.28515625" style="19" customWidth="1"/>
    <col min="9737" max="9737" width="11.140625" style="19" customWidth="1"/>
    <col min="9738" max="9738" width="9.140625" style="19" bestFit="1" customWidth="1"/>
    <col min="9739" max="9739" width="10" style="19" customWidth="1"/>
    <col min="9740" max="9740" width="7.7109375" style="19" customWidth="1"/>
    <col min="9741" max="9741" width="34.5703125" style="19" customWidth="1"/>
    <col min="9742" max="9744" width="14.140625" style="19" customWidth="1"/>
    <col min="9745" max="9745" width="13.28515625" style="19" customWidth="1"/>
    <col min="9746" max="9746" width="12.85546875" style="19" customWidth="1"/>
    <col min="9747" max="9747" width="12.7109375" style="19" customWidth="1"/>
    <col min="9748" max="9748" width="10.140625" style="19" customWidth="1"/>
    <col min="9749" max="9983" width="9.140625" style="19"/>
    <col min="9984" max="9984" width="2" style="19" customWidth="1"/>
    <col min="9985" max="9985" width="49.42578125" style="19" customWidth="1"/>
    <col min="9986" max="9986" width="9" style="19" customWidth="1"/>
    <col min="9987" max="9988" width="9.85546875" style="19" customWidth="1"/>
    <col min="9989" max="9989" width="9.28515625" style="19" customWidth="1"/>
    <col min="9990" max="9990" width="11.7109375" style="19" customWidth="1"/>
    <col min="9991" max="9991" width="15.85546875" style="19" customWidth="1"/>
    <col min="9992" max="9992" width="18.28515625" style="19" customWidth="1"/>
    <col min="9993" max="9993" width="11.140625" style="19" customWidth="1"/>
    <col min="9994" max="9994" width="9.140625" style="19" bestFit="1" customWidth="1"/>
    <col min="9995" max="9995" width="10" style="19" customWidth="1"/>
    <col min="9996" max="9996" width="7.7109375" style="19" customWidth="1"/>
    <col min="9997" max="9997" width="34.5703125" style="19" customWidth="1"/>
    <col min="9998" max="10000" width="14.140625" style="19" customWidth="1"/>
    <col min="10001" max="10001" width="13.28515625" style="19" customWidth="1"/>
    <col min="10002" max="10002" width="12.85546875" style="19" customWidth="1"/>
    <col min="10003" max="10003" width="12.7109375" style="19" customWidth="1"/>
    <col min="10004" max="10004" width="10.140625" style="19" customWidth="1"/>
    <col min="10005" max="10239" width="9.140625" style="19"/>
    <col min="10240" max="10240" width="2" style="19" customWidth="1"/>
    <col min="10241" max="10241" width="49.42578125" style="19" customWidth="1"/>
    <col min="10242" max="10242" width="9" style="19" customWidth="1"/>
    <col min="10243" max="10244" width="9.85546875" style="19" customWidth="1"/>
    <col min="10245" max="10245" width="9.28515625" style="19" customWidth="1"/>
    <col min="10246" max="10246" width="11.7109375" style="19" customWidth="1"/>
    <col min="10247" max="10247" width="15.85546875" style="19" customWidth="1"/>
    <col min="10248" max="10248" width="18.28515625" style="19" customWidth="1"/>
    <col min="10249" max="10249" width="11.140625" style="19" customWidth="1"/>
    <col min="10250" max="10250" width="9.140625" style="19" bestFit="1" customWidth="1"/>
    <col min="10251" max="10251" width="10" style="19" customWidth="1"/>
    <col min="10252" max="10252" width="7.7109375" style="19" customWidth="1"/>
    <col min="10253" max="10253" width="34.5703125" style="19" customWidth="1"/>
    <col min="10254" max="10256" width="14.140625" style="19" customWidth="1"/>
    <col min="10257" max="10257" width="13.28515625" style="19" customWidth="1"/>
    <col min="10258" max="10258" width="12.85546875" style="19" customWidth="1"/>
    <col min="10259" max="10259" width="12.7109375" style="19" customWidth="1"/>
    <col min="10260" max="10260" width="10.140625" style="19" customWidth="1"/>
    <col min="10261" max="10495" width="9.140625" style="19"/>
    <col min="10496" max="10496" width="2" style="19" customWidth="1"/>
    <col min="10497" max="10497" width="49.42578125" style="19" customWidth="1"/>
    <col min="10498" max="10498" width="9" style="19" customWidth="1"/>
    <col min="10499" max="10500" width="9.85546875" style="19" customWidth="1"/>
    <col min="10501" max="10501" width="9.28515625" style="19" customWidth="1"/>
    <col min="10502" max="10502" width="11.7109375" style="19" customWidth="1"/>
    <col min="10503" max="10503" width="15.85546875" style="19" customWidth="1"/>
    <col min="10504" max="10504" width="18.28515625" style="19" customWidth="1"/>
    <col min="10505" max="10505" width="11.140625" style="19" customWidth="1"/>
    <col min="10506" max="10506" width="9.140625" style="19" bestFit="1" customWidth="1"/>
    <col min="10507" max="10507" width="10" style="19" customWidth="1"/>
    <col min="10508" max="10508" width="7.7109375" style="19" customWidth="1"/>
    <col min="10509" max="10509" width="34.5703125" style="19" customWidth="1"/>
    <col min="10510" max="10512" width="14.140625" style="19" customWidth="1"/>
    <col min="10513" max="10513" width="13.28515625" style="19" customWidth="1"/>
    <col min="10514" max="10514" width="12.85546875" style="19" customWidth="1"/>
    <col min="10515" max="10515" width="12.7109375" style="19" customWidth="1"/>
    <col min="10516" max="10516" width="10.140625" style="19" customWidth="1"/>
    <col min="10517" max="10751" width="9.140625" style="19"/>
    <col min="10752" max="10752" width="2" style="19" customWidth="1"/>
    <col min="10753" max="10753" width="49.42578125" style="19" customWidth="1"/>
    <col min="10754" max="10754" width="9" style="19" customWidth="1"/>
    <col min="10755" max="10756" width="9.85546875" style="19" customWidth="1"/>
    <col min="10757" max="10757" width="9.28515625" style="19" customWidth="1"/>
    <col min="10758" max="10758" width="11.7109375" style="19" customWidth="1"/>
    <col min="10759" max="10759" width="15.85546875" style="19" customWidth="1"/>
    <col min="10760" max="10760" width="18.28515625" style="19" customWidth="1"/>
    <col min="10761" max="10761" width="11.140625" style="19" customWidth="1"/>
    <col min="10762" max="10762" width="9.140625" style="19" bestFit="1" customWidth="1"/>
    <col min="10763" max="10763" width="10" style="19" customWidth="1"/>
    <col min="10764" max="10764" width="7.7109375" style="19" customWidth="1"/>
    <col min="10765" max="10765" width="34.5703125" style="19" customWidth="1"/>
    <col min="10766" max="10768" width="14.140625" style="19" customWidth="1"/>
    <col min="10769" max="10769" width="13.28515625" style="19" customWidth="1"/>
    <col min="10770" max="10770" width="12.85546875" style="19" customWidth="1"/>
    <col min="10771" max="10771" width="12.7109375" style="19" customWidth="1"/>
    <col min="10772" max="10772" width="10.140625" style="19" customWidth="1"/>
    <col min="10773" max="11007" width="9.140625" style="19"/>
    <col min="11008" max="11008" width="2" style="19" customWidth="1"/>
    <col min="11009" max="11009" width="49.42578125" style="19" customWidth="1"/>
    <col min="11010" max="11010" width="9" style="19" customWidth="1"/>
    <col min="11011" max="11012" width="9.85546875" style="19" customWidth="1"/>
    <col min="11013" max="11013" width="9.28515625" style="19" customWidth="1"/>
    <col min="11014" max="11014" width="11.7109375" style="19" customWidth="1"/>
    <col min="11015" max="11015" width="15.85546875" style="19" customWidth="1"/>
    <col min="11016" max="11016" width="18.28515625" style="19" customWidth="1"/>
    <col min="11017" max="11017" width="11.140625" style="19" customWidth="1"/>
    <col min="11018" max="11018" width="9.140625" style="19" bestFit="1" customWidth="1"/>
    <col min="11019" max="11019" width="10" style="19" customWidth="1"/>
    <col min="11020" max="11020" width="7.7109375" style="19" customWidth="1"/>
    <col min="11021" max="11021" width="34.5703125" style="19" customWidth="1"/>
    <col min="11022" max="11024" width="14.140625" style="19" customWidth="1"/>
    <col min="11025" max="11025" width="13.28515625" style="19" customWidth="1"/>
    <col min="11026" max="11026" width="12.85546875" style="19" customWidth="1"/>
    <col min="11027" max="11027" width="12.7109375" style="19" customWidth="1"/>
    <col min="11028" max="11028" width="10.140625" style="19" customWidth="1"/>
    <col min="11029" max="11263" width="9.140625" style="19"/>
    <col min="11264" max="11264" width="2" style="19" customWidth="1"/>
    <col min="11265" max="11265" width="49.42578125" style="19" customWidth="1"/>
    <col min="11266" max="11266" width="9" style="19" customWidth="1"/>
    <col min="11267" max="11268" width="9.85546875" style="19" customWidth="1"/>
    <col min="11269" max="11269" width="9.28515625" style="19" customWidth="1"/>
    <col min="11270" max="11270" width="11.7109375" style="19" customWidth="1"/>
    <col min="11271" max="11271" width="15.85546875" style="19" customWidth="1"/>
    <col min="11272" max="11272" width="18.28515625" style="19" customWidth="1"/>
    <col min="11273" max="11273" width="11.140625" style="19" customWidth="1"/>
    <col min="11274" max="11274" width="9.140625" style="19" bestFit="1" customWidth="1"/>
    <col min="11275" max="11275" width="10" style="19" customWidth="1"/>
    <col min="11276" max="11276" width="7.7109375" style="19" customWidth="1"/>
    <col min="11277" max="11277" width="34.5703125" style="19" customWidth="1"/>
    <col min="11278" max="11280" width="14.140625" style="19" customWidth="1"/>
    <col min="11281" max="11281" width="13.28515625" style="19" customWidth="1"/>
    <col min="11282" max="11282" width="12.85546875" style="19" customWidth="1"/>
    <col min="11283" max="11283" width="12.7109375" style="19" customWidth="1"/>
    <col min="11284" max="11284" width="10.140625" style="19" customWidth="1"/>
    <col min="11285" max="11519" width="9.140625" style="19"/>
    <col min="11520" max="11520" width="2" style="19" customWidth="1"/>
    <col min="11521" max="11521" width="49.42578125" style="19" customWidth="1"/>
    <col min="11522" max="11522" width="9" style="19" customWidth="1"/>
    <col min="11523" max="11524" width="9.85546875" style="19" customWidth="1"/>
    <col min="11525" max="11525" width="9.28515625" style="19" customWidth="1"/>
    <col min="11526" max="11526" width="11.7109375" style="19" customWidth="1"/>
    <col min="11527" max="11527" width="15.85546875" style="19" customWidth="1"/>
    <col min="11528" max="11528" width="18.28515625" style="19" customWidth="1"/>
    <col min="11529" max="11529" width="11.140625" style="19" customWidth="1"/>
    <col min="11530" max="11530" width="9.140625" style="19" bestFit="1" customWidth="1"/>
    <col min="11531" max="11531" width="10" style="19" customWidth="1"/>
    <col min="11532" max="11532" width="7.7109375" style="19" customWidth="1"/>
    <col min="11533" max="11533" width="34.5703125" style="19" customWidth="1"/>
    <col min="11534" max="11536" width="14.140625" style="19" customWidth="1"/>
    <col min="11537" max="11537" width="13.28515625" style="19" customWidth="1"/>
    <col min="11538" max="11538" width="12.85546875" style="19" customWidth="1"/>
    <col min="11539" max="11539" width="12.7109375" style="19" customWidth="1"/>
    <col min="11540" max="11540" width="10.140625" style="19" customWidth="1"/>
    <col min="11541" max="11775" width="9.140625" style="19"/>
    <col min="11776" max="11776" width="2" style="19" customWidth="1"/>
    <col min="11777" max="11777" width="49.42578125" style="19" customWidth="1"/>
    <col min="11778" max="11778" width="9" style="19" customWidth="1"/>
    <col min="11779" max="11780" width="9.85546875" style="19" customWidth="1"/>
    <col min="11781" max="11781" width="9.28515625" style="19" customWidth="1"/>
    <col min="11782" max="11782" width="11.7109375" style="19" customWidth="1"/>
    <col min="11783" max="11783" width="15.85546875" style="19" customWidth="1"/>
    <col min="11784" max="11784" width="18.28515625" style="19" customWidth="1"/>
    <col min="11785" max="11785" width="11.140625" style="19" customWidth="1"/>
    <col min="11786" max="11786" width="9.140625" style="19" bestFit="1" customWidth="1"/>
    <col min="11787" max="11787" width="10" style="19" customWidth="1"/>
    <col min="11788" max="11788" width="7.7109375" style="19" customWidth="1"/>
    <col min="11789" max="11789" width="34.5703125" style="19" customWidth="1"/>
    <col min="11790" max="11792" width="14.140625" style="19" customWidth="1"/>
    <col min="11793" max="11793" width="13.28515625" style="19" customWidth="1"/>
    <col min="11794" max="11794" width="12.85546875" style="19" customWidth="1"/>
    <col min="11795" max="11795" width="12.7109375" style="19" customWidth="1"/>
    <col min="11796" max="11796" width="10.140625" style="19" customWidth="1"/>
    <col min="11797" max="12031" width="9.140625" style="19"/>
    <col min="12032" max="12032" width="2" style="19" customWidth="1"/>
    <col min="12033" max="12033" width="49.42578125" style="19" customWidth="1"/>
    <col min="12034" max="12034" width="9" style="19" customWidth="1"/>
    <col min="12035" max="12036" width="9.85546875" style="19" customWidth="1"/>
    <col min="12037" max="12037" width="9.28515625" style="19" customWidth="1"/>
    <col min="12038" max="12038" width="11.7109375" style="19" customWidth="1"/>
    <col min="12039" max="12039" width="15.85546875" style="19" customWidth="1"/>
    <col min="12040" max="12040" width="18.28515625" style="19" customWidth="1"/>
    <col min="12041" max="12041" width="11.140625" style="19" customWidth="1"/>
    <col min="12042" max="12042" width="9.140625" style="19" bestFit="1" customWidth="1"/>
    <col min="12043" max="12043" width="10" style="19" customWidth="1"/>
    <col min="12044" max="12044" width="7.7109375" style="19" customWidth="1"/>
    <col min="12045" max="12045" width="34.5703125" style="19" customWidth="1"/>
    <col min="12046" max="12048" width="14.140625" style="19" customWidth="1"/>
    <col min="12049" max="12049" width="13.28515625" style="19" customWidth="1"/>
    <col min="12050" max="12050" width="12.85546875" style="19" customWidth="1"/>
    <col min="12051" max="12051" width="12.7109375" style="19" customWidth="1"/>
    <col min="12052" max="12052" width="10.140625" style="19" customWidth="1"/>
    <col min="12053" max="12287" width="9.140625" style="19"/>
    <col min="12288" max="12288" width="2" style="19" customWidth="1"/>
    <col min="12289" max="12289" width="49.42578125" style="19" customWidth="1"/>
    <col min="12290" max="12290" width="9" style="19" customWidth="1"/>
    <col min="12291" max="12292" width="9.85546875" style="19" customWidth="1"/>
    <col min="12293" max="12293" width="9.28515625" style="19" customWidth="1"/>
    <col min="12294" max="12294" width="11.7109375" style="19" customWidth="1"/>
    <col min="12295" max="12295" width="15.85546875" style="19" customWidth="1"/>
    <col min="12296" max="12296" width="18.28515625" style="19" customWidth="1"/>
    <col min="12297" max="12297" width="11.140625" style="19" customWidth="1"/>
    <col min="12298" max="12298" width="9.140625" style="19" bestFit="1" customWidth="1"/>
    <col min="12299" max="12299" width="10" style="19" customWidth="1"/>
    <col min="12300" max="12300" width="7.7109375" style="19" customWidth="1"/>
    <col min="12301" max="12301" width="34.5703125" style="19" customWidth="1"/>
    <col min="12302" max="12304" width="14.140625" style="19" customWidth="1"/>
    <col min="12305" max="12305" width="13.28515625" style="19" customWidth="1"/>
    <col min="12306" max="12306" width="12.85546875" style="19" customWidth="1"/>
    <col min="12307" max="12307" width="12.7109375" style="19" customWidth="1"/>
    <col min="12308" max="12308" width="10.140625" style="19" customWidth="1"/>
    <col min="12309" max="12543" width="9.140625" style="19"/>
    <col min="12544" max="12544" width="2" style="19" customWidth="1"/>
    <col min="12545" max="12545" width="49.42578125" style="19" customWidth="1"/>
    <col min="12546" max="12546" width="9" style="19" customWidth="1"/>
    <col min="12547" max="12548" width="9.85546875" style="19" customWidth="1"/>
    <col min="12549" max="12549" width="9.28515625" style="19" customWidth="1"/>
    <col min="12550" max="12550" width="11.7109375" style="19" customWidth="1"/>
    <col min="12551" max="12551" width="15.85546875" style="19" customWidth="1"/>
    <col min="12552" max="12552" width="18.28515625" style="19" customWidth="1"/>
    <col min="12553" max="12553" width="11.140625" style="19" customWidth="1"/>
    <col min="12554" max="12554" width="9.140625" style="19" bestFit="1" customWidth="1"/>
    <col min="12555" max="12555" width="10" style="19" customWidth="1"/>
    <col min="12556" max="12556" width="7.7109375" style="19" customWidth="1"/>
    <col min="12557" max="12557" width="34.5703125" style="19" customWidth="1"/>
    <col min="12558" max="12560" width="14.140625" style="19" customWidth="1"/>
    <col min="12561" max="12561" width="13.28515625" style="19" customWidth="1"/>
    <col min="12562" max="12562" width="12.85546875" style="19" customWidth="1"/>
    <col min="12563" max="12563" width="12.7109375" style="19" customWidth="1"/>
    <col min="12564" max="12564" width="10.140625" style="19" customWidth="1"/>
    <col min="12565" max="12799" width="9.140625" style="19"/>
    <col min="12800" max="12800" width="2" style="19" customWidth="1"/>
    <col min="12801" max="12801" width="49.42578125" style="19" customWidth="1"/>
    <col min="12802" max="12802" width="9" style="19" customWidth="1"/>
    <col min="12803" max="12804" width="9.85546875" style="19" customWidth="1"/>
    <col min="12805" max="12805" width="9.28515625" style="19" customWidth="1"/>
    <col min="12806" max="12806" width="11.7109375" style="19" customWidth="1"/>
    <col min="12807" max="12807" width="15.85546875" style="19" customWidth="1"/>
    <col min="12808" max="12808" width="18.28515625" style="19" customWidth="1"/>
    <col min="12809" max="12809" width="11.140625" style="19" customWidth="1"/>
    <col min="12810" max="12810" width="9.140625" style="19" bestFit="1" customWidth="1"/>
    <col min="12811" max="12811" width="10" style="19" customWidth="1"/>
    <col min="12812" max="12812" width="7.7109375" style="19" customWidth="1"/>
    <col min="12813" max="12813" width="34.5703125" style="19" customWidth="1"/>
    <col min="12814" max="12816" width="14.140625" style="19" customWidth="1"/>
    <col min="12817" max="12817" width="13.28515625" style="19" customWidth="1"/>
    <col min="12818" max="12818" width="12.85546875" style="19" customWidth="1"/>
    <col min="12819" max="12819" width="12.7109375" style="19" customWidth="1"/>
    <col min="12820" max="12820" width="10.140625" style="19" customWidth="1"/>
    <col min="12821" max="13055" width="9.140625" style="19"/>
    <col min="13056" max="13056" width="2" style="19" customWidth="1"/>
    <col min="13057" max="13057" width="49.42578125" style="19" customWidth="1"/>
    <col min="13058" max="13058" width="9" style="19" customWidth="1"/>
    <col min="13059" max="13060" width="9.85546875" style="19" customWidth="1"/>
    <col min="13061" max="13061" width="9.28515625" style="19" customWidth="1"/>
    <col min="13062" max="13062" width="11.7109375" style="19" customWidth="1"/>
    <col min="13063" max="13063" width="15.85546875" style="19" customWidth="1"/>
    <col min="13064" max="13064" width="18.28515625" style="19" customWidth="1"/>
    <col min="13065" max="13065" width="11.140625" style="19" customWidth="1"/>
    <col min="13066" max="13066" width="9.140625" style="19" bestFit="1" customWidth="1"/>
    <col min="13067" max="13067" width="10" style="19" customWidth="1"/>
    <col min="13068" max="13068" width="7.7109375" style="19" customWidth="1"/>
    <col min="13069" max="13069" width="34.5703125" style="19" customWidth="1"/>
    <col min="13070" max="13072" width="14.140625" style="19" customWidth="1"/>
    <col min="13073" max="13073" width="13.28515625" style="19" customWidth="1"/>
    <col min="13074" max="13074" width="12.85546875" style="19" customWidth="1"/>
    <col min="13075" max="13075" width="12.7109375" style="19" customWidth="1"/>
    <col min="13076" max="13076" width="10.140625" style="19" customWidth="1"/>
    <col min="13077" max="13311" width="9.140625" style="19"/>
    <col min="13312" max="13312" width="2" style="19" customWidth="1"/>
    <col min="13313" max="13313" width="49.42578125" style="19" customWidth="1"/>
    <col min="13314" max="13314" width="9" style="19" customWidth="1"/>
    <col min="13315" max="13316" width="9.85546875" style="19" customWidth="1"/>
    <col min="13317" max="13317" width="9.28515625" style="19" customWidth="1"/>
    <col min="13318" max="13318" width="11.7109375" style="19" customWidth="1"/>
    <col min="13319" max="13319" width="15.85546875" style="19" customWidth="1"/>
    <col min="13320" max="13320" width="18.28515625" style="19" customWidth="1"/>
    <col min="13321" max="13321" width="11.140625" style="19" customWidth="1"/>
    <col min="13322" max="13322" width="9.140625" style="19" bestFit="1" customWidth="1"/>
    <col min="13323" max="13323" width="10" style="19" customWidth="1"/>
    <col min="13324" max="13324" width="7.7109375" style="19" customWidth="1"/>
    <col min="13325" max="13325" width="34.5703125" style="19" customWidth="1"/>
    <col min="13326" max="13328" width="14.140625" style="19" customWidth="1"/>
    <col min="13329" max="13329" width="13.28515625" style="19" customWidth="1"/>
    <col min="13330" max="13330" width="12.85546875" style="19" customWidth="1"/>
    <col min="13331" max="13331" width="12.7109375" style="19" customWidth="1"/>
    <col min="13332" max="13332" width="10.140625" style="19" customWidth="1"/>
    <col min="13333" max="13567" width="9.140625" style="19"/>
    <col min="13568" max="13568" width="2" style="19" customWidth="1"/>
    <col min="13569" max="13569" width="49.42578125" style="19" customWidth="1"/>
    <col min="13570" max="13570" width="9" style="19" customWidth="1"/>
    <col min="13571" max="13572" width="9.85546875" style="19" customWidth="1"/>
    <col min="13573" max="13573" width="9.28515625" style="19" customWidth="1"/>
    <col min="13574" max="13574" width="11.7109375" style="19" customWidth="1"/>
    <col min="13575" max="13575" width="15.85546875" style="19" customWidth="1"/>
    <col min="13576" max="13576" width="18.28515625" style="19" customWidth="1"/>
    <col min="13577" max="13577" width="11.140625" style="19" customWidth="1"/>
    <col min="13578" max="13578" width="9.140625" style="19" bestFit="1" customWidth="1"/>
    <col min="13579" max="13579" width="10" style="19" customWidth="1"/>
    <col min="13580" max="13580" width="7.7109375" style="19" customWidth="1"/>
    <col min="13581" max="13581" width="34.5703125" style="19" customWidth="1"/>
    <col min="13582" max="13584" width="14.140625" style="19" customWidth="1"/>
    <col min="13585" max="13585" width="13.28515625" style="19" customWidth="1"/>
    <col min="13586" max="13586" width="12.85546875" style="19" customWidth="1"/>
    <col min="13587" max="13587" width="12.7109375" style="19" customWidth="1"/>
    <col min="13588" max="13588" width="10.140625" style="19" customWidth="1"/>
    <col min="13589" max="13823" width="9.140625" style="19"/>
    <col min="13824" max="13824" width="2" style="19" customWidth="1"/>
    <col min="13825" max="13825" width="49.42578125" style="19" customWidth="1"/>
    <col min="13826" max="13826" width="9" style="19" customWidth="1"/>
    <col min="13827" max="13828" width="9.85546875" style="19" customWidth="1"/>
    <col min="13829" max="13829" width="9.28515625" style="19" customWidth="1"/>
    <col min="13830" max="13830" width="11.7109375" style="19" customWidth="1"/>
    <col min="13831" max="13831" width="15.85546875" style="19" customWidth="1"/>
    <col min="13832" max="13832" width="18.28515625" style="19" customWidth="1"/>
    <col min="13833" max="13833" width="11.140625" style="19" customWidth="1"/>
    <col min="13834" max="13834" width="9.140625" style="19" bestFit="1" customWidth="1"/>
    <col min="13835" max="13835" width="10" style="19" customWidth="1"/>
    <col min="13836" max="13836" width="7.7109375" style="19" customWidth="1"/>
    <col min="13837" max="13837" width="34.5703125" style="19" customWidth="1"/>
    <col min="13838" max="13840" width="14.140625" style="19" customWidth="1"/>
    <col min="13841" max="13841" width="13.28515625" style="19" customWidth="1"/>
    <col min="13842" max="13842" width="12.85546875" style="19" customWidth="1"/>
    <col min="13843" max="13843" width="12.7109375" style="19" customWidth="1"/>
    <col min="13844" max="13844" width="10.140625" style="19" customWidth="1"/>
    <col min="13845" max="14079" width="9.140625" style="19"/>
    <col min="14080" max="14080" width="2" style="19" customWidth="1"/>
    <col min="14081" max="14081" width="49.42578125" style="19" customWidth="1"/>
    <col min="14082" max="14082" width="9" style="19" customWidth="1"/>
    <col min="14083" max="14084" width="9.85546875" style="19" customWidth="1"/>
    <col min="14085" max="14085" width="9.28515625" style="19" customWidth="1"/>
    <col min="14086" max="14086" width="11.7109375" style="19" customWidth="1"/>
    <col min="14087" max="14087" width="15.85546875" style="19" customWidth="1"/>
    <col min="14088" max="14088" width="18.28515625" style="19" customWidth="1"/>
    <col min="14089" max="14089" width="11.140625" style="19" customWidth="1"/>
    <col min="14090" max="14090" width="9.140625" style="19" bestFit="1" customWidth="1"/>
    <col min="14091" max="14091" width="10" style="19" customWidth="1"/>
    <col min="14092" max="14092" width="7.7109375" style="19" customWidth="1"/>
    <col min="14093" max="14093" width="34.5703125" style="19" customWidth="1"/>
    <col min="14094" max="14096" width="14.140625" style="19" customWidth="1"/>
    <col min="14097" max="14097" width="13.28515625" style="19" customWidth="1"/>
    <col min="14098" max="14098" width="12.85546875" style="19" customWidth="1"/>
    <col min="14099" max="14099" width="12.7109375" style="19" customWidth="1"/>
    <col min="14100" max="14100" width="10.140625" style="19" customWidth="1"/>
    <col min="14101" max="14335" width="9.140625" style="19"/>
    <col min="14336" max="14336" width="2" style="19" customWidth="1"/>
    <col min="14337" max="14337" width="49.42578125" style="19" customWidth="1"/>
    <col min="14338" max="14338" width="9" style="19" customWidth="1"/>
    <col min="14339" max="14340" width="9.85546875" style="19" customWidth="1"/>
    <col min="14341" max="14341" width="9.28515625" style="19" customWidth="1"/>
    <col min="14342" max="14342" width="11.7109375" style="19" customWidth="1"/>
    <col min="14343" max="14343" width="15.85546875" style="19" customWidth="1"/>
    <col min="14344" max="14344" width="18.28515625" style="19" customWidth="1"/>
    <col min="14345" max="14345" width="11.140625" style="19" customWidth="1"/>
    <col min="14346" max="14346" width="9.140625" style="19" bestFit="1" customWidth="1"/>
    <col min="14347" max="14347" width="10" style="19" customWidth="1"/>
    <col min="14348" max="14348" width="7.7109375" style="19" customWidth="1"/>
    <col min="14349" max="14349" width="34.5703125" style="19" customWidth="1"/>
    <col min="14350" max="14352" width="14.140625" style="19" customWidth="1"/>
    <col min="14353" max="14353" width="13.28515625" style="19" customWidth="1"/>
    <col min="14354" max="14354" width="12.85546875" style="19" customWidth="1"/>
    <col min="14355" max="14355" width="12.7109375" style="19" customWidth="1"/>
    <col min="14356" max="14356" width="10.140625" style="19" customWidth="1"/>
    <col min="14357" max="14591" width="9.140625" style="19"/>
    <col min="14592" max="14592" width="2" style="19" customWidth="1"/>
    <col min="14593" max="14593" width="49.42578125" style="19" customWidth="1"/>
    <col min="14594" max="14594" width="9" style="19" customWidth="1"/>
    <col min="14595" max="14596" width="9.85546875" style="19" customWidth="1"/>
    <col min="14597" max="14597" width="9.28515625" style="19" customWidth="1"/>
    <col min="14598" max="14598" width="11.7109375" style="19" customWidth="1"/>
    <col min="14599" max="14599" width="15.85546875" style="19" customWidth="1"/>
    <col min="14600" max="14600" width="18.28515625" style="19" customWidth="1"/>
    <col min="14601" max="14601" width="11.140625" style="19" customWidth="1"/>
    <col min="14602" max="14602" width="9.140625" style="19" bestFit="1" customWidth="1"/>
    <col min="14603" max="14603" width="10" style="19" customWidth="1"/>
    <col min="14604" max="14604" width="7.7109375" style="19" customWidth="1"/>
    <col min="14605" max="14605" width="34.5703125" style="19" customWidth="1"/>
    <col min="14606" max="14608" width="14.140625" style="19" customWidth="1"/>
    <col min="14609" max="14609" width="13.28515625" style="19" customWidth="1"/>
    <col min="14610" max="14610" width="12.85546875" style="19" customWidth="1"/>
    <col min="14611" max="14611" width="12.7109375" style="19" customWidth="1"/>
    <col min="14612" max="14612" width="10.140625" style="19" customWidth="1"/>
    <col min="14613" max="14847" width="9.140625" style="19"/>
    <col min="14848" max="14848" width="2" style="19" customWidth="1"/>
    <col min="14849" max="14849" width="49.42578125" style="19" customWidth="1"/>
    <col min="14850" max="14850" width="9" style="19" customWidth="1"/>
    <col min="14851" max="14852" width="9.85546875" style="19" customWidth="1"/>
    <col min="14853" max="14853" width="9.28515625" style="19" customWidth="1"/>
    <col min="14854" max="14854" width="11.7109375" style="19" customWidth="1"/>
    <col min="14855" max="14855" width="15.85546875" style="19" customWidth="1"/>
    <col min="14856" max="14856" width="18.28515625" style="19" customWidth="1"/>
    <col min="14857" max="14857" width="11.140625" style="19" customWidth="1"/>
    <col min="14858" max="14858" width="9.140625" style="19" bestFit="1" customWidth="1"/>
    <col min="14859" max="14859" width="10" style="19" customWidth="1"/>
    <col min="14860" max="14860" width="7.7109375" style="19" customWidth="1"/>
    <col min="14861" max="14861" width="34.5703125" style="19" customWidth="1"/>
    <col min="14862" max="14864" width="14.140625" style="19" customWidth="1"/>
    <col min="14865" max="14865" width="13.28515625" style="19" customWidth="1"/>
    <col min="14866" max="14866" width="12.85546875" style="19" customWidth="1"/>
    <col min="14867" max="14867" width="12.7109375" style="19" customWidth="1"/>
    <col min="14868" max="14868" width="10.140625" style="19" customWidth="1"/>
    <col min="14869" max="15103" width="9.140625" style="19"/>
    <col min="15104" max="15104" width="2" style="19" customWidth="1"/>
    <col min="15105" max="15105" width="49.42578125" style="19" customWidth="1"/>
    <col min="15106" max="15106" width="9" style="19" customWidth="1"/>
    <col min="15107" max="15108" width="9.85546875" style="19" customWidth="1"/>
    <col min="15109" max="15109" width="9.28515625" style="19" customWidth="1"/>
    <col min="15110" max="15110" width="11.7109375" style="19" customWidth="1"/>
    <col min="15111" max="15111" width="15.85546875" style="19" customWidth="1"/>
    <col min="15112" max="15112" width="18.28515625" style="19" customWidth="1"/>
    <col min="15113" max="15113" width="11.140625" style="19" customWidth="1"/>
    <col min="15114" max="15114" width="9.140625" style="19" bestFit="1" customWidth="1"/>
    <col min="15115" max="15115" width="10" style="19" customWidth="1"/>
    <col min="15116" max="15116" width="7.7109375" style="19" customWidth="1"/>
    <col min="15117" max="15117" width="34.5703125" style="19" customWidth="1"/>
    <col min="15118" max="15120" width="14.140625" style="19" customWidth="1"/>
    <col min="15121" max="15121" width="13.28515625" style="19" customWidth="1"/>
    <col min="15122" max="15122" width="12.85546875" style="19" customWidth="1"/>
    <col min="15123" max="15123" width="12.7109375" style="19" customWidth="1"/>
    <col min="15124" max="15124" width="10.140625" style="19" customWidth="1"/>
    <col min="15125" max="15359" width="9.140625" style="19"/>
    <col min="15360" max="15360" width="2" style="19" customWidth="1"/>
    <col min="15361" max="15361" width="49.42578125" style="19" customWidth="1"/>
    <col min="15362" max="15362" width="9" style="19" customWidth="1"/>
    <col min="15363" max="15364" width="9.85546875" style="19" customWidth="1"/>
    <col min="15365" max="15365" width="9.28515625" style="19" customWidth="1"/>
    <col min="15366" max="15366" width="11.7109375" style="19" customWidth="1"/>
    <col min="15367" max="15367" width="15.85546875" style="19" customWidth="1"/>
    <col min="15368" max="15368" width="18.28515625" style="19" customWidth="1"/>
    <col min="15369" max="15369" width="11.140625" style="19" customWidth="1"/>
    <col min="15370" max="15370" width="9.140625" style="19" bestFit="1" customWidth="1"/>
    <col min="15371" max="15371" width="10" style="19" customWidth="1"/>
    <col min="15372" max="15372" width="7.7109375" style="19" customWidth="1"/>
    <col min="15373" max="15373" width="34.5703125" style="19" customWidth="1"/>
    <col min="15374" max="15376" width="14.140625" style="19" customWidth="1"/>
    <col min="15377" max="15377" width="13.28515625" style="19" customWidth="1"/>
    <col min="15378" max="15378" width="12.85546875" style="19" customWidth="1"/>
    <col min="15379" max="15379" width="12.7109375" style="19" customWidth="1"/>
    <col min="15380" max="15380" width="10.140625" style="19" customWidth="1"/>
    <col min="15381" max="15615" width="9.140625" style="19"/>
    <col min="15616" max="15616" width="2" style="19" customWidth="1"/>
    <col min="15617" max="15617" width="49.42578125" style="19" customWidth="1"/>
    <col min="15618" max="15618" width="9" style="19" customWidth="1"/>
    <col min="15619" max="15620" width="9.85546875" style="19" customWidth="1"/>
    <col min="15621" max="15621" width="9.28515625" style="19" customWidth="1"/>
    <col min="15622" max="15622" width="11.7109375" style="19" customWidth="1"/>
    <col min="15623" max="15623" width="15.85546875" style="19" customWidth="1"/>
    <col min="15624" max="15624" width="18.28515625" style="19" customWidth="1"/>
    <col min="15625" max="15625" width="11.140625" style="19" customWidth="1"/>
    <col min="15626" max="15626" width="9.140625" style="19" bestFit="1" customWidth="1"/>
    <col min="15627" max="15627" width="10" style="19" customWidth="1"/>
    <col min="15628" max="15628" width="7.7109375" style="19" customWidth="1"/>
    <col min="15629" max="15629" width="34.5703125" style="19" customWidth="1"/>
    <col min="15630" max="15632" width="14.140625" style="19" customWidth="1"/>
    <col min="15633" max="15633" width="13.28515625" style="19" customWidth="1"/>
    <col min="15634" max="15634" width="12.85546875" style="19" customWidth="1"/>
    <col min="15635" max="15635" width="12.7109375" style="19" customWidth="1"/>
    <col min="15636" max="15636" width="10.140625" style="19" customWidth="1"/>
    <col min="15637" max="15871" width="9.140625" style="19"/>
    <col min="15872" max="15872" width="2" style="19" customWidth="1"/>
    <col min="15873" max="15873" width="49.42578125" style="19" customWidth="1"/>
    <col min="15874" max="15874" width="9" style="19" customWidth="1"/>
    <col min="15875" max="15876" width="9.85546875" style="19" customWidth="1"/>
    <col min="15877" max="15877" width="9.28515625" style="19" customWidth="1"/>
    <col min="15878" max="15878" width="11.7109375" style="19" customWidth="1"/>
    <col min="15879" max="15879" width="15.85546875" style="19" customWidth="1"/>
    <col min="15880" max="15880" width="18.28515625" style="19" customWidth="1"/>
    <col min="15881" max="15881" width="11.140625" style="19" customWidth="1"/>
    <col min="15882" max="15882" width="9.140625" style="19" bestFit="1" customWidth="1"/>
    <col min="15883" max="15883" width="10" style="19" customWidth="1"/>
    <col min="15884" max="15884" width="7.7109375" style="19" customWidth="1"/>
    <col min="15885" max="15885" width="34.5703125" style="19" customWidth="1"/>
    <col min="15886" max="15888" width="14.140625" style="19" customWidth="1"/>
    <col min="15889" max="15889" width="13.28515625" style="19" customWidth="1"/>
    <col min="15890" max="15890" width="12.85546875" style="19" customWidth="1"/>
    <col min="15891" max="15891" width="12.7109375" style="19" customWidth="1"/>
    <col min="15892" max="15892" width="10.140625" style="19" customWidth="1"/>
    <col min="15893" max="16127" width="9.140625" style="19"/>
    <col min="16128" max="16128" width="2" style="19" customWidth="1"/>
    <col min="16129" max="16129" width="49.42578125" style="19" customWidth="1"/>
    <col min="16130" max="16130" width="9" style="19" customWidth="1"/>
    <col min="16131" max="16132" width="9.85546875" style="19" customWidth="1"/>
    <col min="16133" max="16133" width="9.28515625" style="19" customWidth="1"/>
    <col min="16134" max="16134" width="11.7109375" style="19" customWidth="1"/>
    <col min="16135" max="16135" width="15.85546875" style="19" customWidth="1"/>
    <col min="16136" max="16136" width="18.28515625" style="19" customWidth="1"/>
    <col min="16137" max="16137" width="11.140625" style="19" customWidth="1"/>
    <col min="16138" max="16138" width="9.140625" style="19" bestFit="1" customWidth="1"/>
    <col min="16139" max="16139" width="10" style="19" customWidth="1"/>
    <col min="16140" max="16140" width="7.7109375" style="19" customWidth="1"/>
    <col min="16141" max="16141" width="34.5703125" style="19" customWidth="1"/>
    <col min="16142" max="16144" width="14.140625" style="19" customWidth="1"/>
    <col min="16145" max="16145" width="13.28515625" style="19" customWidth="1"/>
    <col min="16146" max="16146" width="12.85546875" style="19" customWidth="1"/>
    <col min="16147" max="16147" width="12.7109375" style="19" customWidth="1"/>
    <col min="16148" max="16148" width="10.140625" style="19" customWidth="1"/>
    <col min="16149" max="16384" width="9.140625" style="19"/>
  </cols>
  <sheetData>
    <row r="1" spans="2:19" ht="10.5" customHeight="1" x14ac:dyDescent="0.2"/>
    <row r="2" spans="2:19" ht="15.75" x14ac:dyDescent="0.25">
      <c r="B2" s="9" t="s">
        <v>160</v>
      </c>
    </row>
    <row r="3" spans="2:19" ht="15" x14ac:dyDescent="0.2">
      <c r="B3" s="8" t="s">
        <v>29</v>
      </c>
    </row>
    <row r="4" spans="2:19" ht="15" x14ac:dyDescent="0.2">
      <c r="B4" s="8"/>
    </row>
    <row r="5" spans="2:19" ht="15.75" x14ac:dyDescent="0.25">
      <c r="B5" s="9" t="s">
        <v>0</v>
      </c>
    </row>
    <row r="6" spans="2:19" ht="15.75" x14ac:dyDescent="0.25">
      <c r="B6" s="9"/>
    </row>
    <row r="7" spans="2:19" ht="15.75" x14ac:dyDescent="0.25">
      <c r="B7" s="9" t="s">
        <v>41</v>
      </c>
    </row>
    <row r="8" spans="2:19" x14ac:dyDescent="0.2">
      <c r="B8" s="23" t="s">
        <v>83</v>
      </c>
    </row>
    <row r="9" spans="2:19" x14ac:dyDescent="0.2">
      <c r="B9" s="23"/>
    </row>
    <row r="10" spans="2:19" x14ac:dyDescent="0.2">
      <c r="B10" s="23" t="s">
        <v>84</v>
      </c>
    </row>
    <row r="11" spans="2:19" x14ac:dyDescent="0.2">
      <c r="B11" s="19" t="s">
        <v>86</v>
      </c>
    </row>
    <row r="12" spans="2:19" ht="13.5" thickBot="1" x14ac:dyDescent="0.25"/>
    <row r="13" spans="2:19" ht="15" x14ac:dyDescent="0.25">
      <c r="B13" s="159" t="s">
        <v>87</v>
      </c>
      <c r="C13" s="160" t="s">
        <v>87</v>
      </c>
      <c r="D13" s="160" t="s">
        <v>88</v>
      </c>
      <c r="E13" s="160" t="s">
        <v>89</v>
      </c>
      <c r="F13" s="160" t="s">
        <v>87</v>
      </c>
      <c r="G13" s="370" t="s">
        <v>90</v>
      </c>
      <c r="H13" s="370" t="s">
        <v>91</v>
      </c>
      <c r="I13" s="370" t="s">
        <v>92</v>
      </c>
      <c r="J13" s="370" t="s">
        <v>93</v>
      </c>
      <c r="K13" s="370" t="s">
        <v>94</v>
      </c>
    </row>
    <row r="14" spans="2:19" ht="15.75" thickBot="1" x14ac:dyDescent="0.3">
      <c r="B14" s="161" t="s">
        <v>87</v>
      </c>
      <c r="C14" s="365" t="s">
        <v>95</v>
      </c>
      <c r="D14" s="366"/>
      <c r="E14" s="367" t="s">
        <v>96</v>
      </c>
      <c r="F14" s="367"/>
      <c r="G14" s="371"/>
      <c r="H14" s="371"/>
      <c r="I14" s="371"/>
      <c r="J14" s="371"/>
      <c r="K14" s="371"/>
      <c r="Q14" s="368" t="s">
        <v>97</v>
      </c>
      <c r="R14" s="368"/>
      <c r="S14" s="369"/>
    </row>
    <row r="15" spans="2:19" ht="30.75" customHeight="1" thickBot="1" x14ac:dyDescent="0.3">
      <c r="B15" s="162" t="s">
        <v>98</v>
      </c>
      <c r="C15" s="163" t="s">
        <v>99</v>
      </c>
      <c r="D15" s="164" t="s">
        <v>100</v>
      </c>
      <c r="E15" s="163" t="s">
        <v>99</v>
      </c>
      <c r="F15" s="163" t="s">
        <v>100</v>
      </c>
      <c r="G15" s="372"/>
      <c r="H15" s="372"/>
      <c r="I15" s="372"/>
      <c r="J15" s="372"/>
      <c r="K15" s="372"/>
      <c r="M15" s="23" t="s">
        <v>85</v>
      </c>
      <c r="N15" s="24"/>
      <c r="Q15" s="74" t="s">
        <v>101</v>
      </c>
      <c r="R15" s="75" t="s">
        <v>102</v>
      </c>
      <c r="S15" s="76" t="s">
        <v>103</v>
      </c>
    </row>
    <row r="16" spans="2:19" ht="14.25" thickTop="1" thickBot="1" x14ac:dyDescent="0.25">
      <c r="B16" s="67" t="s">
        <v>117</v>
      </c>
      <c r="C16" s="68">
        <v>100.7</v>
      </c>
      <c r="D16" s="68">
        <v>0.2</v>
      </c>
      <c r="E16" s="68">
        <v>181.6</v>
      </c>
      <c r="F16" s="68">
        <v>2.7</v>
      </c>
      <c r="G16" s="68">
        <v>334.1</v>
      </c>
      <c r="H16" s="68">
        <v>0</v>
      </c>
      <c r="I16" s="68">
        <v>-68.900000000000006</v>
      </c>
      <c r="J16" s="68">
        <v>3066.5</v>
      </c>
      <c r="K16" s="69">
        <v>3334.6</v>
      </c>
      <c r="M16" s="72" t="s">
        <v>120</v>
      </c>
      <c r="N16" s="73"/>
      <c r="O16" s="73"/>
      <c r="P16" s="73">
        <f>K16</f>
        <v>3334.6</v>
      </c>
      <c r="Q16" s="73">
        <v>0</v>
      </c>
      <c r="R16" s="73">
        <f>-H16</f>
        <v>0</v>
      </c>
      <c r="S16" s="73">
        <f>K16+Q16+R16</f>
        <v>3334.6</v>
      </c>
    </row>
    <row r="17" spans="2:19" ht="13.5" thickTop="1" x14ac:dyDescent="0.2">
      <c r="B17" s="19" t="s">
        <v>104</v>
      </c>
      <c r="C17" s="27" t="s">
        <v>87</v>
      </c>
      <c r="D17" s="27" t="s">
        <v>87</v>
      </c>
      <c r="E17" s="27">
        <v>1.3</v>
      </c>
      <c r="F17" s="27" t="s">
        <v>87</v>
      </c>
      <c r="G17" s="27">
        <v>38.700000000000003</v>
      </c>
      <c r="H17" s="27" t="s">
        <v>87</v>
      </c>
      <c r="I17" s="27" t="s">
        <v>87</v>
      </c>
      <c r="J17" s="27" t="s">
        <v>87</v>
      </c>
      <c r="K17" s="28">
        <v>38.700000000000003</v>
      </c>
      <c r="M17" s="23" t="s">
        <v>105</v>
      </c>
      <c r="N17" s="24"/>
      <c r="O17" s="21"/>
      <c r="P17" s="47"/>
      <c r="Q17" s="70"/>
      <c r="R17" s="70"/>
      <c r="S17" s="71"/>
    </row>
    <row r="18" spans="2:19" x14ac:dyDescent="0.2">
      <c r="B18" s="19" t="s">
        <v>116</v>
      </c>
      <c r="C18" s="27">
        <v>-1.5</v>
      </c>
      <c r="D18" s="27" t="s">
        <v>87</v>
      </c>
      <c r="E18" s="27">
        <v>1.5</v>
      </c>
      <c r="F18" s="27" t="s">
        <v>87</v>
      </c>
      <c r="G18" s="27" t="s">
        <v>87</v>
      </c>
      <c r="H18" s="27" t="s">
        <v>87</v>
      </c>
      <c r="I18" s="27" t="s">
        <v>87</v>
      </c>
      <c r="J18" s="27" t="s">
        <v>87</v>
      </c>
      <c r="K18" s="28" t="s">
        <v>87</v>
      </c>
      <c r="M18" s="77" t="s">
        <v>217</v>
      </c>
      <c r="N18" s="32"/>
      <c r="O18" s="21">
        <f>K17-O26</f>
        <v>63.746380697050945</v>
      </c>
      <c r="P18" s="47"/>
      <c r="Q18" s="21"/>
      <c r="R18" s="21"/>
    </row>
    <row r="19" spans="2:19" x14ac:dyDescent="0.2">
      <c r="B19" s="19" t="s">
        <v>106</v>
      </c>
      <c r="C19" s="27" t="s">
        <v>87</v>
      </c>
      <c r="D19" s="27" t="s">
        <v>87</v>
      </c>
      <c r="E19" s="27">
        <v>-14.5</v>
      </c>
      <c r="F19" s="27">
        <v>-0.1</v>
      </c>
      <c r="G19" s="27">
        <v>-17.3</v>
      </c>
      <c r="H19" s="27" t="s">
        <v>87</v>
      </c>
      <c r="I19" s="27" t="s">
        <v>87</v>
      </c>
      <c r="J19" s="27">
        <v>-627.1</v>
      </c>
      <c r="K19" s="28">
        <v>-644.5</v>
      </c>
      <c r="M19" s="77" t="s">
        <v>218</v>
      </c>
      <c r="N19" s="32"/>
      <c r="O19" s="21">
        <f>K21+K22+H16-H28</f>
        <v>13.5</v>
      </c>
      <c r="P19" s="47"/>
      <c r="Q19" s="21"/>
      <c r="R19" s="21"/>
    </row>
    <row r="20" spans="2:19" x14ac:dyDescent="0.2">
      <c r="B20" s="19" t="s">
        <v>109</v>
      </c>
      <c r="C20" s="27" t="s">
        <v>87</v>
      </c>
      <c r="D20" s="27" t="s">
        <v>87</v>
      </c>
      <c r="E20" s="27" t="s">
        <v>87</v>
      </c>
      <c r="F20" s="27" t="s">
        <v>87</v>
      </c>
      <c r="G20" s="27" t="s">
        <v>87</v>
      </c>
      <c r="H20" s="27" t="s">
        <v>87</v>
      </c>
      <c r="I20" s="27" t="s">
        <v>87</v>
      </c>
      <c r="J20" s="27">
        <v>-131.5</v>
      </c>
      <c r="K20" s="28">
        <v>-131.5</v>
      </c>
      <c r="M20" s="29" t="s">
        <v>107</v>
      </c>
      <c r="N20" s="32"/>
      <c r="O20" s="21">
        <f>K19</f>
        <v>-644.5</v>
      </c>
      <c r="P20" s="47"/>
      <c r="Q20" s="21"/>
      <c r="R20" s="21"/>
    </row>
    <row r="21" spans="2:19" x14ac:dyDescent="0.2">
      <c r="B21" s="19" t="s">
        <v>118</v>
      </c>
      <c r="C21" s="27" t="s">
        <v>87</v>
      </c>
      <c r="D21" s="27" t="s">
        <v>87</v>
      </c>
      <c r="E21" s="27">
        <v>0.5</v>
      </c>
      <c r="F21" s="27" t="s">
        <v>87</v>
      </c>
      <c r="G21" s="27">
        <v>13.5</v>
      </c>
      <c r="H21" s="27">
        <v>-13.5</v>
      </c>
      <c r="I21" s="27" t="s">
        <v>87</v>
      </c>
      <c r="J21" s="27" t="s">
        <v>87</v>
      </c>
      <c r="K21" s="28">
        <v>0</v>
      </c>
      <c r="M21" s="29" t="s">
        <v>108</v>
      </c>
      <c r="N21" s="32"/>
      <c r="O21" s="31">
        <f>K20+Q28-Q16</f>
        <v>-131.5</v>
      </c>
      <c r="P21" s="48">
        <f>SUM(O18:O21)</f>
        <v>-698.75361930294912</v>
      </c>
      <c r="Q21" s="21"/>
      <c r="R21" s="21"/>
    </row>
    <row r="22" spans="2:19" x14ac:dyDescent="0.2">
      <c r="B22" s="40" t="s">
        <v>119</v>
      </c>
      <c r="C22" s="27" t="s">
        <v>87</v>
      </c>
      <c r="D22" s="27" t="s">
        <v>87</v>
      </c>
      <c r="E22" s="27" t="s">
        <v>87</v>
      </c>
      <c r="F22" s="27" t="s">
        <v>87</v>
      </c>
      <c r="G22" s="27" t="s">
        <v>87</v>
      </c>
      <c r="H22" s="27">
        <v>1.8</v>
      </c>
      <c r="I22" s="27"/>
      <c r="J22" s="27" t="s">
        <v>87</v>
      </c>
      <c r="K22" s="28">
        <f>+H22</f>
        <v>1.8</v>
      </c>
      <c r="M22" s="23" t="s">
        <v>110</v>
      </c>
      <c r="N22" s="24"/>
      <c r="O22" s="21"/>
      <c r="P22" s="47"/>
      <c r="Q22" s="21"/>
      <c r="R22" s="21"/>
    </row>
    <row r="23" spans="2:19" x14ac:dyDescent="0.2">
      <c r="B23" s="40"/>
      <c r="C23" s="27"/>
      <c r="D23" s="27"/>
      <c r="E23" s="27"/>
      <c r="F23" s="27"/>
      <c r="G23" s="27"/>
      <c r="H23" s="27"/>
      <c r="I23" s="27"/>
      <c r="J23" s="27"/>
      <c r="K23" s="28"/>
      <c r="M23" s="77" t="s">
        <v>219</v>
      </c>
      <c r="N23" s="32"/>
      <c r="O23" s="21">
        <f>K25</f>
        <v>579.1</v>
      </c>
      <c r="P23" s="47"/>
      <c r="Q23" s="21"/>
      <c r="R23" s="21"/>
    </row>
    <row r="24" spans="2:19" x14ac:dyDescent="0.2">
      <c r="B24" s="19" t="s">
        <v>111</v>
      </c>
      <c r="C24" s="27"/>
      <c r="D24" s="27"/>
      <c r="E24" s="27"/>
      <c r="F24" s="27"/>
      <c r="G24" s="27"/>
      <c r="H24" s="27"/>
      <c r="I24" s="27"/>
      <c r="J24" s="27"/>
      <c r="K24" s="28"/>
      <c r="M24" s="77" t="s">
        <v>295</v>
      </c>
      <c r="N24" s="32"/>
      <c r="O24" s="21">
        <f>K26</f>
        <v>-42.2</v>
      </c>
      <c r="P24" s="47"/>
      <c r="Q24" s="21"/>
      <c r="R24" s="21"/>
    </row>
    <row r="25" spans="2:19" x14ac:dyDescent="0.2">
      <c r="B25" s="29" t="s">
        <v>112</v>
      </c>
      <c r="C25" s="27" t="s">
        <v>87</v>
      </c>
      <c r="D25" s="27" t="s">
        <v>87</v>
      </c>
      <c r="E25" s="27" t="s">
        <v>87</v>
      </c>
      <c r="F25" s="27" t="s">
        <v>87</v>
      </c>
      <c r="G25" s="27" t="s">
        <v>87</v>
      </c>
      <c r="H25" s="27" t="s">
        <v>87</v>
      </c>
      <c r="I25" s="27" t="s">
        <v>87</v>
      </c>
      <c r="J25" s="27">
        <v>579.1</v>
      </c>
      <c r="K25" s="28">
        <v>579.1</v>
      </c>
      <c r="M25" s="29" t="s">
        <v>113</v>
      </c>
      <c r="N25" s="21">
        <f>-N26/X191</f>
        <v>-39.946380697050941</v>
      </c>
      <c r="O25" s="26"/>
      <c r="P25" s="26"/>
      <c r="Q25" s="21"/>
      <c r="R25" s="21"/>
    </row>
    <row r="26" spans="2:19" x14ac:dyDescent="0.2">
      <c r="B26" s="29" t="s">
        <v>121</v>
      </c>
      <c r="C26" s="27" t="s">
        <v>87</v>
      </c>
      <c r="D26" s="27" t="s">
        <v>87</v>
      </c>
      <c r="E26" s="27" t="s">
        <v>87</v>
      </c>
      <c r="F26" s="27" t="s">
        <v>87</v>
      </c>
      <c r="G26" s="27" t="s">
        <v>87</v>
      </c>
      <c r="H26" s="27" t="s">
        <v>87</v>
      </c>
      <c r="I26" s="27">
        <v>-42.2</v>
      </c>
      <c r="J26" s="27"/>
      <c r="K26" s="28">
        <f>+I26</f>
        <v>-42.2</v>
      </c>
      <c r="M26" s="30" t="s">
        <v>115</v>
      </c>
      <c r="N26" s="35">
        <f>'Cash Flows Statement (Ch. 11)'!M25</f>
        <v>14.9</v>
      </c>
      <c r="O26" s="31">
        <f>N25+N26</f>
        <v>-25.046380697050942</v>
      </c>
      <c r="P26" s="31">
        <f>SUM(O23:O26)</f>
        <v>511.85361930294903</v>
      </c>
      <c r="Q26" s="21"/>
      <c r="R26" s="21"/>
    </row>
    <row r="27" spans="2:19" x14ac:dyDescent="0.2">
      <c r="B27" s="33" t="s">
        <v>114</v>
      </c>
      <c r="C27" s="34"/>
      <c r="D27" s="34"/>
      <c r="E27" s="34"/>
      <c r="F27" s="34"/>
      <c r="G27" s="34"/>
      <c r="H27" s="34"/>
      <c r="I27" s="34">
        <f>+I26</f>
        <v>-42.2</v>
      </c>
      <c r="J27" s="34">
        <f>+J25</f>
        <v>579.1</v>
      </c>
      <c r="K27" s="39">
        <f>+K25+K26</f>
        <v>536.9</v>
      </c>
      <c r="M27" s="29"/>
      <c r="N27" s="35"/>
      <c r="O27" s="26"/>
      <c r="Q27" s="21"/>
      <c r="R27" s="21"/>
    </row>
    <row r="28" spans="2:19" ht="13.5" thickBot="1" x14ac:dyDescent="0.25">
      <c r="B28" s="36" t="s">
        <v>122</v>
      </c>
      <c r="C28" s="41">
        <v>99.2</v>
      </c>
      <c r="D28" s="41">
        <v>0.2</v>
      </c>
      <c r="E28" s="41">
        <v>170.4</v>
      </c>
      <c r="F28" s="41">
        <v>2.6</v>
      </c>
      <c r="G28" s="41">
        <v>369</v>
      </c>
      <c r="H28" s="41">
        <v>-11.7</v>
      </c>
      <c r="I28" s="41">
        <v>-111.1</v>
      </c>
      <c r="J28" s="41">
        <v>2887</v>
      </c>
      <c r="K28" s="42">
        <v>3136</v>
      </c>
      <c r="M28" s="44" t="s">
        <v>123</v>
      </c>
      <c r="N28" s="38"/>
      <c r="O28" s="38"/>
      <c r="P28" s="38">
        <f>SUM(P16:P26)</f>
        <v>3147.7</v>
      </c>
      <c r="Q28" s="38">
        <v>0</v>
      </c>
      <c r="R28" s="38">
        <f>-H28</f>
        <v>11.7</v>
      </c>
      <c r="S28" s="38">
        <f>K28+Q28+R28</f>
        <v>3147.7</v>
      </c>
    </row>
    <row r="29" spans="2:19" ht="13.5" thickTop="1" x14ac:dyDescent="0.2">
      <c r="B29" s="19" t="s">
        <v>104</v>
      </c>
      <c r="C29" s="27"/>
      <c r="D29" s="28"/>
      <c r="E29" s="27">
        <v>2.9</v>
      </c>
      <c r="F29" s="28"/>
      <c r="G29" s="27">
        <v>91</v>
      </c>
      <c r="H29" s="28"/>
      <c r="I29" s="27"/>
      <c r="J29" s="27"/>
      <c r="K29" s="28">
        <v>91</v>
      </c>
      <c r="M29" s="23" t="s">
        <v>105</v>
      </c>
      <c r="N29" s="24"/>
      <c r="O29" s="21"/>
      <c r="P29" s="47"/>
      <c r="Q29" s="21"/>
      <c r="R29" s="21"/>
    </row>
    <row r="30" spans="2:19" x14ac:dyDescent="0.2">
      <c r="B30" s="19" t="s">
        <v>116</v>
      </c>
      <c r="C30" s="27">
        <v>-0.1</v>
      </c>
      <c r="D30" s="28"/>
      <c r="E30" s="27">
        <v>0.1</v>
      </c>
      <c r="F30" s="28"/>
      <c r="G30" s="27"/>
      <c r="H30" s="28"/>
      <c r="I30" s="27"/>
      <c r="J30" s="27"/>
      <c r="K30" s="28">
        <v>0</v>
      </c>
      <c r="M30" s="77" t="s">
        <v>217</v>
      </c>
      <c r="N30" s="32"/>
      <c r="O30" s="21">
        <f>K29-O38</f>
        <v>145.23101604278074</v>
      </c>
      <c r="P30" s="47"/>
      <c r="Q30" s="21"/>
      <c r="R30" s="21"/>
    </row>
    <row r="31" spans="2:19" x14ac:dyDescent="0.2">
      <c r="B31" s="19" t="s">
        <v>106</v>
      </c>
      <c r="C31" s="27"/>
      <c r="D31" s="28"/>
      <c r="E31" s="27">
        <v>-4</v>
      </c>
      <c r="F31" s="28"/>
      <c r="G31" s="27">
        <v>-4.8</v>
      </c>
      <c r="H31" s="28"/>
      <c r="I31" s="27"/>
      <c r="J31" s="27">
        <v>-152.19999999999999</v>
      </c>
      <c r="K31" s="28">
        <v>-157</v>
      </c>
      <c r="M31" s="77" t="s">
        <v>218</v>
      </c>
      <c r="N31" s="32"/>
      <c r="O31" s="21">
        <f>K33+K34+K35+H28-H41</f>
        <v>3.5999999999999996</v>
      </c>
      <c r="P31" s="47"/>
      <c r="Q31" s="21"/>
      <c r="R31" s="21"/>
    </row>
    <row r="32" spans="2:19" x14ac:dyDescent="0.2">
      <c r="B32" s="19" t="s">
        <v>109</v>
      </c>
      <c r="C32" s="27"/>
      <c r="D32" s="28"/>
      <c r="E32" s="27"/>
      <c r="F32" s="28"/>
      <c r="G32" s="27"/>
      <c r="H32" s="28"/>
      <c r="I32" s="27"/>
      <c r="J32" s="27">
        <v>-129.6</v>
      </c>
      <c r="K32" s="28">
        <v>-129.6</v>
      </c>
      <c r="M32" s="29" t="s">
        <v>107</v>
      </c>
      <c r="N32" s="32"/>
      <c r="O32" s="21">
        <f>K31</f>
        <v>-157</v>
      </c>
      <c r="P32" s="47"/>
      <c r="Q32" s="21"/>
      <c r="R32" s="21"/>
    </row>
    <row r="33" spans="2:19" x14ac:dyDescent="0.2">
      <c r="B33" s="19" t="s">
        <v>118</v>
      </c>
      <c r="C33" s="27"/>
      <c r="D33" s="28"/>
      <c r="E33" s="27">
        <v>0.1</v>
      </c>
      <c r="F33" s="28"/>
      <c r="G33" s="27">
        <v>6.7</v>
      </c>
      <c r="H33" s="28">
        <v>-6.7</v>
      </c>
      <c r="I33" s="27"/>
      <c r="J33" s="27"/>
      <c r="K33" s="28">
        <v>0</v>
      </c>
      <c r="M33" s="29" t="s">
        <v>108</v>
      </c>
      <c r="N33" s="32"/>
      <c r="O33" s="31">
        <f>K32+Q41-Q28</f>
        <v>-129.6</v>
      </c>
      <c r="P33" s="48">
        <f>SUM(O30:O33)</f>
        <v>-137.76898395721926</v>
      </c>
      <c r="Q33" s="21"/>
      <c r="R33" s="21"/>
    </row>
    <row r="34" spans="2:19" x14ac:dyDescent="0.2">
      <c r="B34" s="40" t="s">
        <v>119</v>
      </c>
      <c r="C34" s="27"/>
      <c r="D34" s="28"/>
      <c r="E34" s="27"/>
      <c r="F34" s="28"/>
      <c r="G34" s="27"/>
      <c r="H34" s="28">
        <v>7.3</v>
      </c>
      <c r="I34" s="27"/>
      <c r="J34" s="27"/>
      <c r="K34" s="28">
        <v>7.3</v>
      </c>
      <c r="M34" s="23" t="s">
        <v>110</v>
      </c>
      <c r="N34" s="24"/>
      <c r="O34" s="21"/>
      <c r="P34" s="47"/>
      <c r="Q34" s="21"/>
      <c r="R34" s="21"/>
    </row>
    <row r="35" spans="2:19" x14ac:dyDescent="0.2">
      <c r="B35" s="40" t="s">
        <v>124</v>
      </c>
      <c r="C35" s="27"/>
      <c r="D35" s="28"/>
      <c r="E35" s="27"/>
      <c r="F35" s="28"/>
      <c r="G35" s="27">
        <v>-2.5</v>
      </c>
      <c r="H35" s="28">
        <v>1.2</v>
      </c>
      <c r="I35" s="27"/>
      <c r="J35" s="27">
        <v>-0.6</v>
      </c>
      <c r="K35" s="28">
        <v>-1.9</v>
      </c>
      <c r="M35" s="77" t="s">
        <v>219</v>
      </c>
      <c r="N35" s="32"/>
      <c r="O35" s="21">
        <f>K38</f>
        <v>589.70000000000005</v>
      </c>
      <c r="P35" s="47"/>
      <c r="Q35" s="21"/>
      <c r="R35" s="21"/>
    </row>
    <row r="36" spans="2:19" x14ac:dyDescent="0.2">
      <c r="B36" s="40"/>
      <c r="C36" s="27"/>
      <c r="D36" s="28"/>
      <c r="E36" s="27"/>
      <c r="F36" s="28"/>
      <c r="G36" s="27"/>
      <c r="H36" s="28"/>
      <c r="I36" s="27"/>
      <c r="J36" s="27"/>
      <c r="K36" s="28"/>
      <c r="M36" s="77" t="s">
        <v>295</v>
      </c>
      <c r="N36" s="32"/>
      <c r="O36" s="21">
        <f>K39</f>
        <v>-41</v>
      </c>
      <c r="P36" s="47"/>
      <c r="Q36" s="21"/>
      <c r="R36" s="21"/>
    </row>
    <row r="37" spans="2:19" x14ac:dyDescent="0.2">
      <c r="B37" s="19" t="s">
        <v>111</v>
      </c>
      <c r="C37" s="27"/>
      <c r="D37" s="28"/>
      <c r="E37" s="27"/>
      <c r="F37" s="28"/>
      <c r="G37" s="27"/>
      <c r="H37" s="28"/>
      <c r="I37" s="27"/>
      <c r="J37" s="27"/>
      <c r="K37" s="28"/>
      <c r="M37" s="29" t="s">
        <v>113</v>
      </c>
      <c r="N37" s="21">
        <f>-N38/W191</f>
        <v>-86.631016042780743</v>
      </c>
      <c r="O37" s="26"/>
      <c r="P37" s="26"/>
      <c r="Q37" s="21"/>
      <c r="R37" s="21"/>
    </row>
    <row r="38" spans="2:19" x14ac:dyDescent="0.2">
      <c r="B38" s="29" t="s">
        <v>112</v>
      </c>
      <c r="C38" s="27"/>
      <c r="D38" s="28"/>
      <c r="E38" s="27"/>
      <c r="F38" s="28"/>
      <c r="G38" s="27"/>
      <c r="H38" s="28"/>
      <c r="I38" s="27"/>
      <c r="J38" s="27">
        <v>589.70000000000005</v>
      </c>
      <c r="K38" s="28">
        <v>589.70000000000005</v>
      </c>
      <c r="M38" s="30" t="s">
        <v>115</v>
      </c>
      <c r="N38" s="35">
        <f>'Cash Flows Statement (Ch. 11)'!L25</f>
        <v>32.4</v>
      </c>
      <c r="O38" s="31">
        <f>N37+N38</f>
        <v>-54.231016042780745</v>
      </c>
      <c r="P38" s="31">
        <f>SUM(O35:O38)</f>
        <v>494.46898395721928</v>
      </c>
      <c r="Q38" s="21"/>
      <c r="R38" s="21"/>
    </row>
    <row r="39" spans="2:19" x14ac:dyDescent="0.2">
      <c r="B39" s="29" t="s">
        <v>125</v>
      </c>
      <c r="C39" s="27"/>
      <c r="D39" s="28"/>
      <c r="E39" s="27"/>
      <c r="F39" s="28"/>
      <c r="G39" s="27"/>
      <c r="H39" s="28"/>
      <c r="I39" s="27">
        <v>-41</v>
      </c>
      <c r="J39" s="27"/>
      <c r="K39" s="28">
        <v>-41</v>
      </c>
      <c r="M39" s="29"/>
      <c r="N39" s="35"/>
      <c r="O39" s="26"/>
      <c r="Q39" s="21"/>
    </row>
    <row r="40" spans="2:19" x14ac:dyDescent="0.2">
      <c r="B40" s="33" t="s">
        <v>114</v>
      </c>
      <c r="C40" s="34"/>
      <c r="D40" s="34"/>
      <c r="E40" s="34"/>
      <c r="F40" s="34"/>
      <c r="G40" s="34"/>
      <c r="H40" s="34"/>
      <c r="I40" s="34">
        <f>SUM(I38:I39)</f>
        <v>-41</v>
      </c>
      <c r="J40" s="34">
        <f>SUM(J38:J39)</f>
        <v>589.70000000000005</v>
      </c>
      <c r="K40" s="39">
        <f>SUM(K38:K39)</f>
        <v>548.70000000000005</v>
      </c>
      <c r="M40" s="29"/>
      <c r="N40" s="35"/>
      <c r="O40" s="26"/>
      <c r="Q40" s="21"/>
    </row>
    <row r="41" spans="2:19" ht="13.5" thickBot="1" x14ac:dyDescent="0.25">
      <c r="B41" s="36" t="s">
        <v>126</v>
      </c>
      <c r="C41" s="41">
        <f t="shared" ref="C41:H41" si="0">SUM(C28:C40)</f>
        <v>99.100000000000009</v>
      </c>
      <c r="D41" s="41">
        <f t="shared" si="0"/>
        <v>0.2</v>
      </c>
      <c r="E41" s="41">
        <f t="shared" si="0"/>
        <v>169.5</v>
      </c>
      <c r="F41" s="41">
        <f t="shared" si="0"/>
        <v>2.6</v>
      </c>
      <c r="G41" s="41">
        <f t="shared" si="0"/>
        <v>459.4</v>
      </c>
      <c r="H41" s="41">
        <f t="shared" si="0"/>
        <v>-9.8999999999999986</v>
      </c>
      <c r="I41" s="41">
        <f>SUM(I28:I39)</f>
        <v>-152.1</v>
      </c>
      <c r="J41" s="41">
        <f>SUM(J28:J39)</f>
        <v>3194.3</v>
      </c>
      <c r="K41" s="41">
        <f>SUM(K28:K39)</f>
        <v>3494.5</v>
      </c>
      <c r="M41" s="44" t="s">
        <v>127</v>
      </c>
      <c r="N41" s="38"/>
      <c r="O41" s="38"/>
      <c r="P41" s="38">
        <f>SUM(P28:P38)</f>
        <v>3504.3999999999996</v>
      </c>
      <c r="Q41" s="38">
        <v>0</v>
      </c>
      <c r="R41" s="38">
        <f>-H41</f>
        <v>9.8999999999999986</v>
      </c>
      <c r="S41" s="38">
        <f>K41+Q41+R41</f>
        <v>3504.4</v>
      </c>
    </row>
    <row r="42" spans="2:19" ht="13.5" thickTop="1" x14ac:dyDescent="0.2">
      <c r="B42" s="19" t="s">
        <v>104</v>
      </c>
      <c r="C42" s="27"/>
      <c r="D42" s="28"/>
      <c r="E42" s="27">
        <v>1.7</v>
      </c>
      <c r="F42" s="28"/>
      <c r="G42" s="27">
        <v>72.900000000000006</v>
      </c>
      <c r="H42" s="28"/>
      <c r="I42" s="27"/>
      <c r="J42" s="27"/>
      <c r="K42" s="28">
        <v>72.900000000000006</v>
      </c>
      <c r="M42" s="23" t="s">
        <v>105</v>
      </c>
      <c r="N42" s="24"/>
      <c r="O42" s="21"/>
      <c r="P42" s="47"/>
      <c r="Q42" s="21"/>
      <c r="R42" s="45"/>
    </row>
    <row r="43" spans="2:19" x14ac:dyDescent="0.2">
      <c r="B43" s="19" t="s">
        <v>116</v>
      </c>
      <c r="C43" s="27">
        <v>-1</v>
      </c>
      <c r="D43" s="28"/>
      <c r="E43" s="27">
        <v>1</v>
      </c>
      <c r="F43" s="28"/>
      <c r="G43" s="27"/>
      <c r="H43" s="28"/>
      <c r="I43" s="27"/>
      <c r="J43" s="27"/>
      <c r="K43" s="28"/>
      <c r="M43" s="77" t="s">
        <v>217</v>
      </c>
      <c r="N43" s="32"/>
      <c r="O43" s="21">
        <f>K42-O53</f>
        <v>96.365591397849471</v>
      </c>
      <c r="P43" s="47"/>
      <c r="Q43" s="21"/>
    </row>
    <row r="44" spans="2:19" x14ac:dyDescent="0.2">
      <c r="B44" s="19" t="s">
        <v>106</v>
      </c>
      <c r="C44" s="27"/>
      <c r="D44" s="28"/>
      <c r="E44" s="27">
        <v>-4.3</v>
      </c>
      <c r="F44" s="28"/>
      <c r="G44" s="27">
        <v>-5.2</v>
      </c>
      <c r="H44" s="28"/>
      <c r="I44" s="27"/>
      <c r="J44" s="27">
        <v>-232.5</v>
      </c>
      <c r="K44" s="28">
        <v>-237.7</v>
      </c>
      <c r="M44" s="77" t="s">
        <v>218</v>
      </c>
      <c r="N44" s="32"/>
      <c r="O44" s="21">
        <f>K46+K47+K48+H41-H56</f>
        <v>10.100000000000001</v>
      </c>
      <c r="P44" s="47"/>
      <c r="Q44" s="21"/>
    </row>
    <row r="45" spans="2:19" x14ac:dyDescent="0.2">
      <c r="B45" s="19" t="s">
        <v>109</v>
      </c>
      <c r="C45" s="27"/>
      <c r="D45" s="28"/>
      <c r="E45" s="27"/>
      <c r="F45" s="28"/>
      <c r="G45" s="27"/>
      <c r="H45" s="28"/>
      <c r="I45" s="27"/>
      <c r="J45" s="27">
        <v>-128.6</v>
      </c>
      <c r="K45" s="28">
        <v>-128.6</v>
      </c>
      <c r="M45" s="29" t="s">
        <v>107</v>
      </c>
      <c r="N45" s="32"/>
      <c r="O45" s="21">
        <f>K44</f>
        <v>-237.7</v>
      </c>
      <c r="P45" s="47"/>
      <c r="Q45" s="21"/>
    </row>
    <row r="46" spans="2:19" x14ac:dyDescent="0.2">
      <c r="B46" s="19" t="s">
        <v>118</v>
      </c>
      <c r="C46" s="27"/>
      <c r="D46" s="28"/>
      <c r="E46" s="27">
        <v>0.2</v>
      </c>
      <c r="F46" s="28"/>
      <c r="G46" s="27">
        <v>13.2</v>
      </c>
      <c r="H46" s="28">
        <v>-1.9</v>
      </c>
      <c r="I46" s="27"/>
      <c r="J46" s="27"/>
      <c r="K46" s="28">
        <v>11.3</v>
      </c>
      <c r="M46" s="29" t="s">
        <v>108</v>
      </c>
      <c r="N46" s="32"/>
      <c r="O46" s="31">
        <f>K45+Q56-Q41</f>
        <v>-128.6</v>
      </c>
      <c r="P46" s="48">
        <f>SUM(O43:O46)</f>
        <v>-259.83440860215052</v>
      </c>
      <c r="Q46" s="21"/>
    </row>
    <row r="47" spans="2:19" x14ac:dyDescent="0.2">
      <c r="B47" s="40" t="s">
        <v>119</v>
      </c>
      <c r="C47" s="27"/>
      <c r="D47" s="28"/>
      <c r="E47" s="27"/>
      <c r="F47" s="28"/>
      <c r="G47" s="27"/>
      <c r="H47" s="28">
        <v>6.5</v>
      </c>
      <c r="I47" s="27"/>
      <c r="J47" s="27"/>
      <c r="K47" s="28">
        <v>6.5</v>
      </c>
      <c r="M47" s="23" t="s">
        <v>110</v>
      </c>
      <c r="N47" s="24"/>
      <c r="O47" s="21"/>
      <c r="P47" s="47"/>
      <c r="Q47" s="21"/>
    </row>
    <row r="48" spans="2:19" x14ac:dyDescent="0.2">
      <c r="B48" s="40" t="s">
        <v>124</v>
      </c>
      <c r="C48" s="27"/>
      <c r="D48" s="28"/>
      <c r="E48" s="27">
        <v>-0.1</v>
      </c>
      <c r="F48" s="28"/>
      <c r="G48" s="27">
        <v>-1.6</v>
      </c>
      <c r="H48" s="28">
        <v>0.2</v>
      </c>
      <c r="I48" s="27"/>
      <c r="J48" s="27">
        <v>-1.5</v>
      </c>
      <c r="K48" s="28">
        <v>-2.9</v>
      </c>
      <c r="M48" s="77" t="s">
        <v>219</v>
      </c>
      <c r="N48" s="32"/>
      <c r="O48" s="21">
        <f>K51</f>
        <v>663.3</v>
      </c>
      <c r="P48" s="47"/>
      <c r="Q48" s="21"/>
    </row>
    <row r="49" spans="2:19" x14ac:dyDescent="0.2">
      <c r="B49" s="40"/>
      <c r="C49" s="27"/>
      <c r="D49" s="28"/>
      <c r="E49" s="27"/>
      <c r="F49" s="28"/>
      <c r="G49" s="27"/>
      <c r="H49" s="28"/>
      <c r="I49" s="27"/>
      <c r="J49" s="27"/>
      <c r="K49" s="28"/>
      <c r="M49" s="77" t="s">
        <v>295</v>
      </c>
      <c r="N49" s="32"/>
      <c r="O49" s="21">
        <f>K52</f>
        <v>-1.5</v>
      </c>
      <c r="P49" s="47"/>
      <c r="Q49" s="21"/>
    </row>
    <row r="50" spans="2:19" x14ac:dyDescent="0.2">
      <c r="B50" s="19" t="s">
        <v>111</v>
      </c>
      <c r="C50" s="27"/>
      <c r="D50" s="28"/>
      <c r="E50" s="27"/>
      <c r="F50" s="28"/>
      <c r="G50" s="27"/>
      <c r="H50" s="28"/>
      <c r="I50" s="27"/>
      <c r="J50" s="27"/>
      <c r="K50" s="28"/>
      <c r="M50" s="77" t="s">
        <v>220</v>
      </c>
      <c r="N50" s="32"/>
      <c r="O50" s="21">
        <f>K54</f>
        <v>-95.6</v>
      </c>
      <c r="P50" s="47"/>
      <c r="Q50" s="21"/>
    </row>
    <row r="51" spans="2:19" x14ac:dyDescent="0.2">
      <c r="B51" s="29" t="s">
        <v>112</v>
      </c>
      <c r="C51" s="27"/>
      <c r="D51" s="28"/>
      <c r="E51" s="27"/>
      <c r="F51" s="28"/>
      <c r="G51" s="27"/>
      <c r="H51" s="28"/>
      <c r="I51" s="27"/>
      <c r="J51" s="27">
        <v>663.3</v>
      </c>
      <c r="K51" s="28">
        <v>663.3</v>
      </c>
      <c r="M51" s="77" t="s">
        <v>296</v>
      </c>
      <c r="N51" s="35"/>
      <c r="O51" s="26">
        <f>K53</f>
        <v>56.8</v>
      </c>
      <c r="P51" s="26"/>
      <c r="Q51" s="21"/>
    </row>
    <row r="52" spans="2:19" x14ac:dyDescent="0.2">
      <c r="B52" s="29" t="s">
        <v>121</v>
      </c>
      <c r="C52" s="27"/>
      <c r="D52" s="28"/>
      <c r="E52" s="27"/>
      <c r="F52" s="28"/>
      <c r="G52" s="27"/>
      <c r="H52" s="28"/>
      <c r="I52" s="27">
        <v>-1.5</v>
      </c>
      <c r="J52" s="27"/>
      <c r="K52" s="28">
        <v>-1.5</v>
      </c>
      <c r="M52" s="29" t="s">
        <v>113</v>
      </c>
      <c r="N52" s="21">
        <f>-N53/V191</f>
        <v>-37.365591397849464</v>
      </c>
      <c r="O52" s="26"/>
      <c r="P52" s="26"/>
      <c r="Q52" s="21"/>
    </row>
    <row r="53" spans="2:19" x14ac:dyDescent="0.2">
      <c r="B53" s="29" t="s">
        <v>128</v>
      </c>
      <c r="C53" s="27"/>
      <c r="D53" s="28"/>
      <c r="E53" s="27"/>
      <c r="F53" s="28"/>
      <c r="G53" s="27"/>
      <c r="H53" s="28"/>
      <c r="I53" s="27">
        <v>56.8</v>
      </c>
      <c r="J53" s="27"/>
      <c r="K53" s="28">
        <v>56.8</v>
      </c>
      <c r="M53" s="30" t="s">
        <v>115</v>
      </c>
      <c r="N53" s="35">
        <f>'Cash Flows Statement (Ch. 11)'!K25</f>
        <v>13.9</v>
      </c>
      <c r="O53" s="31">
        <f>N52+N53</f>
        <v>-23.465591397849465</v>
      </c>
      <c r="P53" s="31">
        <f>SUM(O48:O53)</f>
        <v>599.53440860215039</v>
      </c>
      <c r="Q53" s="21"/>
    </row>
    <row r="54" spans="2:19" x14ac:dyDescent="0.2">
      <c r="B54" s="29" t="s">
        <v>129</v>
      </c>
      <c r="C54" s="27"/>
      <c r="D54" s="28"/>
      <c r="E54" s="27"/>
      <c r="F54" s="28"/>
      <c r="G54" s="27"/>
      <c r="H54" s="28"/>
      <c r="I54" s="27">
        <v>-95.6</v>
      </c>
      <c r="J54" s="27"/>
      <c r="K54" s="28">
        <v>-95.6</v>
      </c>
      <c r="M54" s="29"/>
      <c r="N54" s="35"/>
      <c r="O54" s="26"/>
      <c r="P54" s="26"/>
      <c r="Q54" s="21"/>
    </row>
    <row r="55" spans="2:19" x14ac:dyDescent="0.2">
      <c r="B55" s="33" t="s">
        <v>114</v>
      </c>
      <c r="C55" s="34"/>
      <c r="D55" s="34"/>
      <c r="E55" s="34"/>
      <c r="F55" s="34"/>
      <c r="G55" s="34"/>
      <c r="H55" s="34"/>
      <c r="I55" s="34">
        <f>SUM(I51:I54)</f>
        <v>-40.299999999999997</v>
      </c>
      <c r="J55" s="34">
        <f>SUM(J51:J54)</f>
        <v>663.3</v>
      </c>
      <c r="K55" s="39">
        <f>SUM(K51:K54)</f>
        <v>622.99999999999989</v>
      </c>
      <c r="M55" s="29"/>
      <c r="N55" s="35"/>
      <c r="O55" s="26"/>
      <c r="Q55" s="21"/>
    </row>
    <row r="56" spans="2:19" ht="13.5" thickBot="1" x14ac:dyDescent="0.25">
      <c r="B56" s="36" t="s">
        <v>131</v>
      </c>
      <c r="C56" s="41">
        <f t="shared" ref="C56:H56" si="1">SUM(C41:C55)</f>
        <v>98.100000000000009</v>
      </c>
      <c r="D56" s="41">
        <f t="shared" si="1"/>
        <v>0.2</v>
      </c>
      <c r="E56" s="41">
        <f t="shared" si="1"/>
        <v>167.99999999999997</v>
      </c>
      <c r="F56" s="41">
        <f t="shared" si="1"/>
        <v>2.6</v>
      </c>
      <c r="G56" s="41">
        <f t="shared" si="1"/>
        <v>538.69999999999993</v>
      </c>
      <c r="H56" s="41">
        <f t="shared" si="1"/>
        <v>-5.0999999999999988</v>
      </c>
      <c r="I56" s="41">
        <f>SUM(I41:I54)</f>
        <v>-192.39999999999998</v>
      </c>
      <c r="J56" s="41">
        <f>SUM(J41:J54)</f>
        <v>3495</v>
      </c>
      <c r="K56" s="41">
        <f>SUM(K41:K54)</f>
        <v>3839.0000000000005</v>
      </c>
      <c r="M56" s="44" t="s">
        <v>130</v>
      </c>
      <c r="N56" s="38"/>
      <c r="O56" s="38"/>
      <c r="P56" s="165">
        <f>SUM(P41:P53)</f>
        <v>3844.0999999999995</v>
      </c>
      <c r="Q56" s="38">
        <v>0</v>
      </c>
      <c r="R56" s="38">
        <f>-H56</f>
        <v>5.0999999999999988</v>
      </c>
      <c r="S56" s="38">
        <f>K56+Q56+R56</f>
        <v>3844.1000000000004</v>
      </c>
    </row>
    <row r="57" spans="2:19" ht="13.5" thickTop="1" x14ac:dyDescent="0.2">
      <c r="B57" s="19" t="s">
        <v>104</v>
      </c>
      <c r="C57" s="27"/>
      <c r="D57" s="28"/>
      <c r="E57" s="27">
        <v>1.3</v>
      </c>
      <c r="F57" s="28"/>
      <c r="G57" s="27">
        <v>48.2</v>
      </c>
      <c r="H57" s="28"/>
      <c r="I57" s="27"/>
      <c r="J57" s="27"/>
      <c r="K57" s="28">
        <v>48.2</v>
      </c>
      <c r="M57" s="23" t="s">
        <v>105</v>
      </c>
      <c r="N57" s="24"/>
      <c r="O57" s="21"/>
      <c r="P57" s="47"/>
      <c r="Q57" s="21"/>
    </row>
    <row r="58" spans="2:19" x14ac:dyDescent="0.2">
      <c r="B58" s="19" t="s">
        <v>116</v>
      </c>
      <c r="C58" s="27">
        <v>-0.3</v>
      </c>
      <c r="D58" s="28"/>
      <c r="E58" s="27">
        <v>0.3</v>
      </c>
      <c r="F58" s="28"/>
      <c r="G58" s="27"/>
      <c r="H58" s="28"/>
      <c r="I58" s="27"/>
      <c r="J58" s="27"/>
      <c r="K58" s="28"/>
      <c r="M58" s="77" t="s">
        <v>217</v>
      </c>
      <c r="N58" s="32"/>
      <c r="O58" s="21">
        <f>K57-O67</f>
        <v>69.033333333333331</v>
      </c>
      <c r="P58" s="47"/>
    </row>
    <row r="59" spans="2:19" x14ac:dyDescent="0.2">
      <c r="B59" s="19" t="s">
        <v>106</v>
      </c>
      <c r="C59" s="27"/>
      <c r="D59" s="28"/>
      <c r="E59" s="27">
        <v>-4</v>
      </c>
      <c r="F59" s="28"/>
      <c r="G59" s="27">
        <v>-4.8</v>
      </c>
      <c r="H59" s="28"/>
      <c r="I59" s="27"/>
      <c r="J59" s="27">
        <v>-186.2</v>
      </c>
      <c r="K59" s="28">
        <v>-191</v>
      </c>
      <c r="M59" s="77" t="s">
        <v>218</v>
      </c>
      <c r="N59" s="32"/>
      <c r="O59" s="21">
        <f>K61+K62+K63+H56-H70</f>
        <v>6.0000000000000018</v>
      </c>
      <c r="P59" s="47"/>
    </row>
    <row r="60" spans="2:19" x14ac:dyDescent="0.2">
      <c r="B60" s="19" t="s">
        <v>109</v>
      </c>
      <c r="C60" s="27"/>
      <c r="D60" s="28"/>
      <c r="E60" s="27"/>
      <c r="F60" s="28"/>
      <c r="G60" s="27"/>
      <c r="H60" s="28"/>
      <c r="I60" s="27"/>
      <c r="J60" s="27">
        <v>-142.69999999999999</v>
      </c>
      <c r="K60" s="28">
        <v>-142.69999999999999</v>
      </c>
      <c r="M60" s="29" t="s">
        <v>107</v>
      </c>
      <c r="N60" s="32"/>
      <c r="O60" s="21">
        <f>K59</f>
        <v>-191</v>
      </c>
      <c r="P60" s="47"/>
    </row>
    <row r="61" spans="2:19" x14ac:dyDescent="0.2">
      <c r="B61" s="19" t="s">
        <v>118</v>
      </c>
      <c r="C61" s="27"/>
      <c r="D61" s="28"/>
      <c r="E61" s="27">
        <v>0.3</v>
      </c>
      <c r="F61" s="28"/>
      <c r="G61" s="27">
        <v>9.6</v>
      </c>
      <c r="H61" s="28">
        <v>-0.2</v>
      </c>
      <c r="I61" s="27"/>
      <c r="J61" s="27"/>
      <c r="K61" s="28">
        <v>9.4</v>
      </c>
      <c r="M61" s="29" t="s">
        <v>108</v>
      </c>
      <c r="N61" s="32"/>
      <c r="O61" s="31">
        <f>K60+Q70-Q56</f>
        <v>-105.79999999999998</v>
      </c>
      <c r="P61" s="48">
        <f>SUM(O58:O61)</f>
        <v>-221.76666666666665</v>
      </c>
    </row>
    <row r="62" spans="2:19" x14ac:dyDescent="0.2">
      <c r="B62" s="40" t="s">
        <v>119</v>
      </c>
      <c r="C62" s="27"/>
      <c r="D62" s="28"/>
      <c r="E62" s="27"/>
      <c r="F62" s="28"/>
      <c r="G62" s="27"/>
      <c r="H62" s="28">
        <v>3.7</v>
      </c>
      <c r="I62" s="27"/>
      <c r="J62" s="27"/>
      <c r="K62" s="28">
        <v>3.7</v>
      </c>
      <c r="M62" s="23" t="s">
        <v>110</v>
      </c>
      <c r="N62" s="24"/>
      <c r="O62" s="21"/>
      <c r="P62" s="47"/>
    </row>
    <row r="63" spans="2:19" x14ac:dyDescent="0.2">
      <c r="B63" s="40" t="s">
        <v>124</v>
      </c>
      <c r="C63" s="27"/>
      <c r="D63" s="28"/>
      <c r="E63" s="27">
        <v>-0.1</v>
      </c>
      <c r="F63" s="28"/>
      <c r="G63" s="27">
        <v>-2.7</v>
      </c>
      <c r="H63" s="28">
        <v>1</v>
      </c>
      <c r="I63" s="27"/>
      <c r="J63" s="27">
        <v>-0.9</v>
      </c>
      <c r="K63" s="28">
        <v>-2.6</v>
      </c>
      <c r="M63" s="77" t="s">
        <v>219</v>
      </c>
      <c r="N63" s="32"/>
      <c r="O63" s="21">
        <f>K66</f>
        <v>474</v>
      </c>
      <c r="P63" s="47"/>
    </row>
    <row r="64" spans="2:19" x14ac:dyDescent="0.2">
      <c r="B64" s="40"/>
      <c r="C64" s="27"/>
      <c r="D64" s="28"/>
      <c r="E64" s="27"/>
      <c r="F64" s="28"/>
      <c r="G64" s="27"/>
      <c r="H64" s="28"/>
      <c r="I64" s="27"/>
      <c r="J64" s="27"/>
      <c r="K64" s="28"/>
      <c r="M64" s="77" t="s">
        <v>295</v>
      </c>
      <c r="N64" s="32"/>
      <c r="O64" s="21">
        <f>K67</f>
        <v>127.4</v>
      </c>
      <c r="P64" s="47"/>
    </row>
    <row r="65" spans="2:19" x14ac:dyDescent="0.2">
      <c r="B65" s="19" t="s">
        <v>111</v>
      </c>
      <c r="C65" s="27"/>
      <c r="D65" s="28"/>
      <c r="E65" s="27"/>
      <c r="F65" s="28"/>
      <c r="G65" s="27"/>
      <c r="H65" s="28"/>
      <c r="I65" s="27"/>
      <c r="J65" s="27"/>
      <c r="K65" s="28"/>
      <c r="M65" s="77" t="s">
        <v>220</v>
      </c>
      <c r="N65" s="32"/>
      <c r="O65" s="21">
        <f>K68</f>
        <v>-174.7</v>
      </c>
      <c r="P65" s="47"/>
    </row>
    <row r="66" spans="2:19" x14ac:dyDescent="0.2">
      <c r="B66" s="29" t="s">
        <v>112</v>
      </c>
      <c r="C66" s="27"/>
      <c r="D66" s="28"/>
      <c r="E66" s="27"/>
      <c r="F66" s="28"/>
      <c r="G66" s="27"/>
      <c r="H66" s="28"/>
      <c r="I66" s="27"/>
      <c r="J66" s="27">
        <v>474</v>
      </c>
      <c r="K66" s="28">
        <v>474</v>
      </c>
      <c r="M66" s="29" t="s">
        <v>113</v>
      </c>
      <c r="N66" s="21">
        <f>-N67/U191</f>
        <v>-33.333333333333336</v>
      </c>
      <c r="O66" s="26"/>
      <c r="P66" s="26"/>
    </row>
    <row r="67" spans="2:19" x14ac:dyDescent="0.2">
      <c r="B67" s="29" t="s">
        <v>121</v>
      </c>
      <c r="C67" s="27"/>
      <c r="D67" s="28"/>
      <c r="E67" s="27"/>
      <c r="F67" s="28"/>
      <c r="G67" s="27"/>
      <c r="H67" s="28"/>
      <c r="I67" s="27">
        <v>127.4</v>
      </c>
      <c r="J67" s="27"/>
      <c r="K67" s="28">
        <v>127.4</v>
      </c>
      <c r="M67" s="30" t="s">
        <v>115</v>
      </c>
      <c r="N67" s="35">
        <f>'Cash Flows Statement (Ch. 11)'!J25</f>
        <v>12.5</v>
      </c>
      <c r="O67" s="31">
        <f>N66+N67</f>
        <v>-20.833333333333336</v>
      </c>
      <c r="P67" s="31">
        <f>SUM(O63:O67)</f>
        <v>405.86666666666667</v>
      </c>
    </row>
    <row r="68" spans="2:19" x14ac:dyDescent="0.2">
      <c r="B68" s="29" t="s">
        <v>129</v>
      </c>
      <c r="C68" s="27"/>
      <c r="D68" s="28"/>
      <c r="E68" s="27"/>
      <c r="F68" s="28"/>
      <c r="G68" s="27"/>
      <c r="H68" s="28"/>
      <c r="I68" s="27">
        <v>-174.7</v>
      </c>
      <c r="J68" s="27"/>
      <c r="K68" s="28">
        <v>-174.7</v>
      </c>
      <c r="M68" s="29"/>
      <c r="N68" s="35"/>
      <c r="O68" s="26"/>
      <c r="P68" s="26"/>
    </row>
    <row r="69" spans="2:19" x14ac:dyDescent="0.2">
      <c r="B69" s="33" t="s">
        <v>114</v>
      </c>
      <c r="C69" s="34"/>
      <c r="D69" s="34"/>
      <c r="E69" s="34"/>
      <c r="F69" s="34"/>
      <c r="G69" s="34"/>
      <c r="H69" s="34"/>
      <c r="I69" s="34">
        <f>SUM(I66:I68)</f>
        <v>-47.299999999999983</v>
      </c>
      <c r="J69" s="34">
        <f>SUM(J66:J68)</f>
        <v>474</v>
      </c>
      <c r="K69" s="39">
        <f>SUM(K66:K68)</f>
        <v>426.7</v>
      </c>
      <c r="M69" s="29"/>
      <c r="N69" s="35"/>
      <c r="O69" s="26"/>
    </row>
    <row r="70" spans="2:19" ht="13.5" thickBot="1" x14ac:dyDescent="0.25">
      <c r="B70" s="36" t="s">
        <v>133</v>
      </c>
      <c r="C70" s="41">
        <f t="shared" ref="C70:H70" si="2">SUM(C56:C69)</f>
        <v>97.800000000000011</v>
      </c>
      <c r="D70" s="41">
        <f t="shared" si="2"/>
        <v>0.2</v>
      </c>
      <c r="E70" s="41">
        <f t="shared" si="2"/>
        <v>165.8</v>
      </c>
      <c r="F70" s="41">
        <f t="shared" si="2"/>
        <v>2.6</v>
      </c>
      <c r="G70" s="41">
        <f t="shared" si="2"/>
        <v>589</v>
      </c>
      <c r="H70" s="41">
        <f t="shared" si="2"/>
        <v>-0.59999999999999876</v>
      </c>
      <c r="I70" s="41">
        <f>SUM(I56:I68)</f>
        <v>-239.69999999999996</v>
      </c>
      <c r="J70" s="41">
        <f>SUM(J56:J68)</f>
        <v>3639.2000000000003</v>
      </c>
      <c r="K70" s="41">
        <f>SUM(K56:K68)</f>
        <v>3990.7000000000007</v>
      </c>
      <c r="M70" s="44" t="s">
        <v>132</v>
      </c>
      <c r="N70" s="38"/>
      <c r="O70" s="38"/>
      <c r="P70" s="38">
        <f>SUM(P56:P67)</f>
        <v>4028.2</v>
      </c>
      <c r="Q70" s="46">
        <v>36.9</v>
      </c>
      <c r="R70" s="38">
        <f>-H70</f>
        <v>0.59999999999999876</v>
      </c>
      <c r="S70" s="38">
        <f>K70+Q70+R70</f>
        <v>4028.2000000000007</v>
      </c>
    </row>
    <row r="71" spans="2:19" ht="13.5" thickTop="1" x14ac:dyDescent="0.2">
      <c r="B71" s="19" t="s">
        <v>104</v>
      </c>
      <c r="C71" s="27"/>
      <c r="D71" s="28"/>
      <c r="E71" s="27">
        <v>5.5</v>
      </c>
      <c r="F71" s="28"/>
      <c r="G71" s="27">
        <v>284.89999999999998</v>
      </c>
      <c r="H71" s="28"/>
      <c r="I71" s="27"/>
      <c r="J71" s="27"/>
      <c r="K71" s="28">
        <v>284.89999999999998</v>
      </c>
      <c r="M71" s="23" t="s">
        <v>105</v>
      </c>
      <c r="N71" s="24"/>
      <c r="O71" s="21"/>
      <c r="P71" s="47"/>
    </row>
    <row r="72" spans="2:19" x14ac:dyDescent="0.2">
      <c r="B72" s="19" t="s">
        <v>116</v>
      </c>
      <c r="C72" s="27">
        <v>-20.2</v>
      </c>
      <c r="D72" s="28">
        <v>-0.1</v>
      </c>
      <c r="E72" s="27">
        <v>20.2</v>
      </c>
      <c r="F72" s="28">
        <v>0.1</v>
      </c>
      <c r="G72" s="27"/>
      <c r="H72" s="28"/>
      <c r="I72" s="27"/>
      <c r="J72" s="27"/>
      <c r="K72" s="28"/>
      <c r="M72" s="77" t="s">
        <v>217</v>
      </c>
      <c r="N72" s="32"/>
      <c r="O72" s="21">
        <f>K71-O81</f>
        <v>364.92371967654987</v>
      </c>
      <c r="P72" s="47"/>
    </row>
    <row r="73" spans="2:19" x14ac:dyDescent="0.2">
      <c r="B73" s="19" t="s">
        <v>106</v>
      </c>
      <c r="C73" s="27"/>
      <c r="D73" s="28"/>
      <c r="E73" s="27">
        <v>-6.4</v>
      </c>
      <c r="F73" s="28"/>
      <c r="G73" s="27">
        <v>-7.6</v>
      </c>
      <c r="H73" s="28"/>
      <c r="I73" s="27"/>
      <c r="J73" s="27">
        <v>-406.7</v>
      </c>
      <c r="K73" s="28">
        <v>-414.3</v>
      </c>
      <c r="M73" s="77" t="s">
        <v>218</v>
      </c>
      <c r="N73" s="32"/>
      <c r="O73" s="21">
        <f>K75+K76+K77+H70-H84</f>
        <v>21.200000000000003</v>
      </c>
      <c r="P73" s="47"/>
    </row>
    <row r="74" spans="2:19" x14ac:dyDescent="0.2">
      <c r="B74" s="19" t="s">
        <v>109</v>
      </c>
      <c r="C74" s="27"/>
      <c r="D74" s="28"/>
      <c r="E74" s="27"/>
      <c r="F74" s="28"/>
      <c r="G74" s="27"/>
      <c r="H74" s="28"/>
      <c r="I74" s="27"/>
      <c r="J74" s="27">
        <v>-194.9</v>
      </c>
      <c r="K74" s="28">
        <v>-194.9</v>
      </c>
      <c r="M74" s="29" t="s">
        <v>107</v>
      </c>
      <c r="N74" s="32"/>
      <c r="O74" s="21">
        <f>K73</f>
        <v>-414.3</v>
      </c>
      <c r="P74" s="47"/>
    </row>
    <row r="75" spans="2:19" x14ac:dyDescent="0.2">
      <c r="B75" s="19" t="s">
        <v>118</v>
      </c>
      <c r="C75" s="27"/>
      <c r="D75" s="28"/>
      <c r="E75" s="27">
        <v>0.4</v>
      </c>
      <c r="F75" s="28"/>
      <c r="G75" s="27">
        <v>23.2</v>
      </c>
      <c r="H75" s="28">
        <v>-7.5</v>
      </c>
      <c r="I75" s="27"/>
      <c r="J75" s="27"/>
      <c r="K75" s="28">
        <v>15.7</v>
      </c>
      <c r="M75" s="29" t="s">
        <v>108</v>
      </c>
      <c r="N75" s="32"/>
      <c r="O75" s="31">
        <f>K74+Q84-Q70</f>
        <v>-179.20000000000002</v>
      </c>
      <c r="P75" s="48">
        <f>SUM(O72:O75)</f>
        <v>-207.37628032345017</v>
      </c>
    </row>
    <row r="76" spans="2:19" x14ac:dyDescent="0.2">
      <c r="B76" s="40" t="s">
        <v>119</v>
      </c>
      <c r="C76" s="27"/>
      <c r="D76" s="28"/>
      <c r="E76" s="27"/>
      <c r="F76" s="28"/>
      <c r="G76" s="27"/>
      <c r="H76" s="28">
        <v>2.6</v>
      </c>
      <c r="I76" s="27"/>
      <c r="J76" s="27"/>
      <c r="K76" s="28">
        <v>2.6</v>
      </c>
      <c r="M76" s="23" t="s">
        <v>110</v>
      </c>
      <c r="N76" s="24"/>
      <c r="O76" s="21"/>
      <c r="P76" s="47"/>
    </row>
    <row r="77" spans="2:19" x14ac:dyDescent="0.2">
      <c r="B77" s="40" t="s">
        <v>124</v>
      </c>
      <c r="C77" s="27"/>
      <c r="D77" s="28"/>
      <c r="E77" s="27"/>
      <c r="F77" s="28"/>
      <c r="G77" s="27">
        <v>-1.7</v>
      </c>
      <c r="H77" s="28"/>
      <c r="I77" s="27"/>
      <c r="J77" s="27">
        <v>-0.3</v>
      </c>
      <c r="K77" s="28">
        <v>-2</v>
      </c>
      <c r="M77" s="77" t="s">
        <v>219</v>
      </c>
      <c r="N77" s="32"/>
      <c r="O77" s="21">
        <f>K80</f>
        <v>945.6</v>
      </c>
      <c r="P77" s="47"/>
    </row>
    <row r="78" spans="2:19" x14ac:dyDescent="0.2">
      <c r="B78" s="40"/>
      <c r="C78" s="27"/>
      <c r="D78" s="28"/>
      <c r="E78" s="27"/>
      <c r="F78" s="28"/>
      <c r="G78" s="27"/>
      <c r="H78" s="28"/>
      <c r="I78" s="27"/>
      <c r="J78" s="27"/>
      <c r="K78" s="28"/>
      <c r="M78" s="77" t="s">
        <v>295</v>
      </c>
      <c r="N78" s="32"/>
      <c r="O78" s="21">
        <f>K81</f>
        <v>27.5</v>
      </c>
      <c r="P78" s="47"/>
    </row>
    <row r="79" spans="2:19" x14ac:dyDescent="0.2">
      <c r="B79" s="19" t="s">
        <v>111</v>
      </c>
      <c r="C79" s="27"/>
      <c r="D79" s="28"/>
      <c r="E79" s="27"/>
      <c r="F79" s="28"/>
      <c r="G79" s="27"/>
      <c r="H79" s="28"/>
      <c r="I79" s="27"/>
      <c r="J79" s="27"/>
      <c r="K79" s="28"/>
      <c r="M79" s="77" t="s">
        <v>220</v>
      </c>
      <c r="N79" s="32"/>
      <c r="O79" s="21">
        <f>K82</f>
        <v>125.9</v>
      </c>
      <c r="P79" s="47"/>
    </row>
    <row r="80" spans="2:19" x14ac:dyDescent="0.2">
      <c r="B80" s="29" t="s">
        <v>112</v>
      </c>
      <c r="C80" s="27"/>
      <c r="D80" s="28"/>
      <c r="E80" s="27"/>
      <c r="F80" s="28"/>
      <c r="G80" s="27"/>
      <c r="H80" s="28"/>
      <c r="I80" s="27"/>
      <c r="J80" s="27">
        <v>945.6</v>
      </c>
      <c r="K80" s="28">
        <v>945.6</v>
      </c>
      <c r="M80" s="29" t="s">
        <v>113</v>
      </c>
      <c r="N80" s="21">
        <f>-N81/T191</f>
        <v>-127.22371967654988</v>
      </c>
      <c r="O80" s="26"/>
      <c r="P80" s="26"/>
    </row>
    <row r="81" spans="2:19" x14ac:dyDescent="0.2">
      <c r="B81" s="29" t="s">
        <v>121</v>
      </c>
      <c r="C81" s="27"/>
      <c r="D81" s="28"/>
      <c r="E81" s="27"/>
      <c r="F81" s="28"/>
      <c r="G81" s="27"/>
      <c r="H81" s="28"/>
      <c r="I81" s="27">
        <v>27.5</v>
      </c>
      <c r="J81" s="27"/>
      <c r="K81" s="28">
        <v>27.5</v>
      </c>
      <c r="M81" s="30" t="s">
        <v>115</v>
      </c>
      <c r="N81" s="35">
        <f>'Cash Flows Statement (Ch. 11)'!I25</f>
        <v>47.2</v>
      </c>
      <c r="O81" s="31">
        <f>N80+N81</f>
        <v>-80.023719676549874</v>
      </c>
      <c r="P81" s="31">
        <f>SUM(O77:O81)</f>
        <v>1018.9762803234502</v>
      </c>
    </row>
    <row r="82" spans="2:19" x14ac:dyDescent="0.2">
      <c r="B82" s="29" t="s">
        <v>129</v>
      </c>
      <c r="C82" s="27"/>
      <c r="D82" s="28"/>
      <c r="E82" s="27"/>
      <c r="F82" s="28"/>
      <c r="G82" s="27"/>
      <c r="H82" s="28"/>
      <c r="I82" s="27">
        <v>125.9</v>
      </c>
      <c r="J82" s="27"/>
      <c r="K82" s="28">
        <v>125.9</v>
      </c>
      <c r="M82" s="29"/>
      <c r="N82" s="35"/>
      <c r="O82" s="26"/>
      <c r="P82" s="26"/>
    </row>
    <row r="83" spans="2:19" x14ac:dyDescent="0.2">
      <c r="B83" s="33" t="s">
        <v>114</v>
      </c>
      <c r="C83" s="34"/>
      <c r="D83" s="34"/>
      <c r="E83" s="34"/>
      <c r="F83" s="34"/>
      <c r="G83" s="34"/>
      <c r="H83" s="34"/>
      <c r="I83" s="34">
        <f>SUM(I80:I82)</f>
        <v>153.4</v>
      </c>
      <c r="J83" s="34">
        <f>SUM(J80:J82)</f>
        <v>945.6</v>
      </c>
      <c r="K83" s="39">
        <f>SUM(K80:K82)</f>
        <v>1099</v>
      </c>
      <c r="M83" s="29"/>
      <c r="N83" s="35"/>
      <c r="O83" s="26"/>
    </row>
    <row r="84" spans="2:19" ht="13.5" thickBot="1" x14ac:dyDescent="0.25">
      <c r="B84" s="36" t="s">
        <v>135</v>
      </c>
      <c r="C84" s="41">
        <f t="shared" ref="C84:H84" si="3">SUM(C70:C83)</f>
        <v>77.600000000000009</v>
      </c>
      <c r="D84" s="41">
        <f t="shared" si="3"/>
        <v>0.1</v>
      </c>
      <c r="E84" s="41">
        <f t="shared" si="3"/>
        <v>185.5</v>
      </c>
      <c r="F84" s="41">
        <f t="shared" si="3"/>
        <v>2.7</v>
      </c>
      <c r="G84" s="41">
        <f t="shared" si="3"/>
        <v>887.8</v>
      </c>
      <c r="H84" s="41">
        <f t="shared" si="3"/>
        <v>-5.4999999999999982</v>
      </c>
      <c r="I84" s="41">
        <f>SUM(I70:I82)</f>
        <v>-86.299999999999955</v>
      </c>
      <c r="J84" s="41">
        <f>SUM(J70:J82)</f>
        <v>3982.9</v>
      </c>
      <c r="K84" s="41">
        <f>SUM(K70:K82)</f>
        <v>4781.7</v>
      </c>
      <c r="M84" s="44" t="s">
        <v>134</v>
      </c>
      <c r="N84" s="38"/>
      <c r="O84" s="38"/>
      <c r="P84" s="38">
        <f>SUM(P70:P81)</f>
        <v>4839.7999999999993</v>
      </c>
      <c r="Q84" s="46">
        <v>52.6</v>
      </c>
      <c r="R84" s="38">
        <f>-H84</f>
        <v>5.4999999999999982</v>
      </c>
      <c r="S84" s="38">
        <f>K84+Q84+R84</f>
        <v>4839.8</v>
      </c>
    </row>
    <row r="85" spans="2:19" ht="13.5" thickTop="1" x14ac:dyDescent="0.2">
      <c r="B85" s="19" t="s">
        <v>104</v>
      </c>
      <c r="C85" s="27"/>
      <c r="D85" s="28"/>
      <c r="E85" s="27">
        <v>4.4000000000000004</v>
      </c>
      <c r="F85" s="28"/>
      <c r="G85" s="27">
        <v>273.2</v>
      </c>
      <c r="H85" s="28"/>
      <c r="I85" s="27"/>
      <c r="J85" s="27"/>
      <c r="K85" s="28">
        <v>273.2</v>
      </c>
      <c r="M85" s="23" t="s">
        <v>105</v>
      </c>
      <c r="N85" s="24"/>
      <c r="O85" s="21"/>
      <c r="P85" s="47"/>
    </row>
    <row r="86" spans="2:19" x14ac:dyDescent="0.2">
      <c r="B86" s="19" t="s">
        <v>116</v>
      </c>
      <c r="C86" s="27">
        <v>-5.7</v>
      </c>
      <c r="D86" s="28"/>
      <c r="E86" s="27">
        <v>5.7</v>
      </c>
      <c r="F86" s="28"/>
      <c r="G86" s="27"/>
      <c r="H86" s="28"/>
      <c r="I86" s="27"/>
      <c r="J86" s="27"/>
      <c r="K86" s="28"/>
      <c r="M86" s="77" t="s">
        <v>217</v>
      </c>
      <c r="N86" s="32"/>
      <c r="O86" s="21">
        <f>K85-O95</f>
        <v>383.45164835164837</v>
      </c>
      <c r="P86" s="47"/>
    </row>
    <row r="87" spans="2:19" x14ac:dyDescent="0.2">
      <c r="B87" s="19" t="s">
        <v>106</v>
      </c>
      <c r="C87" s="27"/>
      <c r="D87" s="28"/>
      <c r="E87" s="27">
        <v>-6.9</v>
      </c>
      <c r="F87" s="28"/>
      <c r="G87" s="27">
        <v>-8.3000000000000007</v>
      </c>
      <c r="H87" s="28"/>
      <c r="I87" s="27"/>
      <c r="J87" s="27">
        <v>-547.9</v>
      </c>
      <c r="K87" s="28">
        <v>-556.20000000000005</v>
      </c>
      <c r="M87" s="77" t="s">
        <v>218</v>
      </c>
      <c r="N87" s="32"/>
      <c r="O87" s="21">
        <f>K89+K90+K91+H84-H98</f>
        <v>29.5</v>
      </c>
      <c r="P87" s="47"/>
    </row>
    <row r="88" spans="2:19" x14ac:dyDescent="0.2">
      <c r="B88" s="19" t="s">
        <v>109</v>
      </c>
      <c r="C88" s="27"/>
      <c r="D88" s="28"/>
      <c r="E88" s="27"/>
      <c r="F88" s="28"/>
      <c r="G88" s="27"/>
      <c r="H88" s="28"/>
      <c r="I88" s="27"/>
      <c r="J88" s="27">
        <v>-249.4</v>
      </c>
      <c r="K88" s="28">
        <v>-249.4</v>
      </c>
      <c r="M88" s="29" t="s">
        <v>107</v>
      </c>
      <c r="N88" s="32"/>
      <c r="O88" s="21">
        <f>K87</f>
        <v>-556.20000000000005</v>
      </c>
      <c r="P88" s="47"/>
      <c r="R88" s="21"/>
    </row>
    <row r="89" spans="2:19" x14ac:dyDescent="0.2">
      <c r="B89" s="19" t="s">
        <v>118</v>
      </c>
      <c r="C89" s="27"/>
      <c r="D89" s="28"/>
      <c r="E89" s="27">
        <v>0.5</v>
      </c>
      <c r="F89" s="28"/>
      <c r="G89" s="27">
        <v>32.1</v>
      </c>
      <c r="H89" s="28">
        <v>-10.199999999999999</v>
      </c>
      <c r="I89" s="27"/>
      <c r="J89" s="27"/>
      <c r="K89" s="28">
        <v>21.9</v>
      </c>
      <c r="M89" s="29" t="s">
        <v>108</v>
      </c>
      <c r="N89" s="32"/>
      <c r="O89" s="31">
        <f>K88+Q98-Q84</f>
        <v>-236.70000000000002</v>
      </c>
      <c r="P89" s="48">
        <f>SUM(O86:O89)</f>
        <v>-379.94835164835172</v>
      </c>
    </row>
    <row r="90" spans="2:19" x14ac:dyDescent="0.2">
      <c r="B90" s="40" t="s">
        <v>119</v>
      </c>
      <c r="C90" s="27"/>
      <c r="D90" s="28"/>
      <c r="E90" s="27"/>
      <c r="F90" s="28"/>
      <c r="G90" s="27"/>
      <c r="H90" s="28">
        <v>3.9</v>
      </c>
      <c r="I90" s="27"/>
      <c r="J90" s="27"/>
      <c r="K90" s="28">
        <v>3.9</v>
      </c>
      <c r="M90" s="23" t="s">
        <v>110</v>
      </c>
      <c r="N90" s="24"/>
      <c r="O90" s="21"/>
      <c r="P90" s="47"/>
    </row>
    <row r="91" spans="2:19" x14ac:dyDescent="0.2">
      <c r="B91" s="40" t="s">
        <v>124</v>
      </c>
      <c r="C91" s="27"/>
      <c r="D91" s="28"/>
      <c r="E91" s="27"/>
      <c r="F91" s="28"/>
      <c r="G91" s="27">
        <v>-1.9</v>
      </c>
      <c r="H91" s="28">
        <v>0.4</v>
      </c>
      <c r="I91" s="27"/>
      <c r="J91" s="27">
        <v>-0.7</v>
      </c>
      <c r="K91" s="28">
        <v>-2.2000000000000002</v>
      </c>
      <c r="M91" s="77" t="s">
        <v>219</v>
      </c>
      <c r="N91" s="32"/>
      <c r="O91" s="21">
        <f>K94</f>
        <v>1211.5999999999999</v>
      </c>
      <c r="P91" s="47"/>
    </row>
    <row r="92" spans="2:19" x14ac:dyDescent="0.2">
      <c r="B92" s="40"/>
      <c r="C92" s="27"/>
      <c r="D92" s="28"/>
      <c r="E92" s="27"/>
      <c r="F92" s="28"/>
      <c r="G92" s="27"/>
      <c r="H92" s="28"/>
      <c r="I92" s="27"/>
      <c r="J92" s="27"/>
      <c r="K92" s="28"/>
      <c r="M92" s="77" t="s">
        <v>295</v>
      </c>
      <c r="N92" s="32"/>
      <c r="O92" s="21">
        <f>K95</f>
        <v>70.099999999999994</v>
      </c>
      <c r="P92" s="47"/>
    </row>
    <row r="93" spans="2:19" x14ac:dyDescent="0.2">
      <c r="B93" s="19" t="s">
        <v>111</v>
      </c>
      <c r="C93" s="27"/>
      <c r="D93" s="28"/>
      <c r="E93" s="27"/>
      <c r="F93" s="28"/>
      <c r="G93" s="27"/>
      <c r="H93" s="28"/>
      <c r="I93" s="27"/>
      <c r="J93" s="27"/>
      <c r="K93" s="28"/>
      <c r="M93" s="77" t="s">
        <v>220</v>
      </c>
      <c r="N93" s="32"/>
      <c r="O93" s="21">
        <f>K96</f>
        <v>89.6</v>
      </c>
      <c r="P93" s="47"/>
    </row>
    <row r="94" spans="2:19" x14ac:dyDescent="0.2">
      <c r="B94" s="29" t="s">
        <v>112</v>
      </c>
      <c r="C94" s="27"/>
      <c r="D94" s="28"/>
      <c r="E94" s="27"/>
      <c r="F94" s="28"/>
      <c r="G94" s="27"/>
      <c r="H94" s="28"/>
      <c r="I94" s="27"/>
      <c r="J94" s="27">
        <v>1211.5999999999999</v>
      </c>
      <c r="K94" s="28">
        <v>1211.5999999999999</v>
      </c>
      <c r="M94" s="29" t="s">
        <v>113</v>
      </c>
      <c r="N94" s="35">
        <f>-N95/S191</f>
        <v>-173.35164835164835</v>
      </c>
      <c r="O94" s="26"/>
      <c r="P94" s="26"/>
    </row>
    <row r="95" spans="2:19" x14ac:dyDescent="0.2">
      <c r="B95" s="29" t="s">
        <v>121</v>
      </c>
      <c r="C95" s="27"/>
      <c r="D95" s="28"/>
      <c r="E95" s="27"/>
      <c r="F95" s="28"/>
      <c r="G95" s="27"/>
      <c r="H95" s="28"/>
      <c r="I95" s="27">
        <v>70.099999999999994</v>
      </c>
      <c r="J95" s="27"/>
      <c r="K95" s="28">
        <v>70.099999999999994</v>
      </c>
      <c r="M95" s="30" t="s">
        <v>115</v>
      </c>
      <c r="N95" s="43">
        <f>'Cash Flows Statement (Ch. 11)'!H25</f>
        <v>63.1</v>
      </c>
      <c r="O95" s="31">
        <f>N94+N95</f>
        <v>-110.25164835164836</v>
      </c>
      <c r="P95" s="31">
        <f>SUM(O91:O95)</f>
        <v>1261.0483516483514</v>
      </c>
    </row>
    <row r="96" spans="2:19" x14ac:dyDescent="0.2">
      <c r="B96" s="29" t="s">
        <v>129</v>
      </c>
      <c r="C96" s="27"/>
      <c r="D96" s="28"/>
      <c r="E96" s="27"/>
      <c r="F96" s="28"/>
      <c r="G96" s="27"/>
      <c r="H96" s="28"/>
      <c r="I96" s="27">
        <v>89.6</v>
      </c>
      <c r="J96" s="27"/>
      <c r="K96" s="28">
        <v>89.6</v>
      </c>
      <c r="M96" s="30"/>
      <c r="N96" s="26"/>
      <c r="O96" s="26"/>
      <c r="P96" s="55"/>
    </row>
    <row r="97" spans="2:20" x14ac:dyDescent="0.2">
      <c r="B97" s="33" t="s">
        <v>114</v>
      </c>
      <c r="C97" s="34"/>
      <c r="D97" s="34"/>
      <c r="E97" s="34"/>
      <c r="F97" s="34"/>
      <c r="G97" s="34"/>
      <c r="H97" s="34"/>
      <c r="I97" s="34">
        <f>SUM(I94:I96)</f>
        <v>159.69999999999999</v>
      </c>
      <c r="J97" s="34">
        <f>SUM(J94:J96)</f>
        <v>1211.5999999999999</v>
      </c>
      <c r="K97" s="39">
        <f>SUM(K94:K96)</f>
        <v>1371.2999999999997</v>
      </c>
      <c r="M97" s="29"/>
      <c r="N97" s="35"/>
      <c r="O97" s="26"/>
    </row>
    <row r="98" spans="2:20" ht="13.5" thickBot="1" x14ac:dyDescent="0.25">
      <c r="B98" s="37" t="s">
        <v>137</v>
      </c>
      <c r="C98" s="41">
        <v>143.80000000000001</v>
      </c>
      <c r="D98" s="41">
        <f>SUM(D84:D97)</f>
        <v>0.1</v>
      </c>
      <c r="E98" s="41">
        <v>378.4</v>
      </c>
      <c r="F98" s="41">
        <f>SUM(F84:F97)</f>
        <v>2.7</v>
      </c>
      <c r="G98" s="41">
        <f>SUM(G84:G91)</f>
        <v>1182.8999999999999</v>
      </c>
      <c r="H98" s="41">
        <f>SUM(H84:H91)</f>
        <v>-11.399999999999997</v>
      </c>
      <c r="I98" s="41">
        <f>SUM(I84:I96)</f>
        <v>73.400000000000034</v>
      </c>
      <c r="J98" s="41">
        <f>SUM(J84:J96)</f>
        <v>4396.5</v>
      </c>
      <c r="K98" s="41">
        <v>5644.2</v>
      </c>
      <c r="M98" s="46" t="s">
        <v>136</v>
      </c>
      <c r="N98" s="38"/>
      <c r="O98" s="38"/>
      <c r="P98" s="49">
        <f>SUM(P84:P95)</f>
        <v>5720.9</v>
      </c>
      <c r="Q98" s="38">
        <v>65.3</v>
      </c>
      <c r="R98" s="38">
        <f>-H98</f>
        <v>11.399999999999997</v>
      </c>
      <c r="S98" s="38">
        <f>K98+Q98+R98</f>
        <v>5720.9</v>
      </c>
      <c r="T98" s="27"/>
    </row>
    <row r="99" spans="2:20" ht="13.5" thickTop="1" x14ac:dyDescent="0.2">
      <c r="B99" s="19" t="s">
        <v>104</v>
      </c>
      <c r="C99" s="27"/>
      <c r="D99" s="28"/>
      <c r="E99" s="27">
        <v>8</v>
      </c>
      <c r="F99" s="28"/>
      <c r="G99" s="27">
        <v>254</v>
      </c>
      <c r="H99" s="28"/>
      <c r="I99" s="27"/>
      <c r="J99" s="27"/>
      <c r="K99" s="28">
        <v>254</v>
      </c>
      <c r="M99" s="23" t="s">
        <v>105</v>
      </c>
      <c r="N99" s="24"/>
      <c r="O99" s="21"/>
      <c r="P99" s="47"/>
      <c r="R99" s="21"/>
    </row>
    <row r="100" spans="2:20" x14ac:dyDescent="0.2">
      <c r="B100" s="19" t="s">
        <v>116</v>
      </c>
      <c r="C100" s="27">
        <v>-16</v>
      </c>
      <c r="D100" s="28"/>
      <c r="E100" s="27">
        <v>16</v>
      </c>
      <c r="F100" s="28"/>
      <c r="G100" s="27"/>
      <c r="H100" s="28"/>
      <c r="I100" s="27"/>
      <c r="J100" s="27"/>
      <c r="K100" s="28"/>
      <c r="M100" s="77" t="s">
        <v>217</v>
      </c>
      <c r="N100" s="32"/>
      <c r="O100" s="21">
        <f>K99-O109</f>
        <v>348.2931506849315</v>
      </c>
      <c r="P100" s="47"/>
      <c r="Q100" s="21"/>
      <c r="R100" s="21"/>
    </row>
    <row r="101" spans="2:20" x14ac:dyDescent="0.2">
      <c r="B101" s="19" t="s">
        <v>106</v>
      </c>
      <c r="C101" s="27"/>
      <c r="D101" s="28"/>
      <c r="E101" s="27">
        <v>-19</v>
      </c>
      <c r="F101" s="28"/>
      <c r="G101" s="27">
        <v>-11.3</v>
      </c>
      <c r="H101" s="28"/>
      <c r="I101" s="27"/>
      <c r="J101" s="27">
        <v>-769.9</v>
      </c>
      <c r="K101" s="28">
        <v>-781.2</v>
      </c>
      <c r="M101" s="77" t="s">
        <v>218</v>
      </c>
      <c r="N101" s="32"/>
      <c r="O101" s="21">
        <f>K103+K104+K105+H98-H113</f>
        <v>25.499999999999993</v>
      </c>
      <c r="P101" s="47"/>
    </row>
    <row r="102" spans="2:20" x14ac:dyDescent="0.2">
      <c r="B102" s="19" t="s">
        <v>109</v>
      </c>
      <c r="C102" s="27"/>
      <c r="D102" s="28"/>
      <c r="E102" s="27"/>
      <c r="F102" s="28"/>
      <c r="G102" s="27"/>
      <c r="H102" s="28"/>
      <c r="I102" s="27"/>
      <c r="J102" s="27">
        <v>-304.89999999999998</v>
      </c>
      <c r="K102" s="27">
        <v>-304.89999999999998</v>
      </c>
      <c r="L102" s="27"/>
      <c r="M102" s="29" t="s">
        <v>107</v>
      </c>
      <c r="N102" s="32"/>
      <c r="O102" s="21">
        <f>K101</f>
        <v>-781.2</v>
      </c>
      <c r="P102" s="47"/>
    </row>
    <row r="103" spans="2:20" x14ac:dyDescent="0.2">
      <c r="B103" s="19" t="s">
        <v>118</v>
      </c>
      <c r="C103" s="27"/>
      <c r="D103" s="28"/>
      <c r="E103" s="27">
        <v>1</v>
      </c>
      <c r="F103" s="28"/>
      <c r="G103" s="27">
        <v>33</v>
      </c>
      <c r="H103" s="28">
        <v>-6.1</v>
      </c>
      <c r="I103" s="27"/>
      <c r="J103" s="27"/>
      <c r="K103" s="28">
        <v>26.9</v>
      </c>
      <c r="M103" s="29" t="s">
        <v>108</v>
      </c>
      <c r="N103" s="32"/>
      <c r="O103" s="31">
        <f>K102+Q113-Q98</f>
        <v>-290.79999999999995</v>
      </c>
      <c r="P103" s="48">
        <f>SUM(O100:O103)</f>
        <v>-698.20684931506844</v>
      </c>
    </row>
    <row r="104" spans="2:20" x14ac:dyDescent="0.2">
      <c r="B104" s="40" t="s">
        <v>139</v>
      </c>
      <c r="C104" s="27"/>
      <c r="D104" s="28"/>
      <c r="E104" s="27"/>
      <c r="F104" s="28"/>
      <c r="G104" s="27"/>
      <c r="H104" s="28">
        <v>11.5</v>
      </c>
      <c r="I104" s="27"/>
      <c r="J104" s="27"/>
      <c r="K104" s="28">
        <v>11.5</v>
      </c>
      <c r="M104" s="23" t="s">
        <v>110</v>
      </c>
      <c r="N104" s="24"/>
      <c r="O104" s="21"/>
      <c r="P104" s="47"/>
    </row>
    <row r="105" spans="2:20" x14ac:dyDescent="0.2">
      <c r="B105" s="40" t="s">
        <v>124</v>
      </c>
      <c r="C105" s="27"/>
      <c r="D105" s="28"/>
      <c r="E105" s="27">
        <v>-0.2</v>
      </c>
      <c r="F105" s="28"/>
      <c r="G105" s="27">
        <v>-7.2</v>
      </c>
      <c r="H105" s="28">
        <v>1.9</v>
      </c>
      <c r="I105" s="27"/>
      <c r="J105" s="27">
        <v>-0.3</v>
      </c>
      <c r="K105" s="28">
        <v>-5.6</v>
      </c>
      <c r="M105" s="77" t="s">
        <v>219</v>
      </c>
      <c r="N105" s="32"/>
      <c r="O105" s="21">
        <f>K108</f>
        <v>1392</v>
      </c>
      <c r="P105" s="47"/>
    </row>
    <row r="106" spans="2:20" x14ac:dyDescent="0.2">
      <c r="B106" s="40"/>
      <c r="C106" s="27"/>
      <c r="D106" s="28"/>
      <c r="E106" s="27"/>
      <c r="F106" s="28"/>
      <c r="G106" s="27"/>
      <c r="H106" s="28"/>
      <c r="I106" s="27"/>
      <c r="J106" s="27"/>
      <c r="K106" s="28"/>
      <c r="M106" s="77" t="s">
        <v>295</v>
      </c>
      <c r="N106" s="32"/>
      <c r="O106" s="21">
        <f>K109</f>
        <v>87.1</v>
      </c>
      <c r="P106" s="47"/>
    </row>
    <row r="107" spans="2:20" x14ac:dyDescent="0.2">
      <c r="B107" s="19" t="s">
        <v>111</v>
      </c>
      <c r="C107" s="27"/>
      <c r="D107" s="28"/>
      <c r="E107" s="27"/>
      <c r="F107" s="28"/>
      <c r="G107" s="27"/>
      <c r="H107" s="28"/>
      <c r="I107" s="27"/>
      <c r="J107" s="27"/>
      <c r="K107" s="28"/>
      <c r="M107" s="77" t="s">
        <v>220</v>
      </c>
      <c r="N107" s="32"/>
      <c r="O107" s="21">
        <f>K110+K111</f>
        <v>-38.800000000000004</v>
      </c>
      <c r="P107" s="47"/>
    </row>
    <row r="108" spans="2:20" x14ac:dyDescent="0.2">
      <c r="B108" s="29" t="s">
        <v>112</v>
      </c>
      <c r="C108" s="27"/>
      <c r="D108" s="28"/>
      <c r="E108" s="27"/>
      <c r="F108" s="28"/>
      <c r="G108" s="27"/>
      <c r="H108" s="28"/>
      <c r="I108" s="27"/>
      <c r="J108" s="27">
        <v>1392</v>
      </c>
      <c r="K108" s="28">
        <v>1392</v>
      </c>
      <c r="M108" s="29" t="s">
        <v>113</v>
      </c>
      <c r="N108" s="35">
        <f>-N109/R191</f>
        <v>-148.49315068493152</v>
      </c>
      <c r="O108" s="26"/>
      <c r="P108" s="26"/>
    </row>
    <row r="109" spans="2:20" x14ac:dyDescent="0.2">
      <c r="B109" s="29" t="s">
        <v>121</v>
      </c>
      <c r="C109" s="27"/>
      <c r="D109" s="28"/>
      <c r="E109" s="27"/>
      <c r="F109" s="28"/>
      <c r="G109" s="27"/>
      <c r="H109" s="28"/>
      <c r="I109" s="27">
        <v>87.1</v>
      </c>
      <c r="J109" s="27"/>
      <c r="K109" s="28">
        <v>87.1</v>
      </c>
      <c r="M109" s="30" t="s">
        <v>115</v>
      </c>
      <c r="N109" s="43">
        <f>'Cash Flows Statement (Ch. 11)'!G25</f>
        <v>54.2</v>
      </c>
      <c r="O109" s="31">
        <f>N108+N109</f>
        <v>-94.293150684931518</v>
      </c>
      <c r="P109" s="31">
        <f>SUM(O105:O109)</f>
        <v>1346.0068493150684</v>
      </c>
    </row>
    <row r="110" spans="2:20" x14ac:dyDescent="0.2">
      <c r="B110" s="29" t="s">
        <v>129</v>
      </c>
      <c r="C110" s="27"/>
      <c r="D110" s="28"/>
      <c r="E110" s="27"/>
      <c r="F110" s="28"/>
      <c r="G110" s="27"/>
      <c r="H110" s="28"/>
      <c r="I110" s="27">
        <v>-5.6</v>
      </c>
      <c r="J110" s="27"/>
      <c r="K110" s="27">
        <f>I110</f>
        <v>-5.6</v>
      </c>
      <c r="M110" s="157"/>
      <c r="N110" s="35"/>
      <c r="O110" s="21"/>
    </row>
    <row r="111" spans="2:20" x14ac:dyDescent="0.2">
      <c r="B111" s="29" t="s">
        <v>141</v>
      </c>
      <c r="C111" s="27"/>
      <c r="D111" s="28"/>
      <c r="E111" s="27"/>
      <c r="F111" s="28"/>
      <c r="G111" s="27"/>
      <c r="H111" s="28"/>
      <c r="I111" s="27">
        <v>-33.200000000000003</v>
      </c>
      <c r="J111" s="27"/>
      <c r="K111" s="27">
        <f>I111</f>
        <v>-33.200000000000003</v>
      </c>
      <c r="L111" s="27"/>
      <c r="M111" s="158"/>
      <c r="N111" s="26"/>
      <c r="O111" s="26"/>
      <c r="P111" s="26"/>
    </row>
    <row r="112" spans="2:20" x14ac:dyDescent="0.2">
      <c r="B112" s="33" t="s">
        <v>114</v>
      </c>
      <c r="C112" s="34"/>
      <c r="D112" s="34"/>
      <c r="E112" s="34"/>
      <c r="F112" s="34"/>
      <c r="G112" s="34"/>
      <c r="H112" s="34"/>
      <c r="I112" s="34">
        <f>SUM(I109:I111)</f>
        <v>48.3</v>
      </c>
      <c r="J112" s="34">
        <f>SUM(J108:J110)</f>
        <v>1392</v>
      </c>
      <c r="K112" s="39">
        <f>SUM(K108:K111)</f>
        <v>1440.3</v>
      </c>
      <c r="M112" s="29"/>
      <c r="N112" s="35"/>
      <c r="O112" s="26"/>
    </row>
    <row r="113" spans="2:26" ht="13.5" thickBot="1" x14ac:dyDescent="0.25">
      <c r="B113" s="37" t="s">
        <v>142</v>
      </c>
      <c r="C113" s="41">
        <f>SUM(C98:C112)</f>
        <v>127.80000000000001</v>
      </c>
      <c r="D113" s="41">
        <f>SUM(D98:D112)</f>
        <v>0.1</v>
      </c>
      <c r="E113" s="41">
        <f>SUM(E98:E112)</f>
        <v>384.2</v>
      </c>
      <c r="F113" s="41">
        <f>SUM(F98:F112)</f>
        <v>2.7</v>
      </c>
      <c r="G113" s="41">
        <f>SUM(G98:G112)</f>
        <v>1451.3999999999999</v>
      </c>
      <c r="H113" s="41">
        <f>SUM(H98:H106)</f>
        <v>-4.0999999999999961</v>
      </c>
      <c r="I113" s="41">
        <f>SUM(I98:I111)</f>
        <v>121.70000000000003</v>
      </c>
      <c r="J113" s="41">
        <f>SUM(J98:J111)</f>
        <v>4713.3999999999996</v>
      </c>
      <c r="K113" s="41">
        <f>SUM(K98:K111)</f>
        <v>6285.2</v>
      </c>
      <c r="M113" s="46" t="s">
        <v>138</v>
      </c>
      <c r="N113" s="38"/>
      <c r="O113" s="38"/>
      <c r="P113" s="49">
        <f>SUM(P98:P109)</f>
        <v>6368.7</v>
      </c>
      <c r="Q113" s="46">
        <v>79.400000000000006</v>
      </c>
      <c r="R113" s="38">
        <f>-H113</f>
        <v>4.0999999999999961</v>
      </c>
      <c r="S113" s="38">
        <f>K113+Q113+R113</f>
        <v>6368.7</v>
      </c>
    </row>
    <row r="114" spans="2:26" ht="13.5" thickTop="1" x14ac:dyDescent="0.2">
      <c r="B114" s="19" t="s">
        <v>104</v>
      </c>
      <c r="C114" s="27"/>
      <c r="D114" s="28"/>
      <c r="E114" s="27">
        <v>10.7</v>
      </c>
      <c r="F114" s="28"/>
      <c r="G114" s="27">
        <v>349.7</v>
      </c>
      <c r="H114" s="28"/>
      <c r="I114" s="27"/>
      <c r="J114" s="27"/>
      <c r="K114" s="28">
        <v>349.7</v>
      </c>
      <c r="M114" s="23" t="s">
        <v>105</v>
      </c>
      <c r="N114" s="24"/>
      <c r="O114" s="21"/>
      <c r="P114" s="47"/>
      <c r="Q114" s="21"/>
    </row>
    <row r="115" spans="2:26" x14ac:dyDescent="0.2">
      <c r="B115" s="19" t="s">
        <v>116</v>
      </c>
      <c r="C115" s="27">
        <v>-10.199999999999999</v>
      </c>
      <c r="D115" s="28"/>
      <c r="E115" s="27">
        <v>10.199999999999999</v>
      </c>
      <c r="F115" s="28"/>
      <c r="G115" s="27"/>
      <c r="H115" s="28"/>
      <c r="I115" s="27"/>
      <c r="J115" s="27"/>
      <c r="K115" s="28"/>
      <c r="M115" s="77" t="s">
        <v>217</v>
      </c>
      <c r="N115" s="32"/>
      <c r="O115" s="21">
        <f>K114-N126+H113</f>
        <v>442.25901639344261</v>
      </c>
      <c r="P115" s="47"/>
    </row>
    <row r="116" spans="2:26" x14ac:dyDescent="0.2">
      <c r="B116" s="19" t="s">
        <v>106</v>
      </c>
      <c r="C116" s="27"/>
      <c r="D116" s="28"/>
      <c r="E116" s="27">
        <v>-22.1</v>
      </c>
      <c r="F116" s="28"/>
      <c r="G116" s="27">
        <v>-13.2</v>
      </c>
      <c r="H116" s="28"/>
      <c r="I116" s="27"/>
      <c r="J116" s="27">
        <v>-962</v>
      </c>
      <c r="K116" s="28">
        <v>-975.2</v>
      </c>
      <c r="M116" s="77" t="s">
        <v>218</v>
      </c>
      <c r="N116" s="32"/>
      <c r="O116" s="21">
        <f>K118+K120</f>
        <v>28</v>
      </c>
      <c r="P116" s="47"/>
    </row>
    <row r="117" spans="2:26" x14ac:dyDescent="0.2">
      <c r="B117" s="19" t="s">
        <v>109</v>
      </c>
      <c r="C117" s="27"/>
      <c r="D117" s="28"/>
      <c r="E117" s="27"/>
      <c r="F117" s="28"/>
      <c r="G117" s="27"/>
      <c r="H117" s="28"/>
      <c r="I117" s="27"/>
      <c r="J117" s="27">
        <v>-357.2</v>
      </c>
      <c r="K117" s="28">
        <f>J117</f>
        <v>-357.2</v>
      </c>
      <c r="M117" s="29" t="s">
        <v>107</v>
      </c>
      <c r="N117" s="32"/>
      <c r="O117" s="21">
        <f>K116</f>
        <v>-975.2</v>
      </c>
      <c r="P117" s="47"/>
    </row>
    <row r="118" spans="2:26" x14ac:dyDescent="0.2">
      <c r="B118" s="19" t="s">
        <v>118</v>
      </c>
      <c r="C118" s="27"/>
      <c r="D118" s="28"/>
      <c r="E118" s="27">
        <v>1.2</v>
      </c>
      <c r="F118" s="28"/>
      <c r="G118" s="27">
        <v>30.1</v>
      </c>
      <c r="H118" s="28"/>
      <c r="I118" s="27"/>
      <c r="J118" s="27"/>
      <c r="K118" s="28">
        <v>30.1</v>
      </c>
      <c r="M118" s="29" t="s">
        <v>108</v>
      </c>
      <c r="N118" s="32"/>
      <c r="O118" s="31">
        <f>K117+Q129-Q113</f>
        <v>-343.69999999999993</v>
      </c>
      <c r="P118" s="48">
        <f>SUM(O115:O118)</f>
        <v>-848.64098360655737</v>
      </c>
    </row>
    <row r="119" spans="2:26" x14ac:dyDescent="0.2">
      <c r="B119" s="40" t="s">
        <v>139</v>
      </c>
      <c r="C119" s="27"/>
      <c r="D119" s="28"/>
      <c r="E119" s="27"/>
      <c r="F119" s="28"/>
      <c r="G119" s="27">
        <v>147.69999999999999</v>
      </c>
      <c r="H119" s="28"/>
      <c r="I119" s="27"/>
      <c r="J119" s="27"/>
      <c r="K119" s="28">
        <v>147.69999999999999</v>
      </c>
      <c r="M119" s="23" t="s">
        <v>110</v>
      </c>
      <c r="N119" s="24"/>
      <c r="O119" s="21"/>
      <c r="P119" s="47"/>
    </row>
    <row r="120" spans="2:26" x14ac:dyDescent="0.2">
      <c r="B120" s="40" t="s">
        <v>124</v>
      </c>
      <c r="C120" s="27"/>
      <c r="D120" s="28"/>
      <c r="E120" s="27">
        <v>-0.1</v>
      </c>
      <c r="F120" s="28"/>
      <c r="G120" s="27">
        <v>-1.6</v>
      </c>
      <c r="H120" s="28"/>
      <c r="I120" s="27"/>
      <c r="J120" s="27">
        <v>-0.5</v>
      </c>
      <c r="K120" s="28">
        <v>-2.1</v>
      </c>
      <c r="M120" s="77" t="s">
        <v>219</v>
      </c>
      <c r="N120" s="32"/>
      <c r="O120" s="21">
        <f>K123</f>
        <v>1491.5</v>
      </c>
      <c r="P120" s="47"/>
    </row>
    <row r="121" spans="2:26" x14ac:dyDescent="0.2">
      <c r="B121" s="40"/>
      <c r="C121" s="27"/>
      <c r="D121" s="28"/>
      <c r="E121" s="27"/>
      <c r="F121" s="28"/>
      <c r="G121" s="27"/>
      <c r="H121" s="28"/>
      <c r="I121" s="27"/>
      <c r="J121" s="27"/>
      <c r="K121" s="28"/>
      <c r="M121" s="77" t="s">
        <v>295</v>
      </c>
      <c r="N121" s="32"/>
      <c r="O121" s="21">
        <f>K124</f>
        <v>84.6</v>
      </c>
      <c r="P121" s="47"/>
    </row>
    <row r="122" spans="2:26" x14ac:dyDescent="0.2">
      <c r="B122" s="19" t="s">
        <v>111</v>
      </c>
      <c r="C122" s="27"/>
      <c r="D122" s="28"/>
      <c r="E122" s="27"/>
      <c r="F122" s="28"/>
      <c r="G122" s="27"/>
      <c r="H122" s="28"/>
      <c r="I122" s="27"/>
      <c r="J122" s="27"/>
      <c r="K122" s="28"/>
      <c r="M122" s="77" t="s">
        <v>220</v>
      </c>
      <c r="N122" s="32"/>
      <c r="O122" s="21">
        <f>SUM(K125:K126)</f>
        <v>-16.700000000000003</v>
      </c>
      <c r="P122" s="47"/>
    </row>
    <row r="123" spans="2:26" x14ac:dyDescent="0.2">
      <c r="B123" s="29" t="s">
        <v>112</v>
      </c>
      <c r="C123" s="27"/>
      <c r="D123" s="28"/>
      <c r="E123" s="27"/>
      <c r="F123" s="28"/>
      <c r="G123" s="27"/>
      <c r="H123" s="28"/>
      <c r="I123" s="27"/>
      <c r="J123" s="27">
        <v>1491.5</v>
      </c>
      <c r="K123" s="28">
        <f>J123</f>
        <v>1491.5</v>
      </c>
      <c r="M123" s="77" t="s">
        <v>296</v>
      </c>
      <c r="N123" s="35"/>
      <c r="O123" s="26">
        <f>K128</f>
        <v>-12.2</v>
      </c>
      <c r="P123" s="26"/>
    </row>
    <row r="124" spans="2:26" x14ac:dyDescent="0.2">
      <c r="B124" s="29" t="s">
        <v>121</v>
      </c>
      <c r="C124" s="27"/>
      <c r="D124" s="28"/>
      <c r="E124" s="27"/>
      <c r="F124" s="28"/>
      <c r="G124" s="27"/>
      <c r="H124" s="28"/>
      <c r="I124" s="27">
        <v>84.6</v>
      </c>
      <c r="J124" s="27"/>
      <c r="K124" s="28">
        <f>I124</f>
        <v>84.6</v>
      </c>
      <c r="M124" s="29" t="s">
        <v>113</v>
      </c>
      <c r="N124" s="35">
        <f>-N125/Q191</f>
        <v>-152.45901639344262</v>
      </c>
      <c r="O124" s="26"/>
      <c r="T124" s="29"/>
      <c r="U124" s="35"/>
      <c r="V124" s="26"/>
      <c r="W124" s="22"/>
      <c r="X124" s="22"/>
      <c r="Y124" s="22"/>
      <c r="Z124" s="22"/>
    </row>
    <row r="125" spans="2:26" ht="13.5" customHeight="1" x14ac:dyDescent="0.2">
      <c r="B125" s="29" t="s">
        <v>129</v>
      </c>
      <c r="C125" s="27"/>
      <c r="D125" s="28"/>
      <c r="E125" s="27"/>
      <c r="F125" s="28"/>
      <c r="G125" s="27"/>
      <c r="H125" s="28"/>
      <c r="I125" s="27">
        <v>-38.1</v>
      </c>
      <c r="J125" s="27"/>
      <c r="K125" s="28">
        <f>I125</f>
        <v>-38.1</v>
      </c>
      <c r="M125" s="30" t="s">
        <v>115</v>
      </c>
      <c r="N125" s="43">
        <f>'Cash Flows Statement (Ch. 11)'!F48</f>
        <v>55.8</v>
      </c>
      <c r="O125" s="21"/>
    </row>
    <row r="126" spans="2:26" ht="13.5" customHeight="1" x14ac:dyDescent="0.2">
      <c r="B126" s="29" t="s">
        <v>141</v>
      </c>
      <c r="C126" s="27"/>
      <c r="D126" s="28"/>
      <c r="E126" s="27"/>
      <c r="F126" s="28"/>
      <c r="G126" s="27"/>
      <c r="H126" s="28"/>
      <c r="I126" s="27">
        <v>21.4</v>
      </c>
      <c r="J126" s="27"/>
      <c r="K126" s="28">
        <f>I126</f>
        <v>21.4</v>
      </c>
      <c r="M126" s="157" t="s">
        <v>294</v>
      </c>
      <c r="N126" s="35">
        <f>N124+N125</f>
        <v>-96.659016393442627</v>
      </c>
      <c r="O126" s="21"/>
    </row>
    <row r="127" spans="2:26" x14ac:dyDescent="0.2">
      <c r="B127" s="33" t="s">
        <v>114</v>
      </c>
      <c r="C127" s="34"/>
      <c r="D127" s="34"/>
      <c r="E127" s="34"/>
      <c r="F127" s="34"/>
      <c r="G127" s="34"/>
      <c r="H127" s="34"/>
      <c r="I127" s="34">
        <f>SUM(I123:I126)</f>
        <v>67.899999999999991</v>
      </c>
      <c r="J127" s="34">
        <f>SUM(J123:J125)</f>
        <v>1491.5</v>
      </c>
      <c r="K127" s="39">
        <f>SUM(K123:K126)</f>
        <v>1559.4</v>
      </c>
      <c r="M127" s="158" t="s">
        <v>161</v>
      </c>
      <c r="N127" s="31">
        <f>K119</f>
        <v>147.69999999999999</v>
      </c>
      <c r="O127" s="31">
        <f>N126+N127</f>
        <v>51.040983606557361</v>
      </c>
      <c r="P127" s="31">
        <f>SUM(O120:O127)</f>
        <v>1598.2409836065572</v>
      </c>
    </row>
    <row r="128" spans="2:26" x14ac:dyDescent="0.2">
      <c r="B128" s="51" t="s">
        <v>144</v>
      </c>
      <c r="C128" s="52"/>
      <c r="D128" s="52"/>
      <c r="E128" s="52"/>
      <c r="F128" s="52"/>
      <c r="G128" s="52"/>
      <c r="H128" s="52"/>
      <c r="I128" s="52">
        <v>-12.2</v>
      </c>
      <c r="J128" s="52"/>
      <c r="K128" s="53">
        <f>I128</f>
        <v>-12.2</v>
      </c>
      <c r="M128" s="29"/>
      <c r="N128" s="35"/>
      <c r="O128" s="26"/>
    </row>
    <row r="129" spans="2:19" ht="13.5" thickBot="1" x14ac:dyDescent="0.25">
      <c r="B129" s="36" t="s">
        <v>145</v>
      </c>
      <c r="C129" s="41">
        <f>SUM(C113:C127)</f>
        <v>117.60000000000001</v>
      </c>
      <c r="D129" s="41">
        <f>SUM(D113:D127)</f>
        <v>0.1</v>
      </c>
      <c r="E129" s="41">
        <f>SUM(E113:E127)</f>
        <v>384.09999999999991</v>
      </c>
      <c r="F129" s="41">
        <f>SUM(F113:F127)</f>
        <v>2.7</v>
      </c>
      <c r="G129" s="41">
        <f>SUM(G113:G127)+H113</f>
        <v>1960</v>
      </c>
      <c r="H129" s="41"/>
      <c r="I129" s="41">
        <f>SUM(I113:I126)+I128</f>
        <v>177.40000000000003</v>
      </c>
      <c r="J129" s="41">
        <f>SUM(J113:J125)</f>
        <v>4885.2</v>
      </c>
      <c r="K129" s="41">
        <f>SUM(K113:K126)+K128</f>
        <v>7025.4</v>
      </c>
      <c r="M129" s="46" t="s">
        <v>140</v>
      </c>
      <c r="N129" s="38"/>
      <c r="O129" s="38"/>
      <c r="P129" s="49">
        <f>SUM(P113:P127)</f>
        <v>7118.2999999999993</v>
      </c>
      <c r="Q129" s="46">
        <v>92.9</v>
      </c>
      <c r="R129" s="38"/>
      <c r="S129" s="38">
        <f>K129+Q129+R129</f>
        <v>7118.2999999999993</v>
      </c>
    </row>
    <row r="130" spans="2:19" ht="13.5" thickTop="1" x14ac:dyDescent="0.2">
      <c r="B130" s="19" t="s">
        <v>104</v>
      </c>
      <c r="C130" s="27"/>
      <c r="D130" s="28"/>
      <c r="E130" s="27">
        <v>9.1</v>
      </c>
      <c r="F130" s="28"/>
      <c r="G130" s="27">
        <v>372.2</v>
      </c>
      <c r="H130" s="28"/>
      <c r="I130" s="27"/>
      <c r="J130" s="27"/>
      <c r="K130" s="28">
        <v>372.2</v>
      </c>
      <c r="M130" s="23" t="s">
        <v>105</v>
      </c>
      <c r="N130" s="24"/>
      <c r="O130" s="21"/>
      <c r="P130" s="47"/>
      <c r="Q130" s="21"/>
    </row>
    <row r="131" spans="2:19" x14ac:dyDescent="0.2">
      <c r="B131" s="19" t="s">
        <v>116</v>
      </c>
      <c r="C131" s="27">
        <v>-20.8</v>
      </c>
      <c r="D131" s="28"/>
      <c r="E131" s="27">
        <v>20.8</v>
      </c>
      <c r="F131" s="28"/>
      <c r="G131" s="27"/>
      <c r="H131" s="28"/>
      <c r="I131" s="27"/>
      <c r="J131" s="27"/>
      <c r="K131" s="28"/>
      <c r="M131" s="77" t="s">
        <v>217</v>
      </c>
      <c r="N131" s="32"/>
      <c r="O131" s="21">
        <f>K130-N142</f>
        <v>482.27692307692308</v>
      </c>
      <c r="P131" s="47"/>
    </row>
    <row r="132" spans="2:19" x14ac:dyDescent="0.2">
      <c r="B132" s="19" t="s">
        <v>106</v>
      </c>
      <c r="C132" s="27"/>
      <c r="D132" s="28"/>
      <c r="E132" s="27">
        <v>-20.6</v>
      </c>
      <c r="F132" s="28"/>
      <c r="G132" s="27">
        <v>-12.3</v>
      </c>
      <c r="H132" s="28"/>
      <c r="I132" s="27"/>
      <c r="J132" s="27">
        <v>-1235.7</v>
      </c>
      <c r="K132" s="28">
        <v>-1248</v>
      </c>
      <c r="M132" s="77" t="s">
        <v>218</v>
      </c>
      <c r="N132" s="32"/>
      <c r="O132" s="21">
        <f>K134+K136</f>
        <v>35.800000000000004</v>
      </c>
      <c r="P132" s="47"/>
    </row>
    <row r="133" spans="2:19" x14ac:dyDescent="0.2">
      <c r="B133" s="19" t="s">
        <v>109</v>
      </c>
      <c r="C133" s="27"/>
      <c r="D133" s="28"/>
      <c r="E133" s="27"/>
      <c r="F133" s="28"/>
      <c r="G133" s="27"/>
      <c r="H133" s="28"/>
      <c r="I133" s="27"/>
      <c r="J133" s="27">
        <v>-432.8</v>
      </c>
      <c r="K133" s="27">
        <v>-432.8</v>
      </c>
      <c r="M133" s="29" t="s">
        <v>107</v>
      </c>
      <c r="N133" s="32"/>
      <c r="O133" s="21">
        <f>K132</f>
        <v>-1248</v>
      </c>
      <c r="P133" s="47"/>
    </row>
    <row r="134" spans="2:19" x14ac:dyDescent="0.2">
      <c r="B134" s="19" t="s">
        <v>118</v>
      </c>
      <c r="C134" s="27"/>
      <c r="D134" s="28"/>
      <c r="E134" s="27">
        <v>1</v>
      </c>
      <c r="F134" s="28"/>
      <c r="G134" s="27">
        <v>39.200000000000003</v>
      </c>
      <c r="H134" s="28"/>
      <c r="I134" s="27"/>
      <c r="J134" s="27"/>
      <c r="K134" s="28">
        <v>39.200000000000003</v>
      </c>
      <c r="M134" s="29" t="s">
        <v>108</v>
      </c>
      <c r="N134" s="32"/>
      <c r="O134" s="31">
        <f>K133+Q148-Q129</f>
        <v>-412.79999999999995</v>
      </c>
      <c r="P134" s="48">
        <f>SUM(O131:O134)</f>
        <v>-1142.7230769230769</v>
      </c>
    </row>
    <row r="135" spans="2:19" x14ac:dyDescent="0.2">
      <c r="B135" s="40" t="s">
        <v>139</v>
      </c>
      <c r="C135" s="27"/>
      <c r="D135" s="28"/>
      <c r="E135" s="27"/>
      <c r="F135" s="28"/>
      <c r="G135" s="27">
        <v>141</v>
      </c>
      <c r="H135" s="28"/>
      <c r="I135" s="27"/>
      <c r="J135" s="27"/>
      <c r="K135" s="28">
        <v>141</v>
      </c>
      <c r="M135" s="23" t="s">
        <v>110</v>
      </c>
      <c r="N135" s="24"/>
      <c r="O135" s="21"/>
      <c r="P135" s="47"/>
    </row>
    <row r="136" spans="2:19" x14ac:dyDescent="0.2">
      <c r="B136" s="40" t="s">
        <v>124</v>
      </c>
      <c r="C136" s="27"/>
      <c r="D136" s="28"/>
      <c r="E136" s="27">
        <v>-0.1</v>
      </c>
      <c r="F136" s="28"/>
      <c r="G136" s="27">
        <v>-2.2999999999999998</v>
      </c>
      <c r="H136" s="28"/>
      <c r="I136" s="27"/>
      <c r="J136" s="27">
        <v>-1.1000000000000001</v>
      </c>
      <c r="K136" s="28">
        <v>-3.4</v>
      </c>
      <c r="M136" s="77" t="s">
        <v>219</v>
      </c>
      <c r="N136" s="32"/>
      <c r="O136" s="21">
        <f>K139</f>
        <v>1883.4</v>
      </c>
      <c r="P136" s="47"/>
    </row>
    <row r="137" spans="2:19" x14ac:dyDescent="0.2">
      <c r="B137" s="40"/>
      <c r="C137" s="27"/>
      <c r="D137" s="28"/>
      <c r="E137" s="27"/>
      <c r="F137" s="28"/>
      <c r="G137" s="27"/>
      <c r="H137" s="28"/>
      <c r="I137" s="27"/>
      <c r="J137" s="27"/>
      <c r="K137" s="28"/>
      <c r="M137" s="77" t="s">
        <v>295</v>
      </c>
      <c r="N137" s="32"/>
      <c r="O137" s="21">
        <f>SUM(K140:K141)</f>
        <v>165.60000000000002</v>
      </c>
      <c r="P137" s="47"/>
    </row>
    <row r="138" spans="2:19" x14ac:dyDescent="0.2">
      <c r="B138" s="19" t="s">
        <v>111</v>
      </c>
      <c r="C138" s="27"/>
      <c r="D138" s="28"/>
      <c r="E138" s="27"/>
      <c r="F138" s="28"/>
      <c r="G138" s="27"/>
      <c r="H138" s="28"/>
      <c r="I138" s="27"/>
      <c r="J138" s="27"/>
      <c r="K138" s="28"/>
      <c r="M138" s="77" t="s">
        <v>220</v>
      </c>
      <c r="N138" s="32"/>
      <c r="O138" s="21">
        <f>SUM(K142:K144)</f>
        <v>-91.600000000000009</v>
      </c>
      <c r="P138" s="47"/>
    </row>
    <row r="139" spans="2:19" x14ac:dyDescent="0.2">
      <c r="B139" s="29" t="s">
        <v>112</v>
      </c>
      <c r="C139" s="27"/>
      <c r="D139" s="28"/>
      <c r="E139" s="27"/>
      <c r="F139" s="28"/>
      <c r="G139" s="27"/>
      <c r="H139" s="28"/>
      <c r="I139" s="27"/>
      <c r="J139" s="27">
        <v>1883.4</v>
      </c>
      <c r="K139" s="27">
        <v>1883.4</v>
      </c>
      <c r="M139" s="77" t="s">
        <v>296</v>
      </c>
      <c r="N139" s="35"/>
      <c r="O139" s="26">
        <f>K146+K147</f>
        <v>-25.7</v>
      </c>
      <c r="P139" s="26"/>
    </row>
    <row r="140" spans="2:19" x14ac:dyDescent="0.2">
      <c r="B140" s="29" t="s">
        <v>121</v>
      </c>
      <c r="C140" s="27"/>
      <c r="D140" s="28"/>
      <c r="E140" s="27"/>
      <c r="F140" s="28"/>
      <c r="G140" s="27"/>
      <c r="H140" s="28"/>
      <c r="I140" s="27">
        <v>211.9</v>
      </c>
      <c r="J140" s="27"/>
      <c r="K140" s="27">
        <v>211.9</v>
      </c>
      <c r="M140" s="29" t="s">
        <v>113</v>
      </c>
      <c r="N140" s="35">
        <f>-N141/P191</f>
        <v>-173.07692307692309</v>
      </c>
      <c r="O140" s="26"/>
    </row>
    <row r="141" spans="2:19" x14ac:dyDescent="0.2">
      <c r="B141" s="29" t="s">
        <v>147</v>
      </c>
      <c r="C141" s="27"/>
      <c r="D141" s="28"/>
      <c r="E141" s="27"/>
      <c r="F141" s="28"/>
      <c r="G141" s="27"/>
      <c r="H141" s="28"/>
      <c r="I141" s="27">
        <v>-46.3</v>
      </c>
      <c r="J141" s="27"/>
      <c r="K141" s="27">
        <v>-46.3</v>
      </c>
      <c r="M141" s="30" t="s">
        <v>115</v>
      </c>
      <c r="N141" s="43">
        <f>'Cash Flows Statement (Ch. 11)'!E48</f>
        <v>63</v>
      </c>
      <c r="O141" s="21"/>
    </row>
    <row r="142" spans="2:19" x14ac:dyDescent="0.2">
      <c r="B142" s="29" t="s">
        <v>148</v>
      </c>
      <c r="C142" s="27"/>
      <c r="D142" s="28"/>
      <c r="E142" s="27"/>
      <c r="F142" s="28"/>
      <c r="G142" s="27"/>
      <c r="H142" s="28"/>
      <c r="I142" s="27">
        <v>-175.8</v>
      </c>
      <c r="J142" s="27"/>
      <c r="K142" s="27">
        <v>-175.8</v>
      </c>
      <c r="M142" s="157" t="s">
        <v>294</v>
      </c>
      <c r="N142" s="35">
        <f>N140+N141</f>
        <v>-110.07692307692309</v>
      </c>
      <c r="O142" s="21"/>
    </row>
    <row r="143" spans="2:19" x14ac:dyDescent="0.2">
      <c r="B143" s="19" t="s">
        <v>149</v>
      </c>
      <c r="C143" s="27"/>
      <c r="D143" s="28"/>
      <c r="E143" s="27"/>
      <c r="F143" s="28"/>
      <c r="G143" s="27"/>
      <c r="H143" s="28"/>
      <c r="I143" s="27">
        <v>-43.5</v>
      </c>
      <c r="J143" s="27"/>
      <c r="K143" s="27">
        <v>-43.5</v>
      </c>
      <c r="L143" s="27"/>
      <c r="M143" s="158" t="s">
        <v>161</v>
      </c>
      <c r="N143" s="31">
        <f>K135</f>
        <v>141</v>
      </c>
      <c r="O143" s="31">
        <f>N143+N142</f>
        <v>30.923076923076906</v>
      </c>
      <c r="P143" s="31">
        <f>SUM(O136:O143)</f>
        <v>1962.623076923077</v>
      </c>
    </row>
    <row r="144" spans="2:19" x14ac:dyDescent="0.2">
      <c r="B144" s="29" t="s">
        <v>141</v>
      </c>
      <c r="C144" s="27"/>
      <c r="D144" s="28"/>
      <c r="E144" s="27"/>
      <c r="F144" s="28"/>
      <c r="G144" s="27"/>
      <c r="H144" s="28"/>
      <c r="I144" s="27">
        <v>127.7</v>
      </c>
      <c r="J144" s="27"/>
      <c r="K144" s="27">
        <v>127.7</v>
      </c>
      <c r="M144" s="30"/>
      <c r="N144" s="35"/>
      <c r="O144" s="26"/>
      <c r="P144" s="55"/>
    </row>
    <row r="145" spans="2:19" x14ac:dyDescent="0.2">
      <c r="B145" s="33" t="s">
        <v>114</v>
      </c>
      <c r="C145" s="34"/>
      <c r="D145" s="34"/>
      <c r="E145" s="34"/>
      <c r="F145" s="34"/>
      <c r="G145" s="34"/>
      <c r="H145" s="34"/>
      <c r="I145" s="34">
        <f>SUM(I139:I144)</f>
        <v>74.000000000000014</v>
      </c>
      <c r="J145" s="34">
        <f>SUM(J139:J143)</f>
        <v>1883.4</v>
      </c>
      <c r="K145" s="39">
        <f>SUM(K139:K144)</f>
        <v>1957.4</v>
      </c>
      <c r="M145" s="29"/>
      <c r="N145" s="35"/>
      <c r="O145" s="26"/>
    </row>
    <row r="146" spans="2:19" x14ac:dyDescent="0.2">
      <c r="B146" s="25" t="s">
        <v>150</v>
      </c>
      <c r="C146" s="52"/>
      <c r="D146" s="52"/>
      <c r="E146" s="52"/>
      <c r="F146" s="52"/>
      <c r="G146" s="52"/>
      <c r="H146" s="52"/>
      <c r="J146" s="53">
        <v>-15.6</v>
      </c>
      <c r="K146" s="53">
        <v>-15.6</v>
      </c>
      <c r="M146" s="29"/>
      <c r="N146" s="35"/>
      <c r="O146" s="26"/>
    </row>
    <row r="147" spans="2:19" x14ac:dyDescent="0.2">
      <c r="B147" s="54" t="s">
        <v>152</v>
      </c>
      <c r="C147" s="52"/>
      <c r="D147" s="52"/>
      <c r="E147" s="52"/>
      <c r="F147" s="52"/>
      <c r="G147" s="52"/>
      <c r="H147" s="52"/>
      <c r="J147" s="53">
        <v>-10.1</v>
      </c>
      <c r="K147" s="53">
        <v>-10.1</v>
      </c>
      <c r="M147" s="29"/>
      <c r="N147" s="35"/>
      <c r="O147" s="26"/>
    </row>
    <row r="148" spans="2:19" ht="13.5" thickBot="1" x14ac:dyDescent="0.25">
      <c r="B148" s="44" t="s">
        <v>153</v>
      </c>
      <c r="C148" s="41">
        <f>SUM(C129:C145)</f>
        <v>96.800000000000011</v>
      </c>
      <c r="D148" s="41">
        <f>SUM(D129:D145)</f>
        <v>0.1</v>
      </c>
      <c r="E148" s="41">
        <f>SUM(E129:E145)</f>
        <v>394.2999999999999</v>
      </c>
      <c r="F148" s="41">
        <f>SUM(F129:F145)</f>
        <v>2.7</v>
      </c>
      <c r="G148" s="41">
        <f>SUM(G129:G145)</f>
        <v>2497.7999999999993</v>
      </c>
      <c r="H148" s="41"/>
      <c r="I148" s="41">
        <f>SUM(I129:I144)</f>
        <v>251.40000000000003</v>
      </c>
      <c r="J148" s="41">
        <f>SUM(J129:J144)+SUM(J146:J147)</f>
        <v>5073.3</v>
      </c>
      <c r="K148" s="41">
        <f>SUM(K129:K144)+SUM(K146:K147)</f>
        <v>7825.2999999999993</v>
      </c>
      <c r="M148" s="46" t="s">
        <v>143</v>
      </c>
      <c r="N148" s="38"/>
      <c r="O148" s="38"/>
      <c r="P148" s="49">
        <f>SUM(P129:P143)</f>
        <v>7938.1999999999989</v>
      </c>
      <c r="Q148" s="50">
        <v>112.9</v>
      </c>
      <c r="R148" s="38"/>
      <c r="S148" s="38">
        <f>K148+Q148+R148</f>
        <v>7938.1999999999989</v>
      </c>
    </row>
    <row r="149" spans="2:19" ht="13.5" thickTop="1" x14ac:dyDescent="0.2">
      <c r="B149" s="19" t="s">
        <v>104</v>
      </c>
      <c r="C149" s="27"/>
      <c r="D149" s="28"/>
      <c r="E149" s="27">
        <v>4</v>
      </c>
      <c r="F149" s="28"/>
      <c r="G149" s="27">
        <v>167.2</v>
      </c>
      <c r="H149" s="28"/>
      <c r="I149" s="27"/>
      <c r="J149" s="27"/>
      <c r="K149" s="28">
        <v>167.2</v>
      </c>
      <c r="M149" s="23" t="s">
        <v>105</v>
      </c>
      <c r="N149" s="24"/>
      <c r="O149" s="21"/>
      <c r="P149" s="47"/>
      <c r="Q149" s="21"/>
    </row>
    <row r="150" spans="2:19" x14ac:dyDescent="0.2">
      <c r="B150" s="19" t="s">
        <v>116</v>
      </c>
      <c r="C150" s="27">
        <v>-1.5</v>
      </c>
      <c r="D150" s="28"/>
      <c r="E150" s="27">
        <v>1.5</v>
      </c>
      <c r="F150" s="28"/>
      <c r="G150" s="27"/>
      <c r="H150" s="28"/>
      <c r="I150" s="27"/>
      <c r="J150" s="27"/>
      <c r="K150" s="28">
        <v>0</v>
      </c>
      <c r="M150" s="77" t="s">
        <v>217</v>
      </c>
      <c r="N150" s="32"/>
      <c r="O150" s="21">
        <f>K149-N160</f>
        <v>211.43701657458564</v>
      </c>
      <c r="P150" s="47"/>
    </row>
    <row r="151" spans="2:19" x14ac:dyDescent="0.2">
      <c r="B151" s="19" t="s">
        <v>106</v>
      </c>
      <c r="C151" s="27"/>
      <c r="D151" s="28"/>
      <c r="E151" s="27">
        <v>-10.6</v>
      </c>
      <c r="F151" s="28"/>
      <c r="G151" s="27">
        <v>-6.3</v>
      </c>
      <c r="H151" s="28"/>
      <c r="I151" s="27"/>
      <c r="J151" s="27">
        <v>-632.70000000000005</v>
      </c>
      <c r="K151" s="28">
        <v>-639</v>
      </c>
      <c r="M151" s="77" t="s">
        <v>218</v>
      </c>
      <c r="N151" s="32"/>
      <c r="O151" s="21">
        <f>K153+K155</f>
        <v>41.4</v>
      </c>
      <c r="P151" s="47"/>
    </row>
    <row r="152" spans="2:19" x14ac:dyDescent="0.2">
      <c r="B152" s="19" t="s">
        <v>109</v>
      </c>
      <c r="C152" s="27"/>
      <c r="D152" s="28"/>
      <c r="E152" s="27"/>
      <c r="F152" s="28"/>
      <c r="G152" s="27"/>
      <c r="H152" s="28"/>
      <c r="I152" s="27"/>
      <c r="J152" s="27">
        <v>-475.2</v>
      </c>
      <c r="K152" s="27">
        <f>J152</f>
        <v>-475.2</v>
      </c>
      <c r="M152" s="29" t="s">
        <v>107</v>
      </c>
      <c r="N152" s="32"/>
      <c r="O152" s="21">
        <f>K151</f>
        <v>-639</v>
      </c>
      <c r="P152" s="47"/>
    </row>
    <row r="153" spans="2:19" x14ac:dyDescent="0.2">
      <c r="B153" s="19" t="s">
        <v>118</v>
      </c>
      <c r="C153" s="27"/>
      <c r="D153" s="28"/>
      <c r="E153" s="27">
        <v>1.1000000000000001</v>
      </c>
      <c r="F153" s="28"/>
      <c r="G153" s="27">
        <v>45.4</v>
      </c>
      <c r="H153" s="28"/>
      <c r="I153" s="27"/>
      <c r="J153" s="27"/>
      <c r="K153" s="28">
        <v>45.4</v>
      </c>
      <c r="M153" s="29" t="s">
        <v>108</v>
      </c>
      <c r="N153" s="32"/>
      <c r="O153" s="31">
        <f>K152+Q164-Q148</f>
        <v>-466.69999999999993</v>
      </c>
      <c r="P153" s="48">
        <f>SUM(O150:O153)</f>
        <v>-852.86298342541431</v>
      </c>
    </row>
    <row r="154" spans="2:19" x14ac:dyDescent="0.2">
      <c r="B154" s="40" t="s">
        <v>139</v>
      </c>
      <c r="C154" s="27"/>
      <c r="D154" s="28"/>
      <c r="E154" s="27"/>
      <c r="F154" s="28"/>
      <c r="G154" s="27">
        <v>170.6</v>
      </c>
      <c r="H154" s="28"/>
      <c r="I154" s="27"/>
      <c r="J154" s="27"/>
      <c r="K154" s="28">
        <f>G154</f>
        <v>170.6</v>
      </c>
      <c r="M154" s="23" t="s">
        <v>110</v>
      </c>
      <c r="N154" s="24"/>
      <c r="O154" s="21"/>
      <c r="P154" s="47"/>
    </row>
    <row r="155" spans="2:19" x14ac:dyDescent="0.2">
      <c r="B155" s="40" t="s">
        <v>124</v>
      </c>
      <c r="C155" s="27"/>
      <c r="D155" s="28"/>
      <c r="E155" s="27">
        <v>-0.1</v>
      </c>
      <c r="F155" s="28"/>
      <c r="G155" s="27">
        <v>-3.3</v>
      </c>
      <c r="H155" s="28"/>
      <c r="I155" s="27"/>
      <c r="J155" s="27">
        <v>-0.7</v>
      </c>
      <c r="K155" s="28">
        <v>-4</v>
      </c>
      <c r="M155" s="77" t="s">
        <v>219</v>
      </c>
      <c r="N155" s="32"/>
      <c r="O155" s="21">
        <f>K158</f>
        <v>1486.7</v>
      </c>
      <c r="P155" s="47"/>
    </row>
    <row r="156" spans="2:19" x14ac:dyDescent="0.2">
      <c r="B156" s="40"/>
      <c r="C156" s="27"/>
      <c r="D156" s="28"/>
      <c r="E156" s="27"/>
      <c r="F156" s="28"/>
      <c r="G156" s="27"/>
      <c r="H156" s="28"/>
      <c r="I156" s="27"/>
      <c r="J156" s="27"/>
      <c r="K156" s="28"/>
      <c r="M156" s="77" t="s">
        <v>295</v>
      </c>
      <c r="N156" s="32"/>
      <c r="O156" s="21">
        <f>K159</f>
        <v>-335.3</v>
      </c>
      <c r="P156" s="47"/>
    </row>
    <row r="157" spans="2:19" x14ac:dyDescent="0.2">
      <c r="B157" s="19" t="s">
        <v>111</v>
      </c>
      <c r="C157" s="27"/>
      <c r="D157" s="28"/>
      <c r="E157" s="27"/>
      <c r="F157" s="28"/>
      <c r="G157" s="27"/>
      <c r="H157" s="28"/>
      <c r="I157" s="27"/>
      <c r="J157" s="27"/>
      <c r="K157" s="28"/>
      <c r="M157" s="77" t="s">
        <v>220</v>
      </c>
      <c r="N157" s="32"/>
      <c r="O157" s="21">
        <f>SUM(K160:K162)</f>
        <v>451.40000000000003</v>
      </c>
      <c r="P157" s="47"/>
    </row>
    <row r="158" spans="2:19" x14ac:dyDescent="0.2">
      <c r="B158" s="29" t="s">
        <v>112</v>
      </c>
      <c r="C158" s="27"/>
      <c r="D158" s="28"/>
      <c r="E158" s="27"/>
      <c r="F158" s="28"/>
      <c r="G158" s="27"/>
      <c r="H158" s="28"/>
      <c r="I158" s="27"/>
      <c r="J158" s="27">
        <v>1486.7</v>
      </c>
      <c r="K158" s="27">
        <f>J158</f>
        <v>1486.7</v>
      </c>
      <c r="M158" s="29" t="s">
        <v>113</v>
      </c>
      <c r="N158" s="35">
        <f>-N159/O191</f>
        <v>-69.337016574585647</v>
      </c>
      <c r="O158" s="26"/>
      <c r="P158" s="26"/>
    </row>
    <row r="159" spans="2:19" x14ac:dyDescent="0.2">
      <c r="B159" s="29" t="s">
        <v>121</v>
      </c>
      <c r="C159" s="27"/>
      <c r="D159" s="28"/>
      <c r="E159" s="27"/>
      <c r="F159" s="28"/>
      <c r="G159" s="27"/>
      <c r="H159" s="28"/>
      <c r="I159" s="27">
        <v>-335.3</v>
      </c>
      <c r="J159" s="27"/>
      <c r="K159" s="27">
        <f>I159</f>
        <v>-335.3</v>
      </c>
      <c r="M159" s="30" t="s">
        <v>115</v>
      </c>
      <c r="N159" s="43">
        <f>'Cash Flows Statement (Ch. 11)'!D48</f>
        <v>25.1</v>
      </c>
      <c r="O159" s="21"/>
    </row>
    <row r="160" spans="2:19" x14ac:dyDescent="0.2">
      <c r="B160" s="29" t="s">
        <v>148</v>
      </c>
      <c r="C160" s="27"/>
      <c r="D160" s="28"/>
      <c r="E160" s="27"/>
      <c r="F160" s="28"/>
      <c r="G160" s="27"/>
      <c r="H160" s="28"/>
      <c r="I160" s="27">
        <v>453.6</v>
      </c>
      <c r="J160" s="27"/>
      <c r="K160" s="27">
        <f>I160</f>
        <v>453.6</v>
      </c>
      <c r="M160" s="157" t="s">
        <v>294</v>
      </c>
      <c r="N160" s="35">
        <f>N158+N159</f>
        <v>-44.237016574585645</v>
      </c>
      <c r="O160" s="21"/>
    </row>
    <row r="161" spans="2:35" x14ac:dyDescent="0.2">
      <c r="B161" s="19" t="s">
        <v>149</v>
      </c>
      <c r="C161" s="27"/>
      <c r="D161" s="28"/>
      <c r="E161" s="27"/>
      <c r="F161" s="28"/>
      <c r="G161" s="27"/>
      <c r="H161" s="28"/>
      <c r="I161" s="27">
        <v>106</v>
      </c>
      <c r="J161" s="27"/>
      <c r="K161" s="27">
        <v>106</v>
      </c>
      <c r="M161" s="158" t="s">
        <v>161</v>
      </c>
      <c r="N161" s="31">
        <f>K154</f>
        <v>170.6</v>
      </c>
      <c r="O161" s="31">
        <f>N161+N160</f>
        <v>126.36298342541434</v>
      </c>
      <c r="P161" s="31">
        <f>SUM(O155:O161)</f>
        <v>1729.1629834254145</v>
      </c>
    </row>
    <row r="162" spans="2:35" x14ac:dyDescent="0.2">
      <c r="B162" s="29" t="s">
        <v>141</v>
      </c>
      <c r="C162" s="27"/>
      <c r="D162" s="28"/>
      <c r="E162" s="27"/>
      <c r="F162" s="28"/>
      <c r="G162" s="27"/>
      <c r="H162" s="28"/>
      <c r="I162" s="27">
        <v>-108.2</v>
      </c>
      <c r="J162" s="27"/>
      <c r="K162" s="27">
        <v>-108.2</v>
      </c>
      <c r="M162" s="29"/>
      <c r="N162" s="35"/>
      <c r="O162" s="26"/>
    </row>
    <row r="163" spans="2:35" x14ac:dyDescent="0.2">
      <c r="B163" s="33" t="s">
        <v>114</v>
      </c>
      <c r="C163" s="34"/>
      <c r="D163" s="34"/>
      <c r="E163" s="34"/>
      <c r="F163" s="34"/>
      <c r="G163" s="34"/>
      <c r="H163" s="34"/>
      <c r="I163" s="34">
        <f>SUM(I157:I162)</f>
        <v>116.10000000000001</v>
      </c>
      <c r="J163" s="34">
        <f>SUM(J157:J161)</f>
        <v>1486.7</v>
      </c>
      <c r="K163" s="39">
        <f>SUM(K157:K162)</f>
        <v>1602.8</v>
      </c>
      <c r="M163" s="29"/>
      <c r="N163" s="35"/>
      <c r="O163" s="26"/>
    </row>
    <row r="164" spans="2:35" ht="13.5" thickBot="1" x14ac:dyDescent="0.25">
      <c r="B164" s="44" t="s">
        <v>157</v>
      </c>
      <c r="C164" s="41">
        <f t="shared" ref="C164:K164" si="4">SUM(C148:C162)</f>
        <v>95.300000000000011</v>
      </c>
      <c r="D164" s="41">
        <f t="shared" si="4"/>
        <v>0.1</v>
      </c>
      <c r="E164" s="41">
        <f t="shared" si="4"/>
        <v>390.19999999999987</v>
      </c>
      <c r="F164" s="41">
        <f t="shared" si="4"/>
        <v>2.7</v>
      </c>
      <c r="G164" s="41">
        <f t="shared" si="4"/>
        <v>2871.3999999999987</v>
      </c>
      <c r="H164" s="41"/>
      <c r="I164" s="41">
        <f t="shared" si="4"/>
        <v>367.50000000000006</v>
      </c>
      <c r="J164" s="41">
        <f t="shared" si="4"/>
        <v>5451.4000000000005</v>
      </c>
      <c r="K164" s="41">
        <f t="shared" si="4"/>
        <v>8693.1</v>
      </c>
      <c r="M164" s="46" t="s">
        <v>146</v>
      </c>
      <c r="N164" s="38"/>
      <c r="O164" s="38"/>
      <c r="P164" s="49">
        <f>SUM(P148:P161)</f>
        <v>8814.5</v>
      </c>
      <c r="Q164" s="50">
        <v>121.4</v>
      </c>
      <c r="R164" s="38"/>
      <c r="S164" s="38">
        <f>K164+Q164+R164</f>
        <v>8814.5</v>
      </c>
    </row>
    <row r="165" spans="2:35" ht="13.5" thickTop="1" x14ac:dyDescent="0.2">
      <c r="B165" s="19" t="s">
        <v>104</v>
      </c>
      <c r="C165" s="27"/>
      <c r="D165" s="28"/>
      <c r="E165" s="27">
        <v>8.6</v>
      </c>
      <c r="F165" s="28"/>
      <c r="G165" s="27">
        <v>379.6</v>
      </c>
      <c r="H165" s="28"/>
      <c r="I165" s="27"/>
      <c r="J165" s="27"/>
      <c r="K165" s="28">
        <f>G165</f>
        <v>379.6</v>
      </c>
      <c r="M165" s="23" t="s">
        <v>105</v>
      </c>
      <c r="N165" s="24"/>
      <c r="O165" s="21"/>
      <c r="P165" s="47"/>
      <c r="Q165" s="21"/>
    </row>
    <row r="166" spans="2:35" x14ac:dyDescent="0.2">
      <c r="B166" s="19" t="s">
        <v>116</v>
      </c>
      <c r="C166" s="27">
        <v>-5.3</v>
      </c>
      <c r="D166" s="28"/>
      <c r="E166" s="27">
        <v>5.3</v>
      </c>
      <c r="F166" s="28"/>
      <c r="G166" s="27"/>
      <c r="H166" s="28"/>
      <c r="I166" s="27"/>
      <c r="J166" s="27"/>
      <c r="K166" s="28">
        <v>0</v>
      </c>
      <c r="M166" s="77" t="s">
        <v>217</v>
      </c>
      <c r="N166" s="32"/>
      <c r="O166" s="21">
        <f>K165-N176</f>
        <v>482.2570247933885</v>
      </c>
      <c r="P166" s="47"/>
    </row>
    <row r="167" spans="2:35" x14ac:dyDescent="0.2">
      <c r="B167" s="19" t="s">
        <v>106</v>
      </c>
      <c r="C167" s="27"/>
      <c r="D167" s="28"/>
      <c r="E167" s="27">
        <v>-11.3</v>
      </c>
      <c r="F167" s="28"/>
      <c r="G167" s="27">
        <v>-6.8</v>
      </c>
      <c r="H167" s="28"/>
      <c r="I167" s="27"/>
      <c r="J167" s="27">
        <v>-747.5</v>
      </c>
      <c r="K167" s="28">
        <f>J167+G167</f>
        <v>-754.3</v>
      </c>
      <c r="M167" s="77" t="s">
        <v>218</v>
      </c>
      <c r="N167" s="32"/>
      <c r="O167" s="21">
        <f>K169+K171</f>
        <v>37.1</v>
      </c>
      <c r="P167" s="47"/>
    </row>
    <row r="168" spans="2:35" x14ac:dyDescent="0.2">
      <c r="B168" s="19" t="s">
        <v>109</v>
      </c>
      <c r="C168" s="27"/>
      <c r="D168" s="28"/>
      <c r="E168" s="27"/>
      <c r="F168" s="28"/>
      <c r="G168" s="27"/>
      <c r="H168" s="28"/>
      <c r="I168" s="27"/>
      <c r="J168" s="27">
        <v>-514.79999999999995</v>
      </c>
      <c r="K168" s="27">
        <f>J168</f>
        <v>-514.79999999999995</v>
      </c>
      <c r="M168" s="29" t="s">
        <v>107</v>
      </c>
      <c r="N168" s="32"/>
      <c r="O168" s="21">
        <f>K167</f>
        <v>-754.3</v>
      </c>
      <c r="P168" s="47"/>
    </row>
    <row r="169" spans="2:35" s="22" customFormat="1" x14ac:dyDescent="0.2">
      <c r="B169" s="19" t="s">
        <v>118</v>
      </c>
      <c r="C169" s="27"/>
      <c r="D169" s="28"/>
      <c r="E169" s="27">
        <v>1.3</v>
      </c>
      <c r="F169" s="28"/>
      <c r="G169" s="27">
        <v>40</v>
      </c>
      <c r="H169" s="28"/>
      <c r="I169" s="27"/>
      <c r="J169" s="27"/>
      <c r="K169" s="28">
        <f>G169</f>
        <v>40</v>
      </c>
      <c r="L169" s="19"/>
      <c r="M169" s="29" t="s">
        <v>108</v>
      </c>
      <c r="N169" s="32"/>
      <c r="O169" s="31">
        <f>K168+Q181-Q164</f>
        <v>-505.5</v>
      </c>
      <c r="P169" s="48">
        <f>SUM(O166:O169)</f>
        <v>-740.44297520661144</v>
      </c>
      <c r="T169" s="19"/>
      <c r="U169" s="19"/>
      <c r="V169" s="19"/>
      <c r="W169" s="19"/>
      <c r="X169" s="19"/>
      <c r="Y169" s="19"/>
      <c r="Z169" s="19"/>
      <c r="AA169" s="19"/>
      <c r="AB169" s="19"/>
    </row>
    <row r="170" spans="2:35" s="22" customFormat="1" x14ac:dyDescent="0.2">
      <c r="B170" s="40" t="s">
        <v>139</v>
      </c>
      <c r="C170" s="27"/>
      <c r="D170" s="28"/>
      <c r="E170" s="27"/>
      <c r="F170" s="28"/>
      <c r="G170" s="27">
        <v>159</v>
      </c>
      <c r="H170" s="28"/>
      <c r="I170" s="27"/>
      <c r="J170" s="27"/>
      <c r="K170" s="28">
        <f>G170</f>
        <v>159</v>
      </c>
      <c r="L170" s="19"/>
      <c r="M170" s="23" t="s">
        <v>110</v>
      </c>
      <c r="N170" s="24"/>
      <c r="O170" s="21"/>
      <c r="P170" s="47"/>
      <c r="T170" s="19"/>
      <c r="U170" s="19"/>
      <c r="V170" s="19"/>
      <c r="W170" s="19"/>
      <c r="X170" s="19"/>
      <c r="Y170" s="19"/>
      <c r="Z170" s="19"/>
      <c r="AA170" s="19"/>
      <c r="AB170" s="19"/>
    </row>
    <row r="171" spans="2:35" s="22" customFormat="1" x14ac:dyDescent="0.2">
      <c r="B171" s="40" t="s">
        <v>124</v>
      </c>
      <c r="C171" s="27"/>
      <c r="D171" s="28"/>
      <c r="E171" s="27">
        <v>-0.1</v>
      </c>
      <c r="F171" s="28"/>
      <c r="G171" s="27">
        <v>-2.6</v>
      </c>
      <c r="H171" s="28"/>
      <c r="I171" s="27"/>
      <c r="J171" s="27">
        <f>-0.3</f>
        <v>-0.3</v>
      </c>
      <c r="K171" s="28">
        <f>J171+G171</f>
        <v>-2.9</v>
      </c>
      <c r="L171" s="19"/>
      <c r="M171" s="77" t="s">
        <v>219</v>
      </c>
      <c r="N171" s="32"/>
      <c r="O171" s="21">
        <f>K174</f>
        <v>1906.7</v>
      </c>
      <c r="P171" s="47"/>
      <c r="T171" s="19"/>
      <c r="U171" s="19"/>
      <c r="V171" s="19"/>
      <c r="W171" s="19"/>
      <c r="X171" s="19"/>
      <c r="Y171" s="19"/>
      <c r="Z171" s="19"/>
      <c r="AA171" s="19"/>
      <c r="AB171" s="19"/>
    </row>
    <row r="172" spans="2:35" s="22" customFormat="1" x14ac:dyDescent="0.2">
      <c r="B172" s="40"/>
      <c r="C172" s="27"/>
      <c r="D172" s="28"/>
      <c r="E172" s="27"/>
      <c r="F172" s="28"/>
      <c r="G172" s="27"/>
      <c r="H172" s="28"/>
      <c r="I172" s="27"/>
      <c r="J172" s="27"/>
      <c r="K172" s="28"/>
      <c r="L172" s="19"/>
      <c r="M172" s="77" t="s">
        <v>295</v>
      </c>
      <c r="N172" s="32"/>
      <c r="O172" s="21">
        <f>K175</f>
        <v>-159.19999999999999</v>
      </c>
      <c r="P172" s="47"/>
      <c r="T172" s="19"/>
      <c r="U172" s="19"/>
      <c r="V172" s="19"/>
      <c r="W172" s="19"/>
      <c r="X172" s="19"/>
      <c r="Y172" s="19"/>
      <c r="Z172" s="19"/>
      <c r="AA172" s="19"/>
      <c r="AB172" s="19"/>
    </row>
    <row r="173" spans="2:35" s="22" customFormat="1" x14ac:dyDescent="0.2">
      <c r="B173" s="19" t="s">
        <v>111</v>
      </c>
      <c r="C173" s="27"/>
      <c r="D173" s="28"/>
      <c r="E173" s="27"/>
      <c r="F173" s="28"/>
      <c r="G173" s="27"/>
      <c r="H173" s="28"/>
      <c r="I173" s="27"/>
      <c r="J173" s="27"/>
      <c r="K173" s="28"/>
      <c r="L173" s="19"/>
      <c r="M173" s="77" t="s">
        <v>220</v>
      </c>
      <c r="N173" s="32"/>
      <c r="O173" s="21">
        <f>SUM(K176:K179)</f>
        <v>6.4999999999999831</v>
      </c>
      <c r="P173" s="47"/>
      <c r="T173" s="19"/>
      <c r="U173" s="19"/>
      <c r="V173" s="19"/>
      <c r="W173" s="19"/>
      <c r="X173" s="19"/>
      <c r="Y173" s="19"/>
      <c r="Z173" s="19"/>
      <c r="AA173" s="19"/>
      <c r="AB173" s="19"/>
    </row>
    <row r="174" spans="2:35" s="22" customFormat="1" x14ac:dyDescent="0.2">
      <c r="B174" s="29" t="s">
        <v>112</v>
      </c>
      <c r="C174" s="27"/>
      <c r="D174" s="28"/>
      <c r="E174" s="27"/>
      <c r="F174" s="28"/>
      <c r="G174" s="27"/>
      <c r="H174" s="28"/>
      <c r="I174" s="27"/>
      <c r="J174" s="27">
        <v>1906.7</v>
      </c>
      <c r="K174" s="27">
        <f>J174</f>
        <v>1906.7</v>
      </c>
      <c r="L174" s="19"/>
      <c r="M174" s="29" t="s">
        <v>113</v>
      </c>
      <c r="N174" s="35">
        <f>-N175/N191</f>
        <v>-161.15702479338844</v>
      </c>
      <c r="O174" s="26"/>
      <c r="P174" s="26"/>
      <c r="T174" s="19"/>
      <c r="U174" s="19"/>
      <c r="V174" s="19"/>
      <c r="W174" s="19"/>
      <c r="X174" s="19"/>
      <c r="Y174" s="19"/>
      <c r="Z174" s="19"/>
      <c r="AA174" s="19"/>
      <c r="AB174" s="19"/>
    </row>
    <row r="175" spans="2:35" s="22" customFormat="1" x14ac:dyDescent="0.2">
      <c r="B175" s="29" t="s">
        <v>121</v>
      </c>
      <c r="C175" s="27"/>
      <c r="D175" s="28"/>
      <c r="E175" s="27"/>
      <c r="F175" s="28"/>
      <c r="G175" s="27"/>
      <c r="H175" s="28"/>
      <c r="I175" s="27">
        <v>-159.19999999999999</v>
      </c>
      <c r="J175" s="27"/>
      <c r="K175" s="27">
        <f>I175</f>
        <v>-159.19999999999999</v>
      </c>
      <c r="L175" s="19"/>
      <c r="M175" s="30" t="s">
        <v>115</v>
      </c>
      <c r="N175" s="43">
        <f>'Cash Flows Statement (Ch. 11)'!C48</f>
        <v>58.5</v>
      </c>
      <c r="O175" s="21"/>
      <c r="T175" s="30"/>
      <c r="U175" s="35"/>
      <c r="V175" s="26"/>
      <c r="W175" s="26"/>
      <c r="AA175" s="19"/>
      <c r="AB175" s="19"/>
      <c r="AC175" s="19"/>
      <c r="AD175" s="19"/>
      <c r="AE175" s="19"/>
      <c r="AF175" s="19"/>
      <c r="AG175" s="19"/>
      <c r="AH175" s="19"/>
      <c r="AI175" s="19"/>
    </row>
    <row r="176" spans="2:35" s="22" customFormat="1" x14ac:dyDescent="0.2">
      <c r="B176" s="29" t="s">
        <v>148</v>
      </c>
      <c r="C176" s="27"/>
      <c r="D176" s="28"/>
      <c r="E176" s="27"/>
      <c r="F176" s="28"/>
      <c r="G176" s="27"/>
      <c r="H176" s="28"/>
      <c r="I176" s="27">
        <v>87.1</v>
      </c>
      <c r="J176" s="27"/>
      <c r="K176" s="27">
        <f>I176</f>
        <v>87.1</v>
      </c>
      <c r="L176" s="19"/>
      <c r="M176" s="157" t="s">
        <v>294</v>
      </c>
      <c r="N176" s="35">
        <f>N174+N175</f>
        <v>-102.65702479338844</v>
      </c>
      <c r="O176" s="21"/>
      <c r="T176" s="19"/>
      <c r="U176" s="19"/>
      <c r="V176" s="19"/>
      <c r="W176" s="19"/>
      <c r="X176" s="19"/>
      <c r="Y176" s="19"/>
      <c r="Z176" s="19"/>
      <c r="AA176" s="19"/>
      <c r="AB176" s="19"/>
    </row>
    <row r="177" spans="2:28" s="22" customFormat="1" x14ac:dyDescent="0.2">
      <c r="B177" s="19" t="s">
        <v>149</v>
      </c>
      <c r="C177" s="27"/>
      <c r="D177" s="28"/>
      <c r="E177" s="27"/>
      <c r="F177" s="28"/>
      <c r="G177" s="27"/>
      <c r="H177" s="28"/>
      <c r="I177" s="27">
        <v>44.8</v>
      </c>
      <c r="J177" s="27"/>
      <c r="K177" s="27">
        <f>I177</f>
        <v>44.8</v>
      </c>
      <c r="L177" s="19"/>
      <c r="M177" s="158" t="s">
        <v>161</v>
      </c>
      <c r="N177" s="31">
        <f>K170</f>
        <v>159</v>
      </c>
      <c r="O177" s="31">
        <f>N177+N176</f>
        <v>56.342975206611555</v>
      </c>
      <c r="P177" s="31">
        <f>SUM(O171:O177)</f>
        <v>1810.3429752066115</v>
      </c>
      <c r="T177" s="19"/>
      <c r="U177" s="19"/>
      <c r="V177" s="19"/>
      <c r="W177" s="19"/>
      <c r="X177" s="19"/>
      <c r="Y177" s="19"/>
      <c r="Z177" s="19"/>
      <c r="AA177" s="19"/>
      <c r="AB177" s="19"/>
    </row>
    <row r="178" spans="2:28" s="22" customFormat="1" x14ac:dyDescent="0.2">
      <c r="B178" s="29" t="s">
        <v>141</v>
      </c>
      <c r="C178" s="27"/>
      <c r="D178" s="28"/>
      <c r="E178" s="27"/>
      <c r="F178" s="28"/>
      <c r="G178" s="27"/>
      <c r="H178" s="28"/>
      <c r="I178" s="27">
        <v>-121.6</v>
      </c>
      <c r="J178" s="27"/>
      <c r="K178" s="27">
        <f>I178</f>
        <v>-121.6</v>
      </c>
      <c r="L178" s="19"/>
      <c r="M178" s="30"/>
      <c r="N178" s="35"/>
      <c r="O178" s="26"/>
      <c r="P178" s="26"/>
      <c r="T178" s="19"/>
      <c r="U178" s="19"/>
      <c r="V178" s="19"/>
      <c r="W178" s="19"/>
      <c r="X178" s="19"/>
      <c r="Y178" s="19"/>
      <c r="Z178" s="19"/>
      <c r="AA178" s="19"/>
      <c r="AB178" s="19"/>
    </row>
    <row r="179" spans="2:28" s="22" customFormat="1" x14ac:dyDescent="0.2">
      <c r="B179" s="29" t="s">
        <v>158</v>
      </c>
      <c r="C179" s="27"/>
      <c r="D179" s="28"/>
      <c r="E179" s="27"/>
      <c r="F179" s="28"/>
      <c r="G179" s="27"/>
      <c r="H179" s="28"/>
      <c r="I179" s="27">
        <v>-3.8</v>
      </c>
      <c r="J179" s="27"/>
      <c r="K179" s="27">
        <f>I179</f>
        <v>-3.8</v>
      </c>
      <c r="L179" s="19"/>
      <c r="M179" s="30"/>
      <c r="N179" s="35"/>
      <c r="O179" s="26"/>
      <c r="P179" s="26"/>
      <c r="T179" s="19"/>
      <c r="U179" s="19"/>
      <c r="V179" s="19"/>
      <c r="W179" s="19"/>
      <c r="X179" s="19"/>
      <c r="Y179" s="19"/>
      <c r="Z179" s="19"/>
      <c r="AA179" s="19"/>
      <c r="AB179" s="19"/>
    </row>
    <row r="180" spans="2:28" s="22" customFormat="1" x14ac:dyDescent="0.2">
      <c r="B180" s="33" t="s">
        <v>114</v>
      </c>
      <c r="C180" s="34"/>
      <c r="D180" s="34"/>
      <c r="E180" s="34"/>
      <c r="F180" s="34"/>
      <c r="G180" s="34"/>
      <c r="H180" s="34"/>
      <c r="I180" s="34">
        <f>SUM(I173:I179)</f>
        <v>-152.69999999999999</v>
      </c>
      <c r="J180" s="34">
        <f>SUM(J173:J177)</f>
        <v>1906.7</v>
      </c>
      <c r="K180" s="39">
        <f>SUM(K173:K179)</f>
        <v>1754</v>
      </c>
      <c r="L180" s="19"/>
      <c r="M180" s="29"/>
      <c r="N180" s="35"/>
      <c r="O180" s="26"/>
      <c r="P180" s="55"/>
      <c r="T180" s="19"/>
      <c r="U180" s="19"/>
      <c r="V180" s="19"/>
      <c r="W180" s="19"/>
      <c r="X180" s="19"/>
      <c r="Y180" s="19"/>
      <c r="Z180" s="19"/>
      <c r="AA180" s="19"/>
      <c r="AB180" s="19"/>
    </row>
    <row r="181" spans="2:28" s="22" customFormat="1" ht="13.5" thickBot="1" x14ac:dyDescent="0.25">
      <c r="B181" s="44" t="s">
        <v>159</v>
      </c>
      <c r="C181" s="41">
        <f t="shared" ref="C181:K181" si="5">SUM(C164:C179)</f>
        <v>90.000000000000014</v>
      </c>
      <c r="D181" s="41">
        <f t="shared" si="5"/>
        <v>0.1</v>
      </c>
      <c r="E181" s="41">
        <f t="shared" si="5"/>
        <v>393.99999999999989</v>
      </c>
      <c r="F181" s="41">
        <f t="shared" si="5"/>
        <v>2.7</v>
      </c>
      <c r="G181" s="41">
        <f t="shared" si="5"/>
        <v>3440.5999999999985</v>
      </c>
      <c r="H181" s="41"/>
      <c r="I181" s="41">
        <f t="shared" si="5"/>
        <v>214.8000000000001</v>
      </c>
      <c r="J181" s="41">
        <f t="shared" si="5"/>
        <v>6095.5</v>
      </c>
      <c r="K181" s="41">
        <f t="shared" si="5"/>
        <v>9753.7000000000007</v>
      </c>
      <c r="L181" s="19"/>
      <c r="M181" s="46" t="s">
        <v>151</v>
      </c>
      <c r="N181" s="38"/>
      <c r="O181" s="38"/>
      <c r="P181" s="49">
        <f>SUM(P164:P177)</f>
        <v>9884.4</v>
      </c>
      <c r="Q181" s="50">
        <v>130.69999999999999</v>
      </c>
      <c r="R181" s="38"/>
      <c r="S181" s="38">
        <f>K181+Q181+R181</f>
        <v>9884.4000000000015</v>
      </c>
      <c r="T181" s="19"/>
      <c r="U181" s="19"/>
      <c r="V181" s="19"/>
      <c r="W181" s="19"/>
      <c r="X181" s="19"/>
      <c r="Y181" s="19"/>
      <c r="Z181" s="19"/>
      <c r="AA181" s="19"/>
      <c r="AB181" s="19"/>
    </row>
    <row r="182" spans="2:28" s="22" customFormat="1" ht="13.5" thickTop="1" x14ac:dyDescent="0.2">
      <c r="B182" s="19"/>
      <c r="C182" s="19"/>
      <c r="D182" s="19"/>
      <c r="E182" s="19"/>
      <c r="F182" s="19"/>
      <c r="G182" s="19"/>
      <c r="H182" s="19"/>
      <c r="I182" s="19"/>
      <c r="J182" s="19"/>
      <c r="K182" s="20"/>
      <c r="L182" s="19"/>
      <c r="M182" s="45"/>
      <c r="N182" s="26"/>
      <c r="O182" s="26"/>
      <c r="P182" s="55"/>
      <c r="Q182" s="56"/>
      <c r="R182" s="26"/>
      <c r="S182" s="26"/>
      <c r="T182" s="19"/>
      <c r="U182" s="19"/>
      <c r="V182" s="19"/>
      <c r="W182" s="19"/>
      <c r="X182" s="19"/>
      <c r="Y182" s="19"/>
      <c r="Z182" s="19"/>
      <c r="AA182" s="19"/>
      <c r="AB182" s="19"/>
    </row>
    <row r="183" spans="2:28" s="22" customFormat="1" x14ac:dyDescent="0.2">
      <c r="B183" s="19"/>
      <c r="C183" s="19"/>
      <c r="D183" s="19"/>
      <c r="E183" s="19"/>
      <c r="F183" s="19"/>
      <c r="G183" s="19"/>
      <c r="H183" s="19"/>
      <c r="I183" s="19"/>
      <c r="J183" s="19"/>
      <c r="K183" s="20"/>
      <c r="L183" s="19"/>
      <c r="M183" s="45"/>
      <c r="N183" s="26"/>
      <c r="O183" s="26"/>
      <c r="P183" s="55"/>
      <c r="Q183" s="56"/>
      <c r="R183" s="26"/>
      <c r="S183" s="26"/>
      <c r="T183" s="19"/>
      <c r="U183" s="19"/>
      <c r="V183" s="19"/>
      <c r="W183" s="19"/>
      <c r="X183" s="19"/>
      <c r="Y183" s="19"/>
      <c r="Z183" s="19"/>
      <c r="AA183" s="19"/>
      <c r="AB183" s="19"/>
    </row>
    <row r="184" spans="2:28" s="22" customFormat="1" x14ac:dyDescent="0.2">
      <c r="B184" s="19"/>
      <c r="C184" s="19"/>
      <c r="D184" s="19"/>
      <c r="E184" s="19"/>
      <c r="F184" s="19"/>
      <c r="G184" s="19"/>
      <c r="H184" s="19"/>
      <c r="I184" s="19"/>
      <c r="J184" s="19"/>
      <c r="K184" s="20"/>
      <c r="L184" s="19"/>
      <c r="M184" s="45"/>
      <c r="N184" s="26"/>
      <c r="O184" s="26"/>
      <c r="P184" s="55"/>
      <c r="Q184" s="56"/>
      <c r="R184" s="26"/>
      <c r="S184" s="26"/>
      <c r="T184" s="19"/>
      <c r="U184" s="19"/>
      <c r="V184" s="19"/>
      <c r="W184" s="19"/>
      <c r="X184" s="19"/>
      <c r="Y184" s="19"/>
      <c r="Z184" s="19"/>
      <c r="AA184" s="19"/>
      <c r="AB184" s="19"/>
    </row>
    <row r="185" spans="2:28" s="22" customFormat="1" x14ac:dyDescent="0.2">
      <c r="B185" s="19"/>
      <c r="C185" s="19"/>
      <c r="D185" s="19"/>
      <c r="E185" s="19"/>
      <c r="F185" s="19"/>
      <c r="G185" s="19"/>
      <c r="H185" s="19"/>
      <c r="I185" s="19"/>
      <c r="J185" s="19"/>
      <c r="K185" s="20"/>
      <c r="L185" s="19"/>
      <c r="M185" s="45"/>
      <c r="N185" s="26"/>
      <c r="O185" s="26"/>
      <c r="P185" s="55"/>
      <c r="Q185" s="56"/>
      <c r="R185" s="26"/>
      <c r="S185" s="26"/>
      <c r="T185" s="19"/>
      <c r="U185" s="19"/>
      <c r="V185" s="19"/>
      <c r="W185" s="19"/>
      <c r="X185" s="19"/>
      <c r="Y185" s="19"/>
      <c r="Z185" s="19"/>
      <c r="AA185" s="19"/>
      <c r="AB185" s="19"/>
    </row>
    <row r="186" spans="2:28" s="22" customFormat="1" x14ac:dyDescent="0.2">
      <c r="B186" s="19"/>
      <c r="C186" s="19"/>
      <c r="D186" s="19"/>
      <c r="E186" s="19"/>
      <c r="F186" s="19"/>
      <c r="G186" s="19"/>
      <c r="H186" s="19"/>
      <c r="I186" s="19"/>
      <c r="J186" s="19"/>
      <c r="K186" s="20"/>
      <c r="L186" s="19"/>
      <c r="M186" s="19"/>
      <c r="N186" s="21"/>
      <c r="P186" s="57"/>
      <c r="T186" s="19"/>
      <c r="U186" s="19"/>
      <c r="V186" s="19"/>
      <c r="W186" s="19"/>
      <c r="X186" s="19"/>
      <c r="Y186" s="19"/>
      <c r="Z186" s="19"/>
      <c r="AA186" s="19"/>
      <c r="AB186" s="19"/>
    </row>
    <row r="187" spans="2:28" x14ac:dyDescent="0.2">
      <c r="P187" s="47"/>
      <c r="Q187" s="21"/>
    </row>
    <row r="188" spans="2:28" x14ac:dyDescent="0.2">
      <c r="M188" s="62" t="s">
        <v>154</v>
      </c>
      <c r="P188" s="57"/>
      <c r="R188" s="21"/>
    </row>
    <row r="189" spans="2:28" x14ac:dyDescent="0.2">
      <c r="M189" s="19" t="s">
        <v>155</v>
      </c>
      <c r="N189" s="31"/>
      <c r="O189" s="63"/>
      <c r="P189" s="64"/>
      <c r="Q189" s="63"/>
      <c r="R189" s="63"/>
    </row>
    <row r="190" spans="2:28" x14ac:dyDescent="0.2">
      <c r="M190" s="51" t="s">
        <v>156</v>
      </c>
      <c r="N190" s="25">
        <v>2010</v>
      </c>
      <c r="O190" s="25">
        <v>2009</v>
      </c>
      <c r="P190" s="63">
        <v>2008</v>
      </c>
      <c r="Q190" s="63">
        <v>2007</v>
      </c>
      <c r="R190" s="64">
        <v>2006</v>
      </c>
      <c r="S190" s="58">
        <v>2005</v>
      </c>
      <c r="T190" s="58">
        <v>2004</v>
      </c>
      <c r="U190" s="59">
        <v>2003</v>
      </c>
      <c r="V190" s="51">
        <v>2002</v>
      </c>
      <c r="W190" s="51">
        <v>2001</v>
      </c>
      <c r="X190" s="51">
        <v>2000</v>
      </c>
    </row>
    <row r="191" spans="2:28" ht="15" x14ac:dyDescent="0.25">
      <c r="M191" s="133" t="s">
        <v>221</v>
      </c>
      <c r="N191" s="65">
        <v>0.36299999999999999</v>
      </c>
      <c r="O191" s="65">
        <v>0.36199999999999999</v>
      </c>
      <c r="P191" s="60">
        <v>0.36399999999999999</v>
      </c>
      <c r="Q191" s="60">
        <v>0.36599999999999999</v>
      </c>
      <c r="R191" s="66">
        <v>0.36499999999999999</v>
      </c>
      <c r="S191" s="60">
        <v>0.36399999999999999</v>
      </c>
      <c r="T191" s="60">
        <v>0.371</v>
      </c>
      <c r="U191" s="60">
        <v>0.375</v>
      </c>
      <c r="V191" s="61">
        <v>0.372</v>
      </c>
      <c r="W191" s="61">
        <v>0.374</v>
      </c>
      <c r="X191" s="61">
        <v>0.373</v>
      </c>
    </row>
    <row r="192" spans="2:28" x14ac:dyDescent="0.2">
      <c r="P192" s="57"/>
    </row>
    <row r="193" spans="16:16" x14ac:dyDescent="0.2">
      <c r="P193" s="57"/>
    </row>
    <row r="194" spans="16:16" x14ac:dyDescent="0.2">
      <c r="P194" s="57"/>
    </row>
    <row r="195" spans="16:16" x14ac:dyDescent="0.2">
      <c r="P195" s="57"/>
    </row>
    <row r="196" spans="16:16" x14ac:dyDescent="0.2">
      <c r="P196" s="57"/>
    </row>
    <row r="197" spans="16:16" x14ac:dyDescent="0.2">
      <c r="P197" s="57"/>
    </row>
    <row r="198" spans="16:16" x14ac:dyDescent="0.2">
      <c r="P198" s="57"/>
    </row>
    <row r="199" spans="16:16" x14ac:dyDescent="0.2">
      <c r="P199" s="57"/>
    </row>
    <row r="200" spans="16:16" x14ac:dyDescent="0.2">
      <c r="P200" s="57"/>
    </row>
    <row r="201" spans="16:16" x14ac:dyDescent="0.2">
      <c r="P201" s="57"/>
    </row>
    <row r="202" spans="16:16" x14ac:dyDescent="0.2">
      <c r="P202" s="57"/>
    </row>
    <row r="203" spans="16:16" x14ac:dyDescent="0.2">
      <c r="P203" s="57"/>
    </row>
    <row r="204" spans="16:16" x14ac:dyDescent="0.2">
      <c r="P204" s="57"/>
    </row>
    <row r="205" spans="16:16" x14ac:dyDescent="0.2">
      <c r="P205" s="57"/>
    </row>
    <row r="206" spans="16:16" x14ac:dyDescent="0.2">
      <c r="P206" s="57"/>
    </row>
    <row r="207" spans="16:16" x14ac:dyDescent="0.2">
      <c r="P207" s="57"/>
    </row>
    <row r="208" spans="16:16" x14ac:dyDescent="0.2">
      <c r="P208" s="57"/>
    </row>
    <row r="209" spans="16:16" x14ac:dyDescent="0.2">
      <c r="P209" s="57"/>
    </row>
    <row r="210" spans="16:16" x14ac:dyDescent="0.2">
      <c r="P210" s="57"/>
    </row>
    <row r="211" spans="16:16" x14ac:dyDescent="0.2">
      <c r="P211" s="57"/>
    </row>
    <row r="212" spans="16:16" x14ac:dyDescent="0.2">
      <c r="P212" s="57"/>
    </row>
    <row r="213" spans="16:16" x14ac:dyDescent="0.2">
      <c r="P213" s="57"/>
    </row>
    <row r="214" spans="16:16" x14ac:dyDescent="0.2">
      <c r="P214" s="57"/>
    </row>
    <row r="215" spans="16:16" x14ac:dyDescent="0.2">
      <c r="P215" s="57"/>
    </row>
    <row r="216" spans="16:16" x14ac:dyDescent="0.2">
      <c r="P216" s="57"/>
    </row>
    <row r="217" spans="16:16" x14ac:dyDescent="0.2">
      <c r="P217" s="57"/>
    </row>
    <row r="218" spans="16:16" x14ac:dyDescent="0.2">
      <c r="P218" s="57"/>
    </row>
    <row r="219" spans="16:16" x14ac:dyDescent="0.2">
      <c r="P219" s="57"/>
    </row>
    <row r="220" spans="16:16" x14ac:dyDescent="0.2">
      <c r="P220" s="57"/>
    </row>
    <row r="221" spans="16:16" x14ac:dyDescent="0.2">
      <c r="P221" s="57"/>
    </row>
  </sheetData>
  <mergeCells count="8">
    <mergeCell ref="C14:D14"/>
    <mergeCell ref="E14:F14"/>
    <mergeCell ref="Q14:S14"/>
    <mergeCell ref="G13:G15"/>
    <mergeCell ref="H13:H15"/>
    <mergeCell ref="I13:I15"/>
    <mergeCell ref="J13:J15"/>
    <mergeCell ref="K13:K15"/>
  </mergeCells>
  <pageMargins left="0.75" right="0.75" top="1" bottom="1" header="0.5" footer="0.5"/>
  <pageSetup scale="80" fitToHeight="3" orientation="landscape" r:id="rId1"/>
  <headerFooter alignWithMargins="0">
    <oddFooter>&amp;C&amp;8Financial Statement Analysis and Security Valuation: Roadmap&amp;R&amp;8Stephen H. Penman 2003</oddFooter>
  </headerFooter>
  <ignoredErrors>
    <ignoredError sqref="O167" formula="1"/>
    <ignoredError sqref="O137:O138" formulaRange="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B771"/>
  <sheetViews>
    <sheetView workbookViewId="0"/>
  </sheetViews>
  <sheetFormatPr defaultRowHeight="12.75" x14ac:dyDescent="0.2"/>
  <cols>
    <col min="1" max="1" width="2" style="79" customWidth="1"/>
    <col min="2" max="2" width="44" style="79" customWidth="1"/>
    <col min="3" max="3" width="16.7109375" style="134" bestFit="1" customWidth="1"/>
    <col min="4" max="13" width="10.140625" style="134" bestFit="1" customWidth="1"/>
    <col min="14" max="14" width="10.140625" style="79" bestFit="1" customWidth="1"/>
    <col min="15" max="15" width="9.85546875" style="79" customWidth="1"/>
    <col min="16" max="16" width="51.28515625" style="79" bestFit="1" customWidth="1"/>
    <col min="17" max="27" width="10.140625" style="79" bestFit="1" customWidth="1"/>
    <col min="28" max="247" width="9.140625" style="79"/>
    <col min="248" max="248" width="2" style="79" customWidth="1"/>
    <col min="249" max="249" width="39.42578125" style="79" customWidth="1"/>
    <col min="250" max="252" width="16.28515625" style="79" customWidth="1"/>
    <col min="253" max="256" width="14.140625" style="79" customWidth="1"/>
    <col min="257" max="258" width="12.42578125" style="79" customWidth="1"/>
    <col min="259" max="261" width="12.140625" style="79" customWidth="1"/>
    <col min="262" max="262" width="11.5703125" style="79" customWidth="1"/>
    <col min="263" max="263" width="12.140625" style="79" customWidth="1"/>
    <col min="264" max="264" width="11.28515625" style="79" customWidth="1"/>
    <col min="265" max="265" width="11.85546875" style="79" customWidth="1"/>
    <col min="266" max="266" width="9.85546875" style="79" customWidth="1"/>
    <col min="267" max="267" width="9.5703125" style="79" customWidth="1"/>
    <col min="268" max="268" width="50.5703125" style="79" customWidth="1"/>
    <col min="269" max="270" width="14.42578125" style="79" customWidth="1"/>
    <col min="271" max="274" width="12.85546875" style="79" customWidth="1"/>
    <col min="275" max="283" width="11.28515625" style="79" customWidth="1"/>
    <col min="284" max="503" width="9.140625" style="79"/>
    <col min="504" max="504" width="2" style="79" customWidth="1"/>
    <col min="505" max="505" width="39.42578125" style="79" customWidth="1"/>
    <col min="506" max="508" width="16.28515625" style="79" customWidth="1"/>
    <col min="509" max="512" width="14.140625" style="79" customWidth="1"/>
    <col min="513" max="514" width="12.42578125" style="79" customWidth="1"/>
    <col min="515" max="517" width="12.140625" style="79" customWidth="1"/>
    <col min="518" max="518" width="11.5703125" style="79" customWidth="1"/>
    <col min="519" max="519" width="12.140625" style="79" customWidth="1"/>
    <col min="520" max="520" width="11.28515625" style="79" customWidth="1"/>
    <col min="521" max="521" width="11.85546875" style="79" customWidth="1"/>
    <col min="522" max="522" width="9.85546875" style="79" customWidth="1"/>
    <col min="523" max="523" width="9.5703125" style="79" customWidth="1"/>
    <col min="524" max="524" width="50.5703125" style="79" customWidth="1"/>
    <col min="525" max="526" width="14.42578125" style="79" customWidth="1"/>
    <col min="527" max="530" width="12.85546875" style="79" customWidth="1"/>
    <col min="531" max="539" width="11.28515625" style="79" customWidth="1"/>
    <col min="540" max="759" width="9.140625" style="79"/>
    <col min="760" max="760" width="2" style="79" customWidth="1"/>
    <col min="761" max="761" width="39.42578125" style="79" customWidth="1"/>
    <col min="762" max="764" width="16.28515625" style="79" customWidth="1"/>
    <col min="765" max="768" width="14.140625" style="79" customWidth="1"/>
    <col min="769" max="770" width="12.42578125" style="79" customWidth="1"/>
    <col min="771" max="773" width="12.140625" style="79" customWidth="1"/>
    <col min="774" max="774" width="11.5703125" style="79" customWidth="1"/>
    <col min="775" max="775" width="12.140625" style="79" customWidth="1"/>
    <col min="776" max="776" width="11.28515625" style="79" customWidth="1"/>
    <col min="777" max="777" width="11.85546875" style="79" customWidth="1"/>
    <col min="778" max="778" width="9.85546875" style="79" customWidth="1"/>
    <col min="779" max="779" width="9.5703125" style="79" customWidth="1"/>
    <col min="780" max="780" width="50.5703125" style="79" customWidth="1"/>
    <col min="781" max="782" width="14.42578125" style="79" customWidth="1"/>
    <col min="783" max="786" width="12.85546875" style="79" customWidth="1"/>
    <col min="787" max="795" width="11.28515625" style="79" customWidth="1"/>
    <col min="796" max="1015" width="9.140625" style="79"/>
    <col min="1016" max="1016" width="2" style="79" customWidth="1"/>
    <col min="1017" max="1017" width="39.42578125" style="79" customWidth="1"/>
    <col min="1018" max="1020" width="16.28515625" style="79" customWidth="1"/>
    <col min="1021" max="1024" width="14.140625" style="79" customWidth="1"/>
    <col min="1025" max="1026" width="12.42578125" style="79" customWidth="1"/>
    <col min="1027" max="1029" width="12.140625" style="79" customWidth="1"/>
    <col min="1030" max="1030" width="11.5703125" style="79" customWidth="1"/>
    <col min="1031" max="1031" width="12.140625" style="79" customWidth="1"/>
    <col min="1032" max="1032" width="11.28515625" style="79" customWidth="1"/>
    <col min="1033" max="1033" width="11.85546875" style="79" customWidth="1"/>
    <col min="1034" max="1034" width="9.85546875" style="79" customWidth="1"/>
    <col min="1035" max="1035" width="9.5703125" style="79" customWidth="1"/>
    <col min="1036" max="1036" width="50.5703125" style="79" customWidth="1"/>
    <col min="1037" max="1038" width="14.42578125" style="79" customWidth="1"/>
    <col min="1039" max="1042" width="12.85546875" style="79" customWidth="1"/>
    <col min="1043" max="1051" width="11.28515625" style="79" customWidth="1"/>
    <col min="1052" max="1271" width="9.140625" style="79"/>
    <col min="1272" max="1272" width="2" style="79" customWidth="1"/>
    <col min="1273" max="1273" width="39.42578125" style="79" customWidth="1"/>
    <col min="1274" max="1276" width="16.28515625" style="79" customWidth="1"/>
    <col min="1277" max="1280" width="14.140625" style="79" customWidth="1"/>
    <col min="1281" max="1282" width="12.42578125" style="79" customWidth="1"/>
    <col min="1283" max="1285" width="12.140625" style="79" customWidth="1"/>
    <col min="1286" max="1286" width="11.5703125" style="79" customWidth="1"/>
    <col min="1287" max="1287" width="12.140625" style="79" customWidth="1"/>
    <col min="1288" max="1288" width="11.28515625" style="79" customWidth="1"/>
    <col min="1289" max="1289" width="11.85546875" style="79" customWidth="1"/>
    <col min="1290" max="1290" width="9.85546875" style="79" customWidth="1"/>
    <col min="1291" max="1291" width="9.5703125" style="79" customWidth="1"/>
    <col min="1292" max="1292" width="50.5703125" style="79" customWidth="1"/>
    <col min="1293" max="1294" width="14.42578125" style="79" customWidth="1"/>
    <col min="1295" max="1298" width="12.85546875" style="79" customWidth="1"/>
    <col min="1299" max="1307" width="11.28515625" style="79" customWidth="1"/>
    <col min="1308" max="1527" width="9.140625" style="79"/>
    <col min="1528" max="1528" width="2" style="79" customWidth="1"/>
    <col min="1529" max="1529" width="39.42578125" style="79" customWidth="1"/>
    <col min="1530" max="1532" width="16.28515625" style="79" customWidth="1"/>
    <col min="1533" max="1536" width="14.140625" style="79" customWidth="1"/>
    <col min="1537" max="1538" width="12.42578125" style="79" customWidth="1"/>
    <col min="1539" max="1541" width="12.140625" style="79" customWidth="1"/>
    <col min="1542" max="1542" width="11.5703125" style="79" customWidth="1"/>
    <col min="1543" max="1543" width="12.140625" style="79" customWidth="1"/>
    <col min="1544" max="1544" width="11.28515625" style="79" customWidth="1"/>
    <col min="1545" max="1545" width="11.85546875" style="79" customWidth="1"/>
    <col min="1546" max="1546" width="9.85546875" style="79" customWidth="1"/>
    <col min="1547" max="1547" width="9.5703125" style="79" customWidth="1"/>
    <col min="1548" max="1548" width="50.5703125" style="79" customWidth="1"/>
    <col min="1549" max="1550" width="14.42578125" style="79" customWidth="1"/>
    <col min="1551" max="1554" width="12.85546875" style="79" customWidth="1"/>
    <col min="1555" max="1563" width="11.28515625" style="79" customWidth="1"/>
    <col min="1564" max="1783" width="9.140625" style="79"/>
    <col min="1784" max="1784" width="2" style="79" customWidth="1"/>
    <col min="1785" max="1785" width="39.42578125" style="79" customWidth="1"/>
    <col min="1786" max="1788" width="16.28515625" style="79" customWidth="1"/>
    <col min="1789" max="1792" width="14.140625" style="79" customWidth="1"/>
    <col min="1793" max="1794" width="12.42578125" style="79" customWidth="1"/>
    <col min="1795" max="1797" width="12.140625" style="79" customWidth="1"/>
    <col min="1798" max="1798" width="11.5703125" style="79" customWidth="1"/>
    <col min="1799" max="1799" width="12.140625" style="79" customWidth="1"/>
    <col min="1800" max="1800" width="11.28515625" style="79" customWidth="1"/>
    <col min="1801" max="1801" width="11.85546875" style="79" customWidth="1"/>
    <col min="1802" max="1802" width="9.85546875" style="79" customWidth="1"/>
    <col min="1803" max="1803" width="9.5703125" style="79" customWidth="1"/>
    <col min="1804" max="1804" width="50.5703125" style="79" customWidth="1"/>
    <col min="1805" max="1806" width="14.42578125" style="79" customWidth="1"/>
    <col min="1807" max="1810" width="12.85546875" style="79" customWidth="1"/>
    <col min="1811" max="1819" width="11.28515625" style="79" customWidth="1"/>
    <col min="1820" max="2039" width="9.140625" style="79"/>
    <col min="2040" max="2040" width="2" style="79" customWidth="1"/>
    <col min="2041" max="2041" width="39.42578125" style="79" customWidth="1"/>
    <col min="2042" max="2044" width="16.28515625" style="79" customWidth="1"/>
    <col min="2045" max="2048" width="14.140625" style="79" customWidth="1"/>
    <col min="2049" max="2050" width="12.42578125" style="79" customWidth="1"/>
    <col min="2051" max="2053" width="12.140625" style="79" customWidth="1"/>
    <col min="2054" max="2054" width="11.5703125" style="79" customWidth="1"/>
    <col min="2055" max="2055" width="12.140625" style="79" customWidth="1"/>
    <col min="2056" max="2056" width="11.28515625" style="79" customWidth="1"/>
    <col min="2057" max="2057" width="11.85546875" style="79" customWidth="1"/>
    <col min="2058" max="2058" width="9.85546875" style="79" customWidth="1"/>
    <col min="2059" max="2059" width="9.5703125" style="79" customWidth="1"/>
    <col min="2060" max="2060" width="50.5703125" style="79" customWidth="1"/>
    <col min="2061" max="2062" width="14.42578125" style="79" customWidth="1"/>
    <col min="2063" max="2066" width="12.85546875" style="79" customWidth="1"/>
    <col min="2067" max="2075" width="11.28515625" style="79" customWidth="1"/>
    <col min="2076" max="2295" width="9.140625" style="79"/>
    <col min="2296" max="2296" width="2" style="79" customWidth="1"/>
    <col min="2297" max="2297" width="39.42578125" style="79" customWidth="1"/>
    <col min="2298" max="2300" width="16.28515625" style="79" customWidth="1"/>
    <col min="2301" max="2304" width="14.140625" style="79" customWidth="1"/>
    <col min="2305" max="2306" width="12.42578125" style="79" customWidth="1"/>
    <col min="2307" max="2309" width="12.140625" style="79" customWidth="1"/>
    <col min="2310" max="2310" width="11.5703125" style="79" customWidth="1"/>
    <col min="2311" max="2311" width="12.140625" style="79" customWidth="1"/>
    <col min="2312" max="2312" width="11.28515625" style="79" customWidth="1"/>
    <col min="2313" max="2313" width="11.85546875" style="79" customWidth="1"/>
    <col min="2314" max="2314" width="9.85546875" style="79" customWidth="1"/>
    <col min="2315" max="2315" width="9.5703125" style="79" customWidth="1"/>
    <col min="2316" max="2316" width="50.5703125" style="79" customWidth="1"/>
    <col min="2317" max="2318" width="14.42578125" style="79" customWidth="1"/>
    <col min="2319" max="2322" width="12.85546875" style="79" customWidth="1"/>
    <col min="2323" max="2331" width="11.28515625" style="79" customWidth="1"/>
    <col min="2332" max="2551" width="9.140625" style="79"/>
    <col min="2552" max="2552" width="2" style="79" customWidth="1"/>
    <col min="2553" max="2553" width="39.42578125" style="79" customWidth="1"/>
    <col min="2554" max="2556" width="16.28515625" style="79" customWidth="1"/>
    <col min="2557" max="2560" width="14.140625" style="79" customWidth="1"/>
    <col min="2561" max="2562" width="12.42578125" style="79" customWidth="1"/>
    <col min="2563" max="2565" width="12.140625" style="79" customWidth="1"/>
    <col min="2566" max="2566" width="11.5703125" style="79" customWidth="1"/>
    <col min="2567" max="2567" width="12.140625" style="79" customWidth="1"/>
    <col min="2568" max="2568" width="11.28515625" style="79" customWidth="1"/>
    <col min="2569" max="2569" width="11.85546875" style="79" customWidth="1"/>
    <col min="2570" max="2570" width="9.85546875" style="79" customWidth="1"/>
    <col min="2571" max="2571" width="9.5703125" style="79" customWidth="1"/>
    <col min="2572" max="2572" width="50.5703125" style="79" customWidth="1"/>
    <col min="2573" max="2574" width="14.42578125" style="79" customWidth="1"/>
    <col min="2575" max="2578" width="12.85546875" style="79" customWidth="1"/>
    <col min="2579" max="2587" width="11.28515625" style="79" customWidth="1"/>
    <col min="2588" max="2807" width="9.140625" style="79"/>
    <col min="2808" max="2808" width="2" style="79" customWidth="1"/>
    <col min="2809" max="2809" width="39.42578125" style="79" customWidth="1"/>
    <col min="2810" max="2812" width="16.28515625" style="79" customWidth="1"/>
    <col min="2813" max="2816" width="14.140625" style="79" customWidth="1"/>
    <col min="2817" max="2818" width="12.42578125" style="79" customWidth="1"/>
    <col min="2819" max="2821" width="12.140625" style="79" customWidth="1"/>
    <col min="2822" max="2822" width="11.5703125" style="79" customWidth="1"/>
    <col min="2823" max="2823" width="12.140625" style="79" customWidth="1"/>
    <col min="2824" max="2824" width="11.28515625" style="79" customWidth="1"/>
    <col min="2825" max="2825" width="11.85546875" style="79" customWidth="1"/>
    <col min="2826" max="2826" width="9.85546875" style="79" customWidth="1"/>
    <col min="2827" max="2827" width="9.5703125" style="79" customWidth="1"/>
    <col min="2828" max="2828" width="50.5703125" style="79" customWidth="1"/>
    <col min="2829" max="2830" width="14.42578125" style="79" customWidth="1"/>
    <col min="2831" max="2834" width="12.85546875" style="79" customWidth="1"/>
    <col min="2835" max="2843" width="11.28515625" style="79" customWidth="1"/>
    <col min="2844" max="3063" width="9.140625" style="79"/>
    <col min="3064" max="3064" width="2" style="79" customWidth="1"/>
    <col min="3065" max="3065" width="39.42578125" style="79" customWidth="1"/>
    <col min="3066" max="3068" width="16.28515625" style="79" customWidth="1"/>
    <col min="3069" max="3072" width="14.140625" style="79" customWidth="1"/>
    <col min="3073" max="3074" width="12.42578125" style="79" customWidth="1"/>
    <col min="3075" max="3077" width="12.140625" style="79" customWidth="1"/>
    <col min="3078" max="3078" width="11.5703125" style="79" customWidth="1"/>
    <col min="3079" max="3079" width="12.140625" style="79" customWidth="1"/>
    <col min="3080" max="3080" width="11.28515625" style="79" customWidth="1"/>
    <col min="3081" max="3081" width="11.85546875" style="79" customWidth="1"/>
    <col min="3082" max="3082" width="9.85546875" style="79" customWidth="1"/>
    <col min="3083" max="3083" width="9.5703125" style="79" customWidth="1"/>
    <col min="3084" max="3084" width="50.5703125" style="79" customWidth="1"/>
    <col min="3085" max="3086" width="14.42578125" style="79" customWidth="1"/>
    <col min="3087" max="3090" width="12.85546875" style="79" customWidth="1"/>
    <col min="3091" max="3099" width="11.28515625" style="79" customWidth="1"/>
    <col min="3100" max="3319" width="9.140625" style="79"/>
    <col min="3320" max="3320" width="2" style="79" customWidth="1"/>
    <col min="3321" max="3321" width="39.42578125" style="79" customWidth="1"/>
    <col min="3322" max="3324" width="16.28515625" style="79" customWidth="1"/>
    <col min="3325" max="3328" width="14.140625" style="79" customWidth="1"/>
    <col min="3329" max="3330" width="12.42578125" style="79" customWidth="1"/>
    <col min="3331" max="3333" width="12.140625" style="79" customWidth="1"/>
    <col min="3334" max="3334" width="11.5703125" style="79" customWidth="1"/>
    <col min="3335" max="3335" width="12.140625" style="79" customWidth="1"/>
    <col min="3336" max="3336" width="11.28515625" style="79" customWidth="1"/>
    <col min="3337" max="3337" width="11.85546875" style="79" customWidth="1"/>
    <col min="3338" max="3338" width="9.85546875" style="79" customWidth="1"/>
    <col min="3339" max="3339" width="9.5703125" style="79" customWidth="1"/>
    <col min="3340" max="3340" width="50.5703125" style="79" customWidth="1"/>
    <col min="3341" max="3342" width="14.42578125" style="79" customWidth="1"/>
    <col min="3343" max="3346" width="12.85546875" style="79" customWidth="1"/>
    <col min="3347" max="3355" width="11.28515625" style="79" customWidth="1"/>
    <col min="3356" max="3575" width="9.140625" style="79"/>
    <col min="3576" max="3576" width="2" style="79" customWidth="1"/>
    <col min="3577" max="3577" width="39.42578125" style="79" customWidth="1"/>
    <col min="3578" max="3580" width="16.28515625" style="79" customWidth="1"/>
    <col min="3581" max="3584" width="14.140625" style="79" customWidth="1"/>
    <col min="3585" max="3586" width="12.42578125" style="79" customWidth="1"/>
    <col min="3587" max="3589" width="12.140625" style="79" customWidth="1"/>
    <col min="3590" max="3590" width="11.5703125" style="79" customWidth="1"/>
    <col min="3591" max="3591" width="12.140625" style="79" customWidth="1"/>
    <col min="3592" max="3592" width="11.28515625" style="79" customWidth="1"/>
    <col min="3593" max="3593" width="11.85546875" style="79" customWidth="1"/>
    <col min="3594" max="3594" width="9.85546875" style="79" customWidth="1"/>
    <col min="3595" max="3595" width="9.5703125" style="79" customWidth="1"/>
    <col min="3596" max="3596" width="50.5703125" style="79" customWidth="1"/>
    <col min="3597" max="3598" width="14.42578125" style="79" customWidth="1"/>
    <col min="3599" max="3602" width="12.85546875" style="79" customWidth="1"/>
    <col min="3603" max="3611" width="11.28515625" style="79" customWidth="1"/>
    <col min="3612" max="3831" width="9.140625" style="79"/>
    <col min="3832" max="3832" width="2" style="79" customWidth="1"/>
    <col min="3833" max="3833" width="39.42578125" style="79" customWidth="1"/>
    <col min="3834" max="3836" width="16.28515625" style="79" customWidth="1"/>
    <col min="3837" max="3840" width="14.140625" style="79" customWidth="1"/>
    <col min="3841" max="3842" width="12.42578125" style="79" customWidth="1"/>
    <col min="3843" max="3845" width="12.140625" style="79" customWidth="1"/>
    <col min="3846" max="3846" width="11.5703125" style="79" customWidth="1"/>
    <col min="3847" max="3847" width="12.140625" style="79" customWidth="1"/>
    <col min="3848" max="3848" width="11.28515625" style="79" customWidth="1"/>
    <col min="3849" max="3849" width="11.85546875" style="79" customWidth="1"/>
    <col min="3850" max="3850" width="9.85546875" style="79" customWidth="1"/>
    <col min="3851" max="3851" width="9.5703125" style="79" customWidth="1"/>
    <col min="3852" max="3852" width="50.5703125" style="79" customWidth="1"/>
    <col min="3853" max="3854" width="14.42578125" style="79" customWidth="1"/>
    <col min="3855" max="3858" width="12.85546875" style="79" customWidth="1"/>
    <col min="3859" max="3867" width="11.28515625" style="79" customWidth="1"/>
    <col min="3868" max="4087" width="9.140625" style="79"/>
    <col min="4088" max="4088" width="2" style="79" customWidth="1"/>
    <col min="4089" max="4089" width="39.42578125" style="79" customWidth="1"/>
    <col min="4090" max="4092" width="16.28515625" style="79" customWidth="1"/>
    <col min="4093" max="4096" width="14.140625" style="79" customWidth="1"/>
    <col min="4097" max="4098" width="12.42578125" style="79" customWidth="1"/>
    <col min="4099" max="4101" width="12.140625" style="79" customWidth="1"/>
    <col min="4102" max="4102" width="11.5703125" style="79" customWidth="1"/>
    <col min="4103" max="4103" width="12.140625" style="79" customWidth="1"/>
    <col min="4104" max="4104" width="11.28515625" style="79" customWidth="1"/>
    <col min="4105" max="4105" width="11.85546875" style="79" customWidth="1"/>
    <col min="4106" max="4106" width="9.85546875" style="79" customWidth="1"/>
    <col min="4107" max="4107" width="9.5703125" style="79" customWidth="1"/>
    <col min="4108" max="4108" width="50.5703125" style="79" customWidth="1"/>
    <col min="4109" max="4110" width="14.42578125" style="79" customWidth="1"/>
    <col min="4111" max="4114" width="12.85546875" style="79" customWidth="1"/>
    <col min="4115" max="4123" width="11.28515625" style="79" customWidth="1"/>
    <col min="4124" max="4343" width="9.140625" style="79"/>
    <col min="4344" max="4344" width="2" style="79" customWidth="1"/>
    <col min="4345" max="4345" width="39.42578125" style="79" customWidth="1"/>
    <col min="4346" max="4348" width="16.28515625" style="79" customWidth="1"/>
    <col min="4349" max="4352" width="14.140625" style="79" customWidth="1"/>
    <col min="4353" max="4354" width="12.42578125" style="79" customWidth="1"/>
    <col min="4355" max="4357" width="12.140625" style="79" customWidth="1"/>
    <col min="4358" max="4358" width="11.5703125" style="79" customWidth="1"/>
    <col min="4359" max="4359" width="12.140625" style="79" customWidth="1"/>
    <col min="4360" max="4360" width="11.28515625" style="79" customWidth="1"/>
    <col min="4361" max="4361" width="11.85546875" style="79" customWidth="1"/>
    <col min="4362" max="4362" width="9.85546875" style="79" customWidth="1"/>
    <col min="4363" max="4363" width="9.5703125" style="79" customWidth="1"/>
    <col min="4364" max="4364" width="50.5703125" style="79" customWidth="1"/>
    <col min="4365" max="4366" width="14.42578125" style="79" customWidth="1"/>
    <col min="4367" max="4370" width="12.85546875" style="79" customWidth="1"/>
    <col min="4371" max="4379" width="11.28515625" style="79" customWidth="1"/>
    <col min="4380" max="4599" width="9.140625" style="79"/>
    <col min="4600" max="4600" width="2" style="79" customWidth="1"/>
    <col min="4601" max="4601" width="39.42578125" style="79" customWidth="1"/>
    <col min="4602" max="4604" width="16.28515625" style="79" customWidth="1"/>
    <col min="4605" max="4608" width="14.140625" style="79" customWidth="1"/>
    <col min="4609" max="4610" width="12.42578125" style="79" customWidth="1"/>
    <col min="4611" max="4613" width="12.140625" style="79" customWidth="1"/>
    <col min="4614" max="4614" width="11.5703125" style="79" customWidth="1"/>
    <col min="4615" max="4615" width="12.140625" style="79" customWidth="1"/>
    <col min="4616" max="4616" width="11.28515625" style="79" customWidth="1"/>
    <col min="4617" max="4617" width="11.85546875" style="79" customWidth="1"/>
    <col min="4618" max="4618" width="9.85546875" style="79" customWidth="1"/>
    <col min="4619" max="4619" width="9.5703125" style="79" customWidth="1"/>
    <col min="4620" max="4620" width="50.5703125" style="79" customWidth="1"/>
    <col min="4621" max="4622" width="14.42578125" style="79" customWidth="1"/>
    <col min="4623" max="4626" width="12.85546875" style="79" customWidth="1"/>
    <col min="4627" max="4635" width="11.28515625" style="79" customWidth="1"/>
    <col min="4636" max="4855" width="9.140625" style="79"/>
    <col min="4856" max="4856" width="2" style="79" customWidth="1"/>
    <col min="4857" max="4857" width="39.42578125" style="79" customWidth="1"/>
    <col min="4858" max="4860" width="16.28515625" style="79" customWidth="1"/>
    <col min="4861" max="4864" width="14.140625" style="79" customWidth="1"/>
    <col min="4865" max="4866" width="12.42578125" style="79" customWidth="1"/>
    <col min="4867" max="4869" width="12.140625" style="79" customWidth="1"/>
    <col min="4870" max="4870" width="11.5703125" style="79" customWidth="1"/>
    <col min="4871" max="4871" width="12.140625" style="79" customWidth="1"/>
    <col min="4872" max="4872" width="11.28515625" style="79" customWidth="1"/>
    <col min="4873" max="4873" width="11.85546875" style="79" customWidth="1"/>
    <col min="4874" max="4874" width="9.85546875" style="79" customWidth="1"/>
    <col min="4875" max="4875" width="9.5703125" style="79" customWidth="1"/>
    <col min="4876" max="4876" width="50.5703125" style="79" customWidth="1"/>
    <col min="4877" max="4878" width="14.42578125" style="79" customWidth="1"/>
    <col min="4879" max="4882" width="12.85546875" style="79" customWidth="1"/>
    <col min="4883" max="4891" width="11.28515625" style="79" customWidth="1"/>
    <col min="4892" max="5111" width="9.140625" style="79"/>
    <col min="5112" max="5112" width="2" style="79" customWidth="1"/>
    <col min="5113" max="5113" width="39.42578125" style="79" customWidth="1"/>
    <col min="5114" max="5116" width="16.28515625" style="79" customWidth="1"/>
    <col min="5117" max="5120" width="14.140625" style="79" customWidth="1"/>
    <col min="5121" max="5122" width="12.42578125" style="79" customWidth="1"/>
    <col min="5123" max="5125" width="12.140625" style="79" customWidth="1"/>
    <col min="5126" max="5126" width="11.5703125" style="79" customWidth="1"/>
    <col min="5127" max="5127" width="12.140625" style="79" customWidth="1"/>
    <col min="5128" max="5128" width="11.28515625" style="79" customWidth="1"/>
    <col min="5129" max="5129" width="11.85546875" style="79" customWidth="1"/>
    <col min="5130" max="5130" width="9.85546875" style="79" customWidth="1"/>
    <col min="5131" max="5131" width="9.5703125" style="79" customWidth="1"/>
    <col min="5132" max="5132" width="50.5703125" style="79" customWidth="1"/>
    <col min="5133" max="5134" width="14.42578125" style="79" customWidth="1"/>
    <col min="5135" max="5138" width="12.85546875" style="79" customWidth="1"/>
    <col min="5139" max="5147" width="11.28515625" style="79" customWidth="1"/>
    <col min="5148" max="5367" width="9.140625" style="79"/>
    <col min="5368" max="5368" width="2" style="79" customWidth="1"/>
    <col min="5369" max="5369" width="39.42578125" style="79" customWidth="1"/>
    <col min="5370" max="5372" width="16.28515625" style="79" customWidth="1"/>
    <col min="5373" max="5376" width="14.140625" style="79" customWidth="1"/>
    <col min="5377" max="5378" width="12.42578125" style="79" customWidth="1"/>
    <col min="5379" max="5381" width="12.140625" style="79" customWidth="1"/>
    <col min="5382" max="5382" width="11.5703125" style="79" customWidth="1"/>
    <col min="5383" max="5383" width="12.140625" style="79" customWidth="1"/>
    <col min="5384" max="5384" width="11.28515625" style="79" customWidth="1"/>
    <col min="5385" max="5385" width="11.85546875" style="79" customWidth="1"/>
    <col min="5386" max="5386" width="9.85546875" style="79" customWidth="1"/>
    <col min="5387" max="5387" width="9.5703125" style="79" customWidth="1"/>
    <col min="5388" max="5388" width="50.5703125" style="79" customWidth="1"/>
    <col min="5389" max="5390" width="14.42578125" style="79" customWidth="1"/>
    <col min="5391" max="5394" width="12.85546875" style="79" customWidth="1"/>
    <col min="5395" max="5403" width="11.28515625" style="79" customWidth="1"/>
    <col min="5404" max="5623" width="9.140625" style="79"/>
    <col min="5624" max="5624" width="2" style="79" customWidth="1"/>
    <col min="5625" max="5625" width="39.42578125" style="79" customWidth="1"/>
    <col min="5626" max="5628" width="16.28515625" style="79" customWidth="1"/>
    <col min="5629" max="5632" width="14.140625" style="79" customWidth="1"/>
    <col min="5633" max="5634" width="12.42578125" style="79" customWidth="1"/>
    <col min="5635" max="5637" width="12.140625" style="79" customWidth="1"/>
    <col min="5638" max="5638" width="11.5703125" style="79" customWidth="1"/>
    <col min="5639" max="5639" width="12.140625" style="79" customWidth="1"/>
    <col min="5640" max="5640" width="11.28515625" style="79" customWidth="1"/>
    <col min="5641" max="5641" width="11.85546875" style="79" customWidth="1"/>
    <col min="5642" max="5642" width="9.85546875" style="79" customWidth="1"/>
    <col min="5643" max="5643" width="9.5703125" style="79" customWidth="1"/>
    <col min="5644" max="5644" width="50.5703125" style="79" customWidth="1"/>
    <col min="5645" max="5646" width="14.42578125" style="79" customWidth="1"/>
    <col min="5647" max="5650" width="12.85546875" style="79" customWidth="1"/>
    <col min="5651" max="5659" width="11.28515625" style="79" customWidth="1"/>
    <col min="5660" max="5879" width="9.140625" style="79"/>
    <col min="5880" max="5880" width="2" style="79" customWidth="1"/>
    <col min="5881" max="5881" width="39.42578125" style="79" customWidth="1"/>
    <col min="5882" max="5884" width="16.28515625" style="79" customWidth="1"/>
    <col min="5885" max="5888" width="14.140625" style="79" customWidth="1"/>
    <col min="5889" max="5890" width="12.42578125" style="79" customWidth="1"/>
    <col min="5891" max="5893" width="12.140625" style="79" customWidth="1"/>
    <col min="5894" max="5894" width="11.5703125" style="79" customWidth="1"/>
    <col min="5895" max="5895" width="12.140625" style="79" customWidth="1"/>
    <col min="5896" max="5896" width="11.28515625" style="79" customWidth="1"/>
    <col min="5897" max="5897" width="11.85546875" style="79" customWidth="1"/>
    <col min="5898" max="5898" width="9.85546875" style="79" customWidth="1"/>
    <col min="5899" max="5899" width="9.5703125" style="79" customWidth="1"/>
    <col min="5900" max="5900" width="50.5703125" style="79" customWidth="1"/>
    <col min="5901" max="5902" width="14.42578125" style="79" customWidth="1"/>
    <col min="5903" max="5906" width="12.85546875" style="79" customWidth="1"/>
    <col min="5907" max="5915" width="11.28515625" style="79" customWidth="1"/>
    <col min="5916" max="6135" width="9.140625" style="79"/>
    <col min="6136" max="6136" width="2" style="79" customWidth="1"/>
    <col min="6137" max="6137" width="39.42578125" style="79" customWidth="1"/>
    <col min="6138" max="6140" width="16.28515625" style="79" customWidth="1"/>
    <col min="6141" max="6144" width="14.140625" style="79" customWidth="1"/>
    <col min="6145" max="6146" width="12.42578125" style="79" customWidth="1"/>
    <col min="6147" max="6149" width="12.140625" style="79" customWidth="1"/>
    <col min="6150" max="6150" width="11.5703125" style="79" customWidth="1"/>
    <col min="6151" max="6151" width="12.140625" style="79" customWidth="1"/>
    <col min="6152" max="6152" width="11.28515625" style="79" customWidth="1"/>
    <col min="6153" max="6153" width="11.85546875" style="79" customWidth="1"/>
    <col min="6154" max="6154" width="9.85546875" style="79" customWidth="1"/>
    <col min="6155" max="6155" width="9.5703125" style="79" customWidth="1"/>
    <col min="6156" max="6156" width="50.5703125" style="79" customWidth="1"/>
    <col min="6157" max="6158" width="14.42578125" style="79" customWidth="1"/>
    <col min="6159" max="6162" width="12.85546875" style="79" customWidth="1"/>
    <col min="6163" max="6171" width="11.28515625" style="79" customWidth="1"/>
    <col min="6172" max="6391" width="9.140625" style="79"/>
    <col min="6392" max="6392" width="2" style="79" customWidth="1"/>
    <col min="6393" max="6393" width="39.42578125" style="79" customWidth="1"/>
    <col min="6394" max="6396" width="16.28515625" style="79" customWidth="1"/>
    <col min="6397" max="6400" width="14.140625" style="79" customWidth="1"/>
    <col min="6401" max="6402" width="12.42578125" style="79" customWidth="1"/>
    <col min="6403" max="6405" width="12.140625" style="79" customWidth="1"/>
    <col min="6406" max="6406" width="11.5703125" style="79" customWidth="1"/>
    <col min="6407" max="6407" width="12.140625" style="79" customWidth="1"/>
    <col min="6408" max="6408" width="11.28515625" style="79" customWidth="1"/>
    <col min="6409" max="6409" width="11.85546875" style="79" customWidth="1"/>
    <col min="6410" max="6410" width="9.85546875" style="79" customWidth="1"/>
    <col min="6411" max="6411" width="9.5703125" style="79" customWidth="1"/>
    <col min="6412" max="6412" width="50.5703125" style="79" customWidth="1"/>
    <col min="6413" max="6414" width="14.42578125" style="79" customWidth="1"/>
    <col min="6415" max="6418" width="12.85546875" style="79" customWidth="1"/>
    <col min="6419" max="6427" width="11.28515625" style="79" customWidth="1"/>
    <col min="6428" max="6647" width="9.140625" style="79"/>
    <col min="6648" max="6648" width="2" style="79" customWidth="1"/>
    <col min="6649" max="6649" width="39.42578125" style="79" customWidth="1"/>
    <col min="6650" max="6652" width="16.28515625" style="79" customWidth="1"/>
    <col min="6653" max="6656" width="14.140625" style="79" customWidth="1"/>
    <col min="6657" max="6658" width="12.42578125" style="79" customWidth="1"/>
    <col min="6659" max="6661" width="12.140625" style="79" customWidth="1"/>
    <col min="6662" max="6662" width="11.5703125" style="79" customWidth="1"/>
    <col min="6663" max="6663" width="12.140625" style="79" customWidth="1"/>
    <col min="6664" max="6664" width="11.28515625" style="79" customWidth="1"/>
    <col min="6665" max="6665" width="11.85546875" style="79" customWidth="1"/>
    <col min="6666" max="6666" width="9.85546875" style="79" customWidth="1"/>
    <col min="6667" max="6667" width="9.5703125" style="79" customWidth="1"/>
    <col min="6668" max="6668" width="50.5703125" style="79" customWidth="1"/>
    <col min="6669" max="6670" width="14.42578125" style="79" customWidth="1"/>
    <col min="6671" max="6674" width="12.85546875" style="79" customWidth="1"/>
    <col min="6675" max="6683" width="11.28515625" style="79" customWidth="1"/>
    <col min="6684" max="6903" width="9.140625" style="79"/>
    <col min="6904" max="6904" width="2" style="79" customWidth="1"/>
    <col min="6905" max="6905" width="39.42578125" style="79" customWidth="1"/>
    <col min="6906" max="6908" width="16.28515625" style="79" customWidth="1"/>
    <col min="6909" max="6912" width="14.140625" style="79" customWidth="1"/>
    <col min="6913" max="6914" width="12.42578125" style="79" customWidth="1"/>
    <col min="6915" max="6917" width="12.140625" style="79" customWidth="1"/>
    <col min="6918" max="6918" width="11.5703125" style="79" customWidth="1"/>
    <col min="6919" max="6919" width="12.140625" style="79" customWidth="1"/>
    <col min="6920" max="6920" width="11.28515625" style="79" customWidth="1"/>
    <col min="6921" max="6921" width="11.85546875" style="79" customWidth="1"/>
    <col min="6922" max="6922" width="9.85546875" style="79" customWidth="1"/>
    <col min="6923" max="6923" width="9.5703125" style="79" customWidth="1"/>
    <col min="6924" max="6924" width="50.5703125" style="79" customWidth="1"/>
    <col min="6925" max="6926" width="14.42578125" style="79" customWidth="1"/>
    <col min="6927" max="6930" width="12.85546875" style="79" customWidth="1"/>
    <col min="6931" max="6939" width="11.28515625" style="79" customWidth="1"/>
    <col min="6940" max="7159" width="9.140625" style="79"/>
    <col min="7160" max="7160" width="2" style="79" customWidth="1"/>
    <col min="7161" max="7161" width="39.42578125" style="79" customWidth="1"/>
    <col min="7162" max="7164" width="16.28515625" style="79" customWidth="1"/>
    <col min="7165" max="7168" width="14.140625" style="79" customWidth="1"/>
    <col min="7169" max="7170" width="12.42578125" style="79" customWidth="1"/>
    <col min="7171" max="7173" width="12.140625" style="79" customWidth="1"/>
    <col min="7174" max="7174" width="11.5703125" style="79" customWidth="1"/>
    <col min="7175" max="7175" width="12.140625" style="79" customWidth="1"/>
    <col min="7176" max="7176" width="11.28515625" style="79" customWidth="1"/>
    <col min="7177" max="7177" width="11.85546875" style="79" customWidth="1"/>
    <col min="7178" max="7178" width="9.85546875" style="79" customWidth="1"/>
    <col min="7179" max="7179" width="9.5703125" style="79" customWidth="1"/>
    <col min="7180" max="7180" width="50.5703125" style="79" customWidth="1"/>
    <col min="7181" max="7182" width="14.42578125" style="79" customWidth="1"/>
    <col min="7183" max="7186" width="12.85546875" style="79" customWidth="1"/>
    <col min="7187" max="7195" width="11.28515625" style="79" customWidth="1"/>
    <col min="7196" max="7415" width="9.140625" style="79"/>
    <col min="7416" max="7416" width="2" style="79" customWidth="1"/>
    <col min="7417" max="7417" width="39.42578125" style="79" customWidth="1"/>
    <col min="7418" max="7420" width="16.28515625" style="79" customWidth="1"/>
    <col min="7421" max="7424" width="14.140625" style="79" customWidth="1"/>
    <col min="7425" max="7426" width="12.42578125" style="79" customWidth="1"/>
    <col min="7427" max="7429" width="12.140625" style="79" customWidth="1"/>
    <col min="7430" max="7430" width="11.5703125" style="79" customWidth="1"/>
    <col min="7431" max="7431" width="12.140625" style="79" customWidth="1"/>
    <col min="7432" max="7432" width="11.28515625" style="79" customWidth="1"/>
    <col min="7433" max="7433" width="11.85546875" style="79" customWidth="1"/>
    <col min="7434" max="7434" width="9.85546875" style="79" customWidth="1"/>
    <col min="7435" max="7435" width="9.5703125" style="79" customWidth="1"/>
    <col min="7436" max="7436" width="50.5703125" style="79" customWidth="1"/>
    <col min="7437" max="7438" width="14.42578125" style="79" customWidth="1"/>
    <col min="7439" max="7442" width="12.85546875" style="79" customWidth="1"/>
    <col min="7443" max="7451" width="11.28515625" style="79" customWidth="1"/>
    <col min="7452" max="7671" width="9.140625" style="79"/>
    <col min="7672" max="7672" width="2" style="79" customWidth="1"/>
    <col min="7673" max="7673" width="39.42578125" style="79" customWidth="1"/>
    <col min="7674" max="7676" width="16.28515625" style="79" customWidth="1"/>
    <col min="7677" max="7680" width="14.140625" style="79" customWidth="1"/>
    <col min="7681" max="7682" width="12.42578125" style="79" customWidth="1"/>
    <col min="7683" max="7685" width="12.140625" style="79" customWidth="1"/>
    <col min="7686" max="7686" width="11.5703125" style="79" customWidth="1"/>
    <col min="7687" max="7687" width="12.140625" style="79" customWidth="1"/>
    <col min="7688" max="7688" width="11.28515625" style="79" customWidth="1"/>
    <col min="7689" max="7689" width="11.85546875" style="79" customWidth="1"/>
    <col min="7690" max="7690" width="9.85546875" style="79" customWidth="1"/>
    <col min="7691" max="7691" width="9.5703125" style="79" customWidth="1"/>
    <col min="7692" max="7692" width="50.5703125" style="79" customWidth="1"/>
    <col min="7693" max="7694" width="14.42578125" style="79" customWidth="1"/>
    <col min="7695" max="7698" width="12.85546875" style="79" customWidth="1"/>
    <col min="7699" max="7707" width="11.28515625" style="79" customWidth="1"/>
    <col min="7708" max="7927" width="9.140625" style="79"/>
    <col min="7928" max="7928" width="2" style="79" customWidth="1"/>
    <col min="7929" max="7929" width="39.42578125" style="79" customWidth="1"/>
    <col min="7930" max="7932" width="16.28515625" style="79" customWidth="1"/>
    <col min="7933" max="7936" width="14.140625" style="79" customWidth="1"/>
    <col min="7937" max="7938" width="12.42578125" style="79" customWidth="1"/>
    <col min="7939" max="7941" width="12.140625" style="79" customWidth="1"/>
    <col min="7942" max="7942" width="11.5703125" style="79" customWidth="1"/>
    <col min="7943" max="7943" width="12.140625" style="79" customWidth="1"/>
    <col min="7944" max="7944" width="11.28515625" style="79" customWidth="1"/>
    <col min="7945" max="7945" width="11.85546875" style="79" customWidth="1"/>
    <col min="7946" max="7946" width="9.85546875" style="79" customWidth="1"/>
    <col min="7947" max="7947" width="9.5703125" style="79" customWidth="1"/>
    <col min="7948" max="7948" width="50.5703125" style="79" customWidth="1"/>
    <col min="7949" max="7950" width="14.42578125" style="79" customWidth="1"/>
    <col min="7951" max="7954" width="12.85546875" style="79" customWidth="1"/>
    <col min="7955" max="7963" width="11.28515625" style="79" customWidth="1"/>
    <col min="7964" max="8183" width="9.140625" style="79"/>
    <col min="8184" max="8184" width="2" style="79" customWidth="1"/>
    <col min="8185" max="8185" width="39.42578125" style="79" customWidth="1"/>
    <col min="8186" max="8188" width="16.28515625" style="79" customWidth="1"/>
    <col min="8189" max="8192" width="14.140625" style="79" customWidth="1"/>
    <col min="8193" max="8194" width="12.42578125" style="79" customWidth="1"/>
    <col min="8195" max="8197" width="12.140625" style="79" customWidth="1"/>
    <col min="8198" max="8198" width="11.5703125" style="79" customWidth="1"/>
    <col min="8199" max="8199" width="12.140625" style="79" customWidth="1"/>
    <col min="8200" max="8200" width="11.28515625" style="79" customWidth="1"/>
    <col min="8201" max="8201" width="11.85546875" style="79" customWidth="1"/>
    <col min="8202" max="8202" width="9.85546875" style="79" customWidth="1"/>
    <col min="8203" max="8203" width="9.5703125" style="79" customWidth="1"/>
    <col min="8204" max="8204" width="50.5703125" style="79" customWidth="1"/>
    <col min="8205" max="8206" width="14.42578125" style="79" customWidth="1"/>
    <col min="8207" max="8210" width="12.85546875" style="79" customWidth="1"/>
    <col min="8211" max="8219" width="11.28515625" style="79" customWidth="1"/>
    <col min="8220" max="8439" width="9.140625" style="79"/>
    <col min="8440" max="8440" width="2" style="79" customWidth="1"/>
    <col min="8441" max="8441" width="39.42578125" style="79" customWidth="1"/>
    <col min="8442" max="8444" width="16.28515625" style="79" customWidth="1"/>
    <col min="8445" max="8448" width="14.140625" style="79" customWidth="1"/>
    <col min="8449" max="8450" width="12.42578125" style="79" customWidth="1"/>
    <col min="8451" max="8453" width="12.140625" style="79" customWidth="1"/>
    <col min="8454" max="8454" width="11.5703125" style="79" customWidth="1"/>
    <col min="8455" max="8455" width="12.140625" style="79" customWidth="1"/>
    <col min="8456" max="8456" width="11.28515625" style="79" customWidth="1"/>
    <col min="8457" max="8457" width="11.85546875" style="79" customWidth="1"/>
    <col min="8458" max="8458" width="9.85546875" style="79" customWidth="1"/>
    <col min="8459" max="8459" width="9.5703125" style="79" customWidth="1"/>
    <col min="8460" max="8460" width="50.5703125" style="79" customWidth="1"/>
    <col min="8461" max="8462" width="14.42578125" style="79" customWidth="1"/>
    <col min="8463" max="8466" width="12.85546875" style="79" customWidth="1"/>
    <col min="8467" max="8475" width="11.28515625" style="79" customWidth="1"/>
    <col min="8476" max="8695" width="9.140625" style="79"/>
    <col min="8696" max="8696" width="2" style="79" customWidth="1"/>
    <col min="8697" max="8697" width="39.42578125" style="79" customWidth="1"/>
    <col min="8698" max="8700" width="16.28515625" style="79" customWidth="1"/>
    <col min="8701" max="8704" width="14.140625" style="79" customWidth="1"/>
    <col min="8705" max="8706" width="12.42578125" style="79" customWidth="1"/>
    <col min="8707" max="8709" width="12.140625" style="79" customWidth="1"/>
    <col min="8710" max="8710" width="11.5703125" style="79" customWidth="1"/>
    <col min="8711" max="8711" width="12.140625" style="79" customWidth="1"/>
    <col min="8712" max="8712" width="11.28515625" style="79" customWidth="1"/>
    <col min="8713" max="8713" width="11.85546875" style="79" customWidth="1"/>
    <col min="8714" max="8714" width="9.85546875" style="79" customWidth="1"/>
    <col min="8715" max="8715" width="9.5703125" style="79" customWidth="1"/>
    <col min="8716" max="8716" width="50.5703125" style="79" customWidth="1"/>
    <col min="8717" max="8718" width="14.42578125" style="79" customWidth="1"/>
    <col min="8719" max="8722" width="12.85546875" style="79" customWidth="1"/>
    <col min="8723" max="8731" width="11.28515625" style="79" customWidth="1"/>
    <col min="8732" max="8951" width="9.140625" style="79"/>
    <col min="8952" max="8952" width="2" style="79" customWidth="1"/>
    <col min="8953" max="8953" width="39.42578125" style="79" customWidth="1"/>
    <col min="8954" max="8956" width="16.28515625" style="79" customWidth="1"/>
    <col min="8957" max="8960" width="14.140625" style="79" customWidth="1"/>
    <col min="8961" max="8962" width="12.42578125" style="79" customWidth="1"/>
    <col min="8963" max="8965" width="12.140625" style="79" customWidth="1"/>
    <col min="8966" max="8966" width="11.5703125" style="79" customWidth="1"/>
    <col min="8967" max="8967" width="12.140625" style="79" customWidth="1"/>
    <col min="8968" max="8968" width="11.28515625" style="79" customWidth="1"/>
    <col min="8969" max="8969" width="11.85546875" style="79" customWidth="1"/>
    <col min="8970" max="8970" width="9.85546875" style="79" customWidth="1"/>
    <col min="8971" max="8971" width="9.5703125" style="79" customWidth="1"/>
    <col min="8972" max="8972" width="50.5703125" style="79" customWidth="1"/>
    <col min="8973" max="8974" width="14.42578125" style="79" customWidth="1"/>
    <col min="8975" max="8978" width="12.85546875" style="79" customWidth="1"/>
    <col min="8979" max="8987" width="11.28515625" style="79" customWidth="1"/>
    <col min="8988" max="9207" width="9.140625" style="79"/>
    <col min="9208" max="9208" width="2" style="79" customWidth="1"/>
    <col min="9209" max="9209" width="39.42578125" style="79" customWidth="1"/>
    <col min="9210" max="9212" width="16.28515625" style="79" customWidth="1"/>
    <col min="9213" max="9216" width="14.140625" style="79" customWidth="1"/>
    <col min="9217" max="9218" width="12.42578125" style="79" customWidth="1"/>
    <col min="9219" max="9221" width="12.140625" style="79" customWidth="1"/>
    <col min="9222" max="9222" width="11.5703125" style="79" customWidth="1"/>
    <col min="9223" max="9223" width="12.140625" style="79" customWidth="1"/>
    <col min="9224" max="9224" width="11.28515625" style="79" customWidth="1"/>
    <col min="9225" max="9225" width="11.85546875" style="79" customWidth="1"/>
    <col min="9226" max="9226" width="9.85546875" style="79" customWidth="1"/>
    <col min="9227" max="9227" width="9.5703125" style="79" customWidth="1"/>
    <col min="9228" max="9228" width="50.5703125" style="79" customWidth="1"/>
    <col min="9229" max="9230" width="14.42578125" style="79" customWidth="1"/>
    <col min="9231" max="9234" width="12.85546875" style="79" customWidth="1"/>
    <col min="9235" max="9243" width="11.28515625" style="79" customWidth="1"/>
    <col min="9244" max="9463" width="9.140625" style="79"/>
    <col min="9464" max="9464" width="2" style="79" customWidth="1"/>
    <col min="9465" max="9465" width="39.42578125" style="79" customWidth="1"/>
    <col min="9466" max="9468" width="16.28515625" style="79" customWidth="1"/>
    <col min="9469" max="9472" width="14.140625" style="79" customWidth="1"/>
    <col min="9473" max="9474" width="12.42578125" style="79" customWidth="1"/>
    <col min="9475" max="9477" width="12.140625" style="79" customWidth="1"/>
    <col min="9478" max="9478" width="11.5703125" style="79" customWidth="1"/>
    <col min="9479" max="9479" width="12.140625" style="79" customWidth="1"/>
    <col min="9480" max="9480" width="11.28515625" style="79" customWidth="1"/>
    <col min="9481" max="9481" width="11.85546875" style="79" customWidth="1"/>
    <col min="9482" max="9482" width="9.85546875" style="79" customWidth="1"/>
    <col min="9483" max="9483" width="9.5703125" style="79" customWidth="1"/>
    <col min="9484" max="9484" width="50.5703125" style="79" customWidth="1"/>
    <col min="9485" max="9486" width="14.42578125" style="79" customWidth="1"/>
    <col min="9487" max="9490" width="12.85546875" style="79" customWidth="1"/>
    <col min="9491" max="9499" width="11.28515625" style="79" customWidth="1"/>
    <col min="9500" max="9719" width="9.140625" style="79"/>
    <col min="9720" max="9720" width="2" style="79" customWidth="1"/>
    <col min="9721" max="9721" width="39.42578125" style="79" customWidth="1"/>
    <col min="9722" max="9724" width="16.28515625" style="79" customWidth="1"/>
    <col min="9725" max="9728" width="14.140625" style="79" customWidth="1"/>
    <col min="9729" max="9730" width="12.42578125" style="79" customWidth="1"/>
    <col min="9731" max="9733" width="12.140625" style="79" customWidth="1"/>
    <col min="9734" max="9734" width="11.5703125" style="79" customWidth="1"/>
    <col min="9735" max="9735" width="12.140625" style="79" customWidth="1"/>
    <col min="9736" max="9736" width="11.28515625" style="79" customWidth="1"/>
    <col min="9737" max="9737" width="11.85546875" style="79" customWidth="1"/>
    <col min="9738" max="9738" width="9.85546875" style="79" customWidth="1"/>
    <col min="9739" max="9739" width="9.5703125" style="79" customWidth="1"/>
    <col min="9740" max="9740" width="50.5703125" style="79" customWidth="1"/>
    <col min="9741" max="9742" width="14.42578125" style="79" customWidth="1"/>
    <col min="9743" max="9746" width="12.85546875" style="79" customWidth="1"/>
    <col min="9747" max="9755" width="11.28515625" style="79" customWidth="1"/>
    <col min="9756" max="9975" width="9.140625" style="79"/>
    <col min="9976" max="9976" width="2" style="79" customWidth="1"/>
    <col min="9977" max="9977" width="39.42578125" style="79" customWidth="1"/>
    <col min="9978" max="9980" width="16.28515625" style="79" customWidth="1"/>
    <col min="9981" max="9984" width="14.140625" style="79" customWidth="1"/>
    <col min="9985" max="9986" width="12.42578125" style="79" customWidth="1"/>
    <col min="9987" max="9989" width="12.140625" style="79" customWidth="1"/>
    <col min="9990" max="9990" width="11.5703125" style="79" customWidth="1"/>
    <col min="9991" max="9991" width="12.140625" style="79" customWidth="1"/>
    <col min="9992" max="9992" width="11.28515625" style="79" customWidth="1"/>
    <col min="9993" max="9993" width="11.85546875" style="79" customWidth="1"/>
    <col min="9994" max="9994" width="9.85546875" style="79" customWidth="1"/>
    <col min="9995" max="9995" width="9.5703125" style="79" customWidth="1"/>
    <col min="9996" max="9996" width="50.5703125" style="79" customWidth="1"/>
    <col min="9997" max="9998" width="14.42578125" style="79" customWidth="1"/>
    <col min="9999" max="10002" width="12.85546875" style="79" customWidth="1"/>
    <col min="10003" max="10011" width="11.28515625" style="79" customWidth="1"/>
    <col min="10012" max="10231" width="9.140625" style="79"/>
    <col min="10232" max="10232" width="2" style="79" customWidth="1"/>
    <col min="10233" max="10233" width="39.42578125" style="79" customWidth="1"/>
    <col min="10234" max="10236" width="16.28515625" style="79" customWidth="1"/>
    <col min="10237" max="10240" width="14.140625" style="79" customWidth="1"/>
    <col min="10241" max="10242" width="12.42578125" style="79" customWidth="1"/>
    <col min="10243" max="10245" width="12.140625" style="79" customWidth="1"/>
    <col min="10246" max="10246" width="11.5703125" style="79" customWidth="1"/>
    <col min="10247" max="10247" width="12.140625" style="79" customWidth="1"/>
    <col min="10248" max="10248" width="11.28515625" style="79" customWidth="1"/>
    <col min="10249" max="10249" width="11.85546875" style="79" customWidth="1"/>
    <col min="10250" max="10250" width="9.85546875" style="79" customWidth="1"/>
    <col min="10251" max="10251" width="9.5703125" style="79" customWidth="1"/>
    <col min="10252" max="10252" width="50.5703125" style="79" customWidth="1"/>
    <col min="10253" max="10254" width="14.42578125" style="79" customWidth="1"/>
    <col min="10255" max="10258" width="12.85546875" style="79" customWidth="1"/>
    <col min="10259" max="10267" width="11.28515625" style="79" customWidth="1"/>
    <col min="10268" max="10487" width="9.140625" style="79"/>
    <col min="10488" max="10488" width="2" style="79" customWidth="1"/>
    <col min="10489" max="10489" width="39.42578125" style="79" customWidth="1"/>
    <col min="10490" max="10492" width="16.28515625" style="79" customWidth="1"/>
    <col min="10493" max="10496" width="14.140625" style="79" customWidth="1"/>
    <col min="10497" max="10498" width="12.42578125" style="79" customWidth="1"/>
    <col min="10499" max="10501" width="12.140625" style="79" customWidth="1"/>
    <col min="10502" max="10502" width="11.5703125" style="79" customWidth="1"/>
    <col min="10503" max="10503" width="12.140625" style="79" customWidth="1"/>
    <col min="10504" max="10504" width="11.28515625" style="79" customWidth="1"/>
    <col min="10505" max="10505" width="11.85546875" style="79" customWidth="1"/>
    <col min="10506" max="10506" width="9.85546875" style="79" customWidth="1"/>
    <col min="10507" max="10507" width="9.5703125" style="79" customWidth="1"/>
    <col min="10508" max="10508" width="50.5703125" style="79" customWidth="1"/>
    <col min="10509" max="10510" width="14.42578125" style="79" customWidth="1"/>
    <col min="10511" max="10514" width="12.85546875" style="79" customWidth="1"/>
    <col min="10515" max="10523" width="11.28515625" style="79" customWidth="1"/>
    <col min="10524" max="10743" width="9.140625" style="79"/>
    <col min="10744" max="10744" width="2" style="79" customWidth="1"/>
    <col min="10745" max="10745" width="39.42578125" style="79" customWidth="1"/>
    <col min="10746" max="10748" width="16.28515625" style="79" customWidth="1"/>
    <col min="10749" max="10752" width="14.140625" style="79" customWidth="1"/>
    <col min="10753" max="10754" width="12.42578125" style="79" customWidth="1"/>
    <col min="10755" max="10757" width="12.140625" style="79" customWidth="1"/>
    <col min="10758" max="10758" width="11.5703125" style="79" customWidth="1"/>
    <col min="10759" max="10759" width="12.140625" style="79" customWidth="1"/>
    <col min="10760" max="10760" width="11.28515625" style="79" customWidth="1"/>
    <col min="10761" max="10761" width="11.85546875" style="79" customWidth="1"/>
    <col min="10762" max="10762" width="9.85546875" style="79" customWidth="1"/>
    <col min="10763" max="10763" width="9.5703125" style="79" customWidth="1"/>
    <col min="10764" max="10764" width="50.5703125" style="79" customWidth="1"/>
    <col min="10765" max="10766" width="14.42578125" style="79" customWidth="1"/>
    <col min="10767" max="10770" width="12.85546875" style="79" customWidth="1"/>
    <col min="10771" max="10779" width="11.28515625" style="79" customWidth="1"/>
    <col min="10780" max="10999" width="9.140625" style="79"/>
    <col min="11000" max="11000" width="2" style="79" customWidth="1"/>
    <col min="11001" max="11001" width="39.42578125" style="79" customWidth="1"/>
    <col min="11002" max="11004" width="16.28515625" style="79" customWidth="1"/>
    <col min="11005" max="11008" width="14.140625" style="79" customWidth="1"/>
    <col min="11009" max="11010" width="12.42578125" style="79" customWidth="1"/>
    <col min="11011" max="11013" width="12.140625" style="79" customWidth="1"/>
    <col min="11014" max="11014" width="11.5703125" style="79" customWidth="1"/>
    <col min="11015" max="11015" width="12.140625" style="79" customWidth="1"/>
    <col min="11016" max="11016" width="11.28515625" style="79" customWidth="1"/>
    <col min="11017" max="11017" width="11.85546875" style="79" customWidth="1"/>
    <col min="11018" max="11018" width="9.85546875" style="79" customWidth="1"/>
    <col min="11019" max="11019" width="9.5703125" style="79" customWidth="1"/>
    <col min="11020" max="11020" width="50.5703125" style="79" customWidth="1"/>
    <col min="11021" max="11022" width="14.42578125" style="79" customWidth="1"/>
    <col min="11023" max="11026" width="12.85546875" style="79" customWidth="1"/>
    <col min="11027" max="11035" width="11.28515625" style="79" customWidth="1"/>
    <col min="11036" max="11255" width="9.140625" style="79"/>
    <col min="11256" max="11256" width="2" style="79" customWidth="1"/>
    <col min="11257" max="11257" width="39.42578125" style="79" customWidth="1"/>
    <col min="11258" max="11260" width="16.28515625" style="79" customWidth="1"/>
    <col min="11261" max="11264" width="14.140625" style="79" customWidth="1"/>
    <col min="11265" max="11266" width="12.42578125" style="79" customWidth="1"/>
    <col min="11267" max="11269" width="12.140625" style="79" customWidth="1"/>
    <col min="11270" max="11270" width="11.5703125" style="79" customWidth="1"/>
    <col min="11271" max="11271" width="12.140625" style="79" customWidth="1"/>
    <col min="11272" max="11272" width="11.28515625" style="79" customWidth="1"/>
    <col min="11273" max="11273" width="11.85546875" style="79" customWidth="1"/>
    <col min="11274" max="11274" width="9.85546875" style="79" customWidth="1"/>
    <col min="11275" max="11275" width="9.5703125" style="79" customWidth="1"/>
    <col min="11276" max="11276" width="50.5703125" style="79" customWidth="1"/>
    <col min="11277" max="11278" width="14.42578125" style="79" customWidth="1"/>
    <col min="11279" max="11282" width="12.85546875" style="79" customWidth="1"/>
    <col min="11283" max="11291" width="11.28515625" style="79" customWidth="1"/>
    <col min="11292" max="11511" width="9.140625" style="79"/>
    <col min="11512" max="11512" width="2" style="79" customWidth="1"/>
    <col min="11513" max="11513" width="39.42578125" style="79" customWidth="1"/>
    <col min="11514" max="11516" width="16.28515625" style="79" customWidth="1"/>
    <col min="11517" max="11520" width="14.140625" style="79" customWidth="1"/>
    <col min="11521" max="11522" width="12.42578125" style="79" customWidth="1"/>
    <col min="11523" max="11525" width="12.140625" style="79" customWidth="1"/>
    <col min="11526" max="11526" width="11.5703125" style="79" customWidth="1"/>
    <col min="11527" max="11527" width="12.140625" style="79" customWidth="1"/>
    <col min="11528" max="11528" width="11.28515625" style="79" customWidth="1"/>
    <col min="11529" max="11529" width="11.85546875" style="79" customWidth="1"/>
    <col min="11530" max="11530" width="9.85546875" style="79" customWidth="1"/>
    <col min="11531" max="11531" width="9.5703125" style="79" customWidth="1"/>
    <col min="11532" max="11532" width="50.5703125" style="79" customWidth="1"/>
    <col min="11533" max="11534" width="14.42578125" style="79" customWidth="1"/>
    <col min="11535" max="11538" width="12.85546875" style="79" customWidth="1"/>
    <col min="11539" max="11547" width="11.28515625" style="79" customWidth="1"/>
    <col min="11548" max="11767" width="9.140625" style="79"/>
    <col min="11768" max="11768" width="2" style="79" customWidth="1"/>
    <col min="11769" max="11769" width="39.42578125" style="79" customWidth="1"/>
    <col min="11770" max="11772" width="16.28515625" style="79" customWidth="1"/>
    <col min="11773" max="11776" width="14.140625" style="79" customWidth="1"/>
    <col min="11777" max="11778" width="12.42578125" style="79" customWidth="1"/>
    <col min="11779" max="11781" width="12.140625" style="79" customWidth="1"/>
    <col min="11782" max="11782" width="11.5703125" style="79" customWidth="1"/>
    <col min="11783" max="11783" width="12.140625" style="79" customWidth="1"/>
    <col min="11784" max="11784" width="11.28515625" style="79" customWidth="1"/>
    <col min="11785" max="11785" width="11.85546875" style="79" customWidth="1"/>
    <col min="11786" max="11786" width="9.85546875" style="79" customWidth="1"/>
    <col min="11787" max="11787" width="9.5703125" style="79" customWidth="1"/>
    <col min="11788" max="11788" width="50.5703125" style="79" customWidth="1"/>
    <col min="11789" max="11790" width="14.42578125" style="79" customWidth="1"/>
    <col min="11791" max="11794" width="12.85546875" style="79" customWidth="1"/>
    <col min="11795" max="11803" width="11.28515625" style="79" customWidth="1"/>
    <col min="11804" max="12023" width="9.140625" style="79"/>
    <col min="12024" max="12024" width="2" style="79" customWidth="1"/>
    <col min="12025" max="12025" width="39.42578125" style="79" customWidth="1"/>
    <col min="12026" max="12028" width="16.28515625" style="79" customWidth="1"/>
    <col min="12029" max="12032" width="14.140625" style="79" customWidth="1"/>
    <col min="12033" max="12034" width="12.42578125" style="79" customWidth="1"/>
    <col min="12035" max="12037" width="12.140625" style="79" customWidth="1"/>
    <col min="12038" max="12038" width="11.5703125" style="79" customWidth="1"/>
    <col min="12039" max="12039" width="12.140625" style="79" customWidth="1"/>
    <col min="12040" max="12040" width="11.28515625" style="79" customWidth="1"/>
    <col min="12041" max="12041" width="11.85546875" style="79" customWidth="1"/>
    <col min="12042" max="12042" width="9.85546875" style="79" customWidth="1"/>
    <col min="12043" max="12043" width="9.5703125" style="79" customWidth="1"/>
    <col min="12044" max="12044" width="50.5703125" style="79" customWidth="1"/>
    <col min="12045" max="12046" width="14.42578125" style="79" customWidth="1"/>
    <col min="12047" max="12050" width="12.85546875" style="79" customWidth="1"/>
    <col min="12051" max="12059" width="11.28515625" style="79" customWidth="1"/>
    <col min="12060" max="12279" width="9.140625" style="79"/>
    <col min="12280" max="12280" width="2" style="79" customWidth="1"/>
    <col min="12281" max="12281" width="39.42578125" style="79" customWidth="1"/>
    <col min="12282" max="12284" width="16.28515625" style="79" customWidth="1"/>
    <col min="12285" max="12288" width="14.140625" style="79" customWidth="1"/>
    <col min="12289" max="12290" width="12.42578125" style="79" customWidth="1"/>
    <col min="12291" max="12293" width="12.140625" style="79" customWidth="1"/>
    <col min="12294" max="12294" width="11.5703125" style="79" customWidth="1"/>
    <col min="12295" max="12295" width="12.140625" style="79" customWidth="1"/>
    <col min="12296" max="12296" width="11.28515625" style="79" customWidth="1"/>
    <col min="12297" max="12297" width="11.85546875" style="79" customWidth="1"/>
    <col min="12298" max="12298" width="9.85546875" style="79" customWidth="1"/>
    <col min="12299" max="12299" width="9.5703125" style="79" customWidth="1"/>
    <col min="12300" max="12300" width="50.5703125" style="79" customWidth="1"/>
    <col min="12301" max="12302" width="14.42578125" style="79" customWidth="1"/>
    <col min="12303" max="12306" width="12.85546875" style="79" customWidth="1"/>
    <col min="12307" max="12315" width="11.28515625" style="79" customWidth="1"/>
    <col min="12316" max="12535" width="9.140625" style="79"/>
    <col min="12536" max="12536" width="2" style="79" customWidth="1"/>
    <col min="12537" max="12537" width="39.42578125" style="79" customWidth="1"/>
    <col min="12538" max="12540" width="16.28515625" style="79" customWidth="1"/>
    <col min="12541" max="12544" width="14.140625" style="79" customWidth="1"/>
    <col min="12545" max="12546" width="12.42578125" style="79" customWidth="1"/>
    <col min="12547" max="12549" width="12.140625" style="79" customWidth="1"/>
    <col min="12550" max="12550" width="11.5703125" style="79" customWidth="1"/>
    <col min="12551" max="12551" width="12.140625" style="79" customWidth="1"/>
    <col min="12552" max="12552" width="11.28515625" style="79" customWidth="1"/>
    <col min="12553" max="12553" width="11.85546875" style="79" customWidth="1"/>
    <col min="12554" max="12554" width="9.85546875" style="79" customWidth="1"/>
    <col min="12555" max="12555" width="9.5703125" style="79" customWidth="1"/>
    <col min="12556" max="12556" width="50.5703125" style="79" customWidth="1"/>
    <col min="12557" max="12558" width="14.42578125" style="79" customWidth="1"/>
    <col min="12559" max="12562" width="12.85546875" style="79" customWidth="1"/>
    <col min="12563" max="12571" width="11.28515625" style="79" customWidth="1"/>
    <col min="12572" max="12791" width="9.140625" style="79"/>
    <col min="12792" max="12792" width="2" style="79" customWidth="1"/>
    <col min="12793" max="12793" width="39.42578125" style="79" customWidth="1"/>
    <col min="12794" max="12796" width="16.28515625" style="79" customWidth="1"/>
    <col min="12797" max="12800" width="14.140625" style="79" customWidth="1"/>
    <col min="12801" max="12802" width="12.42578125" style="79" customWidth="1"/>
    <col min="12803" max="12805" width="12.140625" style="79" customWidth="1"/>
    <col min="12806" max="12806" width="11.5703125" style="79" customWidth="1"/>
    <col min="12807" max="12807" width="12.140625" style="79" customWidth="1"/>
    <col min="12808" max="12808" width="11.28515625" style="79" customWidth="1"/>
    <col min="12809" max="12809" width="11.85546875" style="79" customWidth="1"/>
    <col min="12810" max="12810" width="9.85546875" style="79" customWidth="1"/>
    <col min="12811" max="12811" width="9.5703125" style="79" customWidth="1"/>
    <col min="12812" max="12812" width="50.5703125" style="79" customWidth="1"/>
    <col min="12813" max="12814" width="14.42578125" style="79" customWidth="1"/>
    <col min="12815" max="12818" width="12.85546875" style="79" customWidth="1"/>
    <col min="12819" max="12827" width="11.28515625" style="79" customWidth="1"/>
    <col min="12828" max="13047" width="9.140625" style="79"/>
    <col min="13048" max="13048" width="2" style="79" customWidth="1"/>
    <col min="13049" max="13049" width="39.42578125" style="79" customWidth="1"/>
    <col min="13050" max="13052" width="16.28515625" style="79" customWidth="1"/>
    <col min="13053" max="13056" width="14.140625" style="79" customWidth="1"/>
    <col min="13057" max="13058" width="12.42578125" style="79" customWidth="1"/>
    <col min="13059" max="13061" width="12.140625" style="79" customWidth="1"/>
    <col min="13062" max="13062" width="11.5703125" style="79" customWidth="1"/>
    <col min="13063" max="13063" width="12.140625" style="79" customWidth="1"/>
    <col min="13064" max="13064" width="11.28515625" style="79" customWidth="1"/>
    <col min="13065" max="13065" width="11.85546875" style="79" customWidth="1"/>
    <col min="13066" max="13066" width="9.85546875" style="79" customWidth="1"/>
    <col min="13067" max="13067" width="9.5703125" style="79" customWidth="1"/>
    <col min="13068" max="13068" width="50.5703125" style="79" customWidth="1"/>
    <col min="13069" max="13070" width="14.42578125" style="79" customWidth="1"/>
    <col min="13071" max="13074" width="12.85546875" style="79" customWidth="1"/>
    <col min="13075" max="13083" width="11.28515625" style="79" customWidth="1"/>
    <col min="13084" max="13303" width="9.140625" style="79"/>
    <col min="13304" max="13304" width="2" style="79" customWidth="1"/>
    <col min="13305" max="13305" width="39.42578125" style="79" customWidth="1"/>
    <col min="13306" max="13308" width="16.28515625" style="79" customWidth="1"/>
    <col min="13309" max="13312" width="14.140625" style="79" customWidth="1"/>
    <col min="13313" max="13314" width="12.42578125" style="79" customWidth="1"/>
    <col min="13315" max="13317" width="12.140625" style="79" customWidth="1"/>
    <col min="13318" max="13318" width="11.5703125" style="79" customWidth="1"/>
    <col min="13319" max="13319" width="12.140625" style="79" customWidth="1"/>
    <col min="13320" max="13320" width="11.28515625" style="79" customWidth="1"/>
    <col min="13321" max="13321" width="11.85546875" style="79" customWidth="1"/>
    <col min="13322" max="13322" width="9.85546875" style="79" customWidth="1"/>
    <col min="13323" max="13323" width="9.5703125" style="79" customWidth="1"/>
    <col min="13324" max="13324" width="50.5703125" style="79" customWidth="1"/>
    <col min="13325" max="13326" width="14.42578125" style="79" customWidth="1"/>
    <col min="13327" max="13330" width="12.85546875" style="79" customWidth="1"/>
    <col min="13331" max="13339" width="11.28515625" style="79" customWidth="1"/>
    <col min="13340" max="13559" width="9.140625" style="79"/>
    <col min="13560" max="13560" width="2" style="79" customWidth="1"/>
    <col min="13561" max="13561" width="39.42578125" style="79" customWidth="1"/>
    <col min="13562" max="13564" width="16.28515625" style="79" customWidth="1"/>
    <col min="13565" max="13568" width="14.140625" style="79" customWidth="1"/>
    <col min="13569" max="13570" width="12.42578125" style="79" customWidth="1"/>
    <col min="13571" max="13573" width="12.140625" style="79" customWidth="1"/>
    <col min="13574" max="13574" width="11.5703125" style="79" customWidth="1"/>
    <col min="13575" max="13575" width="12.140625" style="79" customWidth="1"/>
    <col min="13576" max="13576" width="11.28515625" style="79" customWidth="1"/>
    <col min="13577" max="13577" width="11.85546875" style="79" customWidth="1"/>
    <col min="13578" max="13578" width="9.85546875" style="79" customWidth="1"/>
    <col min="13579" max="13579" width="9.5703125" style="79" customWidth="1"/>
    <col min="13580" max="13580" width="50.5703125" style="79" customWidth="1"/>
    <col min="13581" max="13582" width="14.42578125" style="79" customWidth="1"/>
    <col min="13583" max="13586" width="12.85546875" style="79" customWidth="1"/>
    <col min="13587" max="13595" width="11.28515625" style="79" customWidth="1"/>
    <col min="13596" max="13815" width="9.140625" style="79"/>
    <col min="13816" max="13816" width="2" style="79" customWidth="1"/>
    <col min="13817" max="13817" width="39.42578125" style="79" customWidth="1"/>
    <col min="13818" max="13820" width="16.28515625" style="79" customWidth="1"/>
    <col min="13821" max="13824" width="14.140625" style="79" customWidth="1"/>
    <col min="13825" max="13826" width="12.42578125" style="79" customWidth="1"/>
    <col min="13827" max="13829" width="12.140625" style="79" customWidth="1"/>
    <col min="13830" max="13830" width="11.5703125" style="79" customWidth="1"/>
    <col min="13831" max="13831" width="12.140625" style="79" customWidth="1"/>
    <col min="13832" max="13832" width="11.28515625" style="79" customWidth="1"/>
    <col min="13833" max="13833" width="11.85546875" style="79" customWidth="1"/>
    <col min="13834" max="13834" width="9.85546875" style="79" customWidth="1"/>
    <col min="13835" max="13835" width="9.5703125" style="79" customWidth="1"/>
    <col min="13836" max="13836" width="50.5703125" style="79" customWidth="1"/>
    <col min="13837" max="13838" width="14.42578125" style="79" customWidth="1"/>
    <col min="13839" max="13842" width="12.85546875" style="79" customWidth="1"/>
    <col min="13843" max="13851" width="11.28515625" style="79" customWidth="1"/>
    <col min="13852" max="14071" width="9.140625" style="79"/>
    <col min="14072" max="14072" width="2" style="79" customWidth="1"/>
    <col min="14073" max="14073" width="39.42578125" style="79" customWidth="1"/>
    <col min="14074" max="14076" width="16.28515625" style="79" customWidth="1"/>
    <col min="14077" max="14080" width="14.140625" style="79" customWidth="1"/>
    <col min="14081" max="14082" width="12.42578125" style="79" customWidth="1"/>
    <col min="14083" max="14085" width="12.140625" style="79" customWidth="1"/>
    <col min="14086" max="14086" width="11.5703125" style="79" customWidth="1"/>
    <col min="14087" max="14087" width="12.140625" style="79" customWidth="1"/>
    <col min="14088" max="14088" width="11.28515625" style="79" customWidth="1"/>
    <col min="14089" max="14089" width="11.85546875" style="79" customWidth="1"/>
    <col min="14090" max="14090" width="9.85546875" style="79" customWidth="1"/>
    <col min="14091" max="14091" width="9.5703125" style="79" customWidth="1"/>
    <col min="14092" max="14092" width="50.5703125" style="79" customWidth="1"/>
    <col min="14093" max="14094" width="14.42578125" style="79" customWidth="1"/>
    <col min="14095" max="14098" width="12.85546875" style="79" customWidth="1"/>
    <col min="14099" max="14107" width="11.28515625" style="79" customWidth="1"/>
    <col min="14108" max="14327" width="9.140625" style="79"/>
    <col min="14328" max="14328" width="2" style="79" customWidth="1"/>
    <col min="14329" max="14329" width="39.42578125" style="79" customWidth="1"/>
    <col min="14330" max="14332" width="16.28515625" style="79" customWidth="1"/>
    <col min="14333" max="14336" width="14.140625" style="79" customWidth="1"/>
    <col min="14337" max="14338" width="12.42578125" style="79" customWidth="1"/>
    <col min="14339" max="14341" width="12.140625" style="79" customWidth="1"/>
    <col min="14342" max="14342" width="11.5703125" style="79" customWidth="1"/>
    <col min="14343" max="14343" width="12.140625" style="79" customWidth="1"/>
    <col min="14344" max="14344" width="11.28515625" style="79" customWidth="1"/>
    <col min="14345" max="14345" width="11.85546875" style="79" customWidth="1"/>
    <col min="14346" max="14346" width="9.85546875" style="79" customWidth="1"/>
    <col min="14347" max="14347" width="9.5703125" style="79" customWidth="1"/>
    <col min="14348" max="14348" width="50.5703125" style="79" customWidth="1"/>
    <col min="14349" max="14350" width="14.42578125" style="79" customWidth="1"/>
    <col min="14351" max="14354" width="12.85546875" style="79" customWidth="1"/>
    <col min="14355" max="14363" width="11.28515625" style="79" customWidth="1"/>
    <col min="14364" max="14583" width="9.140625" style="79"/>
    <col min="14584" max="14584" width="2" style="79" customWidth="1"/>
    <col min="14585" max="14585" width="39.42578125" style="79" customWidth="1"/>
    <col min="14586" max="14588" width="16.28515625" style="79" customWidth="1"/>
    <col min="14589" max="14592" width="14.140625" style="79" customWidth="1"/>
    <col min="14593" max="14594" width="12.42578125" style="79" customWidth="1"/>
    <col min="14595" max="14597" width="12.140625" style="79" customWidth="1"/>
    <col min="14598" max="14598" width="11.5703125" style="79" customWidth="1"/>
    <col min="14599" max="14599" width="12.140625" style="79" customWidth="1"/>
    <col min="14600" max="14600" width="11.28515625" style="79" customWidth="1"/>
    <col min="14601" max="14601" width="11.85546875" style="79" customWidth="1"/>
    <col min="14602" max="14602" width="9.85546875" style="79" customWidth="1"/>
    <col min="14603" max="14603" width="9.5703125" style="79" customWidth="1"/>
    <col min="14604" max="14604" width="50.5703125" style="79" customWidth="1"/>
    <col min="14605" max="14606" width="14.42578125" style="79" customWidth="1"/>
    <col min="14607" max="14610" width="12.85546875" style="79" customWidth="1"/>
    <col min="14611" max="14619" width="11.28515625" style="79" customWidth="1"/>
    <col min="14620" max="14839" width="9.140625" style="79"/>
    <col min="14840" max="14840" width="2" style="79" customWidth="1"/>
    <col min="14841" max="14841" width="39.42578125" style="79" customWidth="1"/>
    <col min="14842" max="14844" width="16.28515625" style="79" customWidth="1"/>
    <col min="14845" max="14848" width="14.140625" style="79" customWidth="1"/>
    <col min="14849" max="14850" width="12.42578125" style="79" customWidth="1"/>
    <col min="14851" max="14853" width="12.140625" style="79" customWidth="1"/>
    <col min="14854" max="14854" width="11.5703125" style="79" customWidth="1"/>
    <col min="14855" max="14855" width="12.140625" style="79" customWidth="1"/>
    <col min="14856" max="14856" width="11.28515625" style="79" customWidth="1"/>
    <col min="14857" max="14857" width="11.85546875" style="79" customWidth="1"/>
    <col min="14858" max="14858" width="9.85546875" style="79" customWidth="1"/>
    <col min="14859" max="14859" width="9.5703125" style="79" customWidth="1"/>
    <col min="14860" max="14860" width="50.5703125" style="79" customWidth="1"/>
    <col min="14861" max="14862" width="14.42578125" style="79" customWidth="1"/>
    <col min="14863" max="14866" width="12.85546875" style="79" customWidth="1"/>
    <col min="14867" max="14875" width="11.28515625" style="79" customWidth="1"/>
    <col min="14876" max="15095" width="9.140625" style="79"/>
    <col min="15096" max="15096" width="2" style="79" customWidth="1"/>
    <col min="15097" max="15097" width="39.42578125" style="79" customWidth="1"/>
    <col min="15098" max="15100" width="16.28515625" style="79" customWidth="1"/>
    <col min="15101" max="15104" width="14.140625" style="79" customWidth="1"/>
    <col min="15105" max="15106" width="12.42578125" style="79" customWidth="1"/>
    <col min="15107" max="15109" width="12.140625" style="79" customWidth="1"/>
    <col min="15110" max="15110" width="11.5703125" style="79" customWidth="1"/>
    <col min="15111" max="15111" width="12.140625" style="79" customWidth="1"/>
    <col min="15112" max="15112" width="11.28515625" style="79" customWidth="1"/>
    <col min="15113" max="15113" width="11.85546875" style="79" customWidth="1"/>
    <col min="15114" max="15114" width="9.85546875" style="79" customWidth="1"/>
    <col min="15115" max="15115" width="9.5703125" style="79" customWidth="1"/>
    <col min="15116" max="15116" width="50.5703125" style="79" customWidth="1"/>
    <col min="15117" max="15118" width="14.42578125" style="79" customWidth="1"/>
    <col min="15119" max="15122" width="12.85546875" style="79" customWidth="1"/>
    <col min="15123" max="15131" width="11.28515625" style="79" customWidth="1"/>
    <col min="15132" max="15351" width="9.140625" style="79"/>
    <col min="15352" max="15352" width="2" style="79" customWidth="1"/>
    <col min="15353" max="15353" width="39.42578125" style="79" customWidth="1"/>
    <col min="15354" max="15356" width="16.28515625" style="79" customWidth="1"/>
    <col min="15357" max="15360" width="14.140625" style="79" customWidth="1"/>
    <col min="15361" max="15362" width="12.42578125" style="79" customWidth="1"/>
    <col min="15363" max="15365" width="12.140625" style="79" customWidth="1"/>
    <col min="15366" max="15366" width="11.5703125" style="79" customWidth="1"/>
    <col min="15367" max="15367" width="12.140625" style="79" customWidth="1"/>
    <col min="15368" max="15368" width="11.28515625" style="79" customWidth="1"/>
    <col min="15369" max="15369" width="11.85546875" style="79" customWidth="1"/>
    <col min="15370" max="15370" width="9.85546875" style="79" customWidth="1"/>
    <col min="15371" max="15371" width="9.5703125" style="79" customWidth="1"/>
    <col min="15372" max="15372" width="50.5703125" style="79" customWidth="1"/>
    <col min="15373" max="15374" width="14.42578125" style="79" customWidth="1"/>
    <col min="15375" max="15378" width="12.85546875" style="79" customWidth="1"/>
    <col min="15379" max="15387" width="11.28515625" style="79" customWidth="1"/>
    <col min="15388" max="15607" width="9.140625" style="79"/>
    <col min="15608" max="15608" width="2" style="79" customWidth="1"/>
    <col min="15609" max="15609" width="39.42578125" style="79" customWidth="1"/>
    <col min="15610" max="15612" width="16.28515625" style="79" customWidth="1"/>
    <col min="15613" max="15616" width="14.140625" style="79" customWidth="1"/>
    <col min="15617" max="15618" width="12.42578125" style="79" customWidth="1"/>
    <col min="15619" max="15621" width="12.140625" style="79" customWidth="1"/>
    <col min="15622" max="15622" width="11.5703125" style="79" customWidth="1"/>
    <col min="15623" max="15623" width="12.140625" style="79" customWidth="1"/>
    <col min="15624" max="15624" width="11.28515625" style="79" customWidth="1"/>
    <col min="15625" max="15625" width="11.85546875" style="79" customWidth="1"/>
    <col min="15626" max="15626" width="9.85546875" style="79" customWidth="1"/>
    <col min="15627" max="15627" width="9.5703125" style="79" customWidth="1"/>
    <col min="15628" max="15628" width="50.5703125" style="79" customWidth="1"/>
    <col min="15629" max="15630" width="14.42578125" style="79" customWidth="1"/>
    <col min="15631" max="15634" width="12.85546875" style="79" customWidth="1"/>
    <col min="15635" max="15643" width="11.28515625" style="79" customWidth="1"/>
    <col min="15644" max="15863" width="9.140625" style="79"/>
    <col min="15864" max="15864" width="2" style="79" customWidth="1"/>
    <col min="15865" max="15865" width="39.42578125" style="79" customWidth="1"/>
    <col min="15866" max="15868" width="16.28515625" style="79" customWidth="1"/>
    <col min="15869" max="15872" width="14.140625" style="79" customWidth="1"/>
    <col min="15873" max="15874" width="12.42578125" style="79" customWidth="1"/>
    <col min="15875" max="15877" width="12.140625" style="79" customWidth="1"/>
    <col min="15878" max="15878" width="11.5703125" style="79" customWidth="1"/>
    <col min="15879" max="15879" width="12.140625" style="79" customWidth="1"/>
    <col min="15880" max="15880" width="11.28515625" style="79" customWidth="1"/>
    <col min="15881" max="15881" width="11.85546875" style="79" customWidth="1"/>
    <col min="15882" max="15882" width="9.85546875" style="79" customWidth="1"/>
    <col min="15883" max="15883" width="9.5703125" style="79" customWidth="1"/>
    <col min="15884" max="15884" width="50.5703125" style="79" customWidth="1"/>
    <col min="15885" max="15886" width="14.42578125" style="79" customWidth="1"/>
    <col min="15887" max="15890" width="12.85546875" style="79" customWidth="1"/>
    <col min="15891" max="15899" width="11.28515625" style="79" customWidth="1"/>
    <col min="15900" max="16119" width="9.140625" style="79"/>
    <col min="16120" max="16120" width="2" style="79" customWidth="1"/>
    <col min="16121" max="16121" width="39.42578125" style="79" customWidth="1"/>
    <col min="16122" max="16124" width="16.28515625" style="79" customWidth="1"/>
    <col min="16125" max="16128" width="14.140625" style="79" customWidth="1"/>
    <col min="16129" max="16130" width="12.42578125" style="79" customWidth="1"/>
    <col min="16131" max="16133" width="12.140625" style="79" customWidth="1"/>
    <col min="16134" max="16134" width="11.5703125" style="79" customWidth="1"/>
    <col min="16135" max="16135" width="12.140625" style="79" customWidth="1"/>
    <col min="16136" max="16136" width="11.28515625" style="79" customWidth="1"/>
    <col min="16137" max="16137" width="11.85546875" style="79" customWidth="1"/>
    <col min="16138" max="16138" width="9.85546875" style="79" customWidth="1"/>
    <col min="16139" max="16139" width="9.5703125" style="79" customWidth="1"/>
    <col min="16140" max="16140" width="50.5703125" style="79" customWidth="1"/>
    <col min="16141" max="16142" width="14.42578125" style="79" customWidth="1"/>
    <col min="16143" max="16146" width="12.85546875" style="79" customWidth="1"/>
    <col min="16147" max="16155" width="11.28515625" style="79" customWidth="1"/>
    <col min="16156" max="16384" width="9.140625" style="79"/>
  </cols>
  <sheetData>
    <row r="1" spans="2:27" ht="10.5" customHeight="1" x14ac:dyDescent="0.2"/>
    <row r="2" spans="2:27" ht="15.75" x14ac:dyDescent="0.25">
      <c r="B2" s="80" t="s">
        <v>359</v>
      </c>
      <c r="F2" s="135"/>
    </row>
    <row r="3" spans="2:27" ht="15" x14ac:dyDescent="0.2">
      <c r="B3" s="82" t="s">
        <v>29</v>
      </c>
    </row>
    <row r="4" spans="2:27" ht="15" x14ac:dyDescent="0.2">
      <c r="B4" s="82"/>
    </row>
    <row r="5" spans="2:27" ht="15.75" x14ac:dyDescent="0.25">
      <c r="B5" s="80" t="s">
        <v>0</v>
      </c>
    </row>
    <row r="6" spans="2:27" ht="15.75" x14ac:dyDescent="0.25">
      <c r="B6" s="80"/>
    </row>
    <row r="7" spans="2:27" ht="15.75" x14ac:dyDescent="0.25">
      <c r="B7" s="80" t="s">
        <v>41</v>
      </c>
    </row>
    <row r="8" spans="2:27" x14ac:dyDescent="0.2">
      <c r="B8" s="84" t="s">
        <v>222</v>
      </c>
    </row>
    <row r="11" spans="2:27" x14ac:dyDescent="0.2">
      <c r="B11" s="84" t="s">
        <v>223</v>
      </c>
      <c r="C11" s="136"/>
      <c r="D11" s="136"/>
      <c r="E11" s="136"/>
      <c r="F11" s="136"/>
      <c r="G11" s="136"/>
      <c r="H11" s="136"/>
      <c r="I11" s="136"/>
      <c r="J11" s="136"/>
      <c r="K11" s="136"/>
      <c r="L11" s="136"/>
      <c r="M11" s="136"/>
      <c r="O11" s="84"/>
      <c r="P11" s="84" t="s">
        <v>224</v>
      </c>
      <c r="Q11" s="84"/>
      <c r="R11" s="84"/>
      <c r="S11" s="84"/>
      <c r="T11" s="84"/>
      <c r="U11" s="84"/>
      <c r="V11" s="84"/>
    </row>
    <row r="12" spans="2:27" x14ac:dyDescent="0.2">
      <c r="B12" s="79" t="s">
        <v>86</v>
      </c>
      <c r="P12" s="79" t="s">
        <v>86</v>
      </c>
    </row>
    <row r="14" spans="2:27" ht="13.5" thickBot="1" x14ac:dyDescent="0.25">
      <c r="B14" s="137"/>
      <c r="C14" s="138" t="s">
        <v>225</v>
      </c>
      <c r="D14" s="86">
        <v>40329</v>
      </c>
      <c r="E14" s="86">
        <v>39964</v>
      </c>
      <c r="F14" s="86">
        <v>39599</v>
      </c>
      <c r="G14" s="86">
        <v>39233</v>
      </c>
      <c r="H14" s="86">
        <v>38868</v>
      </c>
      <c r="I14" s="86">
        <v>38503</v>
      </c>
      <c r="J14" s="86">
        <v>38138</v>
      </c>
      <c r="K14" s="86">
        <v>37772</v>
      </c>
      <c r="L14" s="86">
        <v>37407</v>
      </c>
      <c r="M14" s="86">
        <v>37042</v>
      </c>
      <c r="N14" s="86">
        <v>36677</v>
      </c>
      <c r="P14" s="137"/>
      <c r="Q14" s="86">
        <v>40329</v>
      </c>
      <c r="R14" s="86">
        <v>39964</v>
      </c>
      <c r="S14" s="86">
        <v>39599</v>
      </c>
      <c r="T14" s="86">
        <v>39233</v>
      </c>
      <c r="U14" s="86">
        <v>38868</v>
      </c>
      <c r="V14" s="86">
        <v>38503</v>
      </c>
      <c r="W14" s="86">
        <v>38138</v>
      </c>
      <c r="X14" s="86">
        <v>37772</v>
      </c>
      <c r="Y14" s="86">
        <v>37407</v>
      </c>
      <c r="Z14" s="86">
        <v>37042</v>
      </c>
      <c r="AA14" s="86">
        <v>36677</v>
      </c>
    </row>
    <row r="15" spans="2:27" x14ac:dyDescent="0.2">
      <c r="B15" s="84" t="s">
        <v>226</v>
      </c>
      <c r="C15" s="136"/>
      <c r="D15" s="136"/>
      <c r="E15" s="136"/>
      <c r="F15" s="136"/>
      <c r="G15" s="136"/>
      <c r="H15" s="136"/>
      <c r="I15" s="136"/>
      <c r="J15" s="136"/>
      <c r="K15" s="136"/>
      <c r="L15" s="79"/>
      <c r="M15" s="79"/>
      <c r="P15" s="84" t="s">
        <v>227</v>
      </c>
      <c r="Q15" s="84"/>
      <c r="R15" s="84"/>
      <c r="S15" s="84"/>
      <c r="T15" s="84"/>
      <c r="U15" s="84"/>
      <c r="V15" s="84"/>
      <c r="W15" s="84"/>
      <c r="X15" s="84"/>
      <c r="Y15" s="84"/>
      <c r="Z15" s="84"/>
    </row>
    <row r="16" spans="2:27" x14ac:dyDescent="0.2">
      <c r="B16" s="79" t="s">
        <v>228</v>
      </c>
      <c r="L16" s="79"/>
      <c r="M16" s="79"/>
      <c r="P16" s="127" t="s">
        <v>229</v>
      </c>
      <c r="Q16" s="127"/>
      <c r="R16" s="127"/>
      <c r="S16" s="127"/>
      <c r="T16" s="127"/>
      <c r="U16" s="127"/>
      <c r="V16" s="127"/>
      <c r="W16" s="127"/>
      <c r="X16" s="127"/>
      <c r="Y16" s="127"/>
      <c r="Z16" s="127"/>
      <c r="AA16" s="92"/>
    </row>
    <row r="17" spans="2:27" x14ac:dyDescent="0.2">
      <c r="B17" s="79" t="s">
        <v>230</v>
      </c>
      <c r="C17" s="134" t="s">
        <v>231</v>
      </c>
      <c r="D17" s="91">
        <v>3079.1</v>
      </c>
      <c r="E17" s="91">
        <v>2291.1</v>
      </c>
      <c r="F17" s="91">
        <v>2133.9</v>
      </c>
      <c r="G17" s="91">
        <v>1856.7</v>
      </c>
      <c r="H17" s="121">
        <v>954.2</v>
      </c>
      <c r="I17" s="121">
        <v>1388.1</v>
      </c>
      <c r="J17" s="121">
        <v>828</v>
      </c>
      <c r="K17" s="122">
        <v>634</v>
      </c>
      <c r="L17" s="92">
        <v>575.5</v>
      </c>
      <c r="M17" s="92">
        <v>304</v>
      </c>
      <c r="N17" s="92">
        <v>254.3</v>
      </c>
      <c r="O17" s="139"/>
      <c r="P17" s="140" t="s">
        <v>232</v>
      </c>
      <c r="Q17" s="92">
        <f>'Income Statement (Ch. 10)'!C15*0.005</f>
        <v>95.070000000000007</v>
      </c>
      <c r="R17" s="92">
        <f>'Income Statement (Ch. 10)'!D15*0.005</f>
        <v>95.880499999999998</v>
      </c>
      <c r="S17" s="92">
        <f>'Income Statement (Ch. 10)'!E15*0.005</f>
        <v>93.135000000000005</v>
      </c>
      <c r="T17" s="92">
        <f>'Income Statement (Ch. 10)'!F15*0.005</f>
        <v>81.629499999999993</v>
      </c>
      <c r="U17" s="92">
        <f>'Income Statement (Ch. 10)'!G15*0.005</f>
        <v>74.774500000000003</v>
      </c>
      <c r="V17" s="92">
        <f>'Income Statement (Ch. 10)'!H15*0.005</f>
        <v>68.69850000000001</v>
      </c>
      <c r="W17" s="92">
        <f>'Income Statement (Ch. 10)'!I15*0.005</f>
        <v>61.265500000000003</v>
      </c>
      <c r="X17" s="92">
        <f>'Income Statement (Ch. 10)'!J15*0.005</f>
        <v>53.484999999999999</v>
      </c>
      <c r="Y17" s="92">
        <f>'Income Statement (Ch. 10)'!K15*0.005</f>
        <v>49.465000000000003</v>
      </c>
      <c r="Z17" s="92">
        <f>'Income Statement (Ch. 10)'!L15*0.005</f>
        <v>47.443999999999996</v>
      </c>
      <c r="AA17" s="92">
        <f>'Income Statement (Ch. 10)'!M15*0.005</f>
        <v>44.975500000000004</v>
      </c>
    </row>
    <row r="18" spans="2:27" x14ac:dyDescent="0.2">
      <c r="B18" s="127" t="s">
        <v>233</v>
      </c>
      <c r="C18" s="134" t="s">
        <v>234</v>
      </c>
      <c r="D18" s="93">
        <v>2066.8000000000002</v>
      </c>
      <c r="E18" s="93">
        <v>1164</v>
      </c>
      <c r="F18" s="93">
        <v>642.20000000000005</v>
      </c>
      <c r="G18" s="93">
        <v>990.3</v>
      </c>
      <c r="H18" s="95">
        <v>1348.8</v>
      </c>
      <c r="I18" s="95">
        <v>436.6</v>
      </c>
      <c r="J18" s="95">
        <v>400.8</v>
      </c>
      <c r="K18" s="95">
        <v>0</v>
      </c>
      <c r="L18" s="93">
        <v>0</v>
      </c>
      <c r="M18" s="93">
        <v>0</v>
      </c>
      <c r="N18" s="93">
        <v>0</v>
      </c>
      <c r="O18" s="139"/>
      <c r="P18" s="140" t="s">
        <v>235</v>
      </c>
      <c r="Q18" s="93">
        <f t="shared" ref="Q18:AA19" si="0">+D19</f>
        <v>2649.8</v>
      </c>
      <c r="R18" s="93">
        <f t="shared" si="0"/>
        <v>2883.9</v>
      </c>
      <c r="S18" s="93">
        <f t="shared" si="0"/>
        <v>2795.3</v>
      </c>
      <c r="T18" s="93">
        <f t="shared" si="0"/>
        <v>2494.6999999999998</v>
      </c>
      <c r="U18" s="93">
        <f t="shared" si="0"/>
        <v>2395.9</v>
      </c>
      <c r="V18" s="93">
        <f t="shared" si="0"/>
        <v>2262.1</v>
      </c>
      <c r="W18" s="93">
        <f t="shared" si="0"/>
        <v>2120.1999999999998</v>
      </c>
      <c r="X18" s="93">
        <f t="shared" si="0"/>
        <v>2083.9</v>
      </c>
      <c r="Y18" s="93">
        <f t="shared" si="0"/>
        <v>1804.1</v>
      </c>
      <c r="Z18" s="93">
        <f t="shared" si="0"/>
        <v>1621.4</v>
      </c>
      <c r="AA18" s="93">
        <f t="shared" si="0"/>
        <v>1567.2</v>
      </c>
    </row>
    <row r="19" spans="2:27" x14ac:dyDescent="0.2">
      <c r="B19" s="79" t="s">
        <v>236</v>
      </c>
      <c r="C19" s="134" t="s">
        <v>237</v>
      </c>
      <c r="D19" s="93">
        <v>2649.8</v>
      </c>
      <c r="E19" s="93">
        <v>2883.9</v>
      </c>
      <c r="F19" s="93">
        <v>2795.3</v>
      </c>
      <c r="G19" s="93">
        <v>2494.6999999999998</v>
      </c>
      <c r="H19" s="95">
        <v>2395.9</v>
      </c>
      <c r="I19" s="95">
        <v>2262.1</v>
      </c>
      <c r="J19" s="95">
        <v>2120.1999999999998</v>
      </c>
      <c r="K19" s="95">
        <v>2083.9</v>
      </c>
      <c r="L19" s="93">
        <v>1804.1</v>
      </c>
      <c r="M19" s="93">
        <v>1621.4</v>
      </c>
      <c r="N19" s="93">
        <v>1567.2</v>
      </c>
      <c r="O19" s="139"/>
      <c r="P19" s="140" t="s">
        <v>238</v>
      </c>
      <c r="Q19" s="93">
        <f t="shared" si="0"/>
        <v>2040.8</v>
      </c>
      <c r="R19" s="93">
        <f t="shared" si="0"/>
        <v>2357</v>
      </c>
      <c r="S19" s="93">
        <f t="shared" si="0"/>
        <v>2438.4</v>
      </c>
      <c r="T19" s="93">
        <f t="shared" si="0"/>
        <v>2121.9</v>
      </c>
      <c r="U19" s="93">
        <f t="shared" si="0"/>
        <v>2076.6999999999998</v>
      </c>
      <c r="V19" s="93">
        <f t="shared" si="0"/>
        <v>1811.1</v>
      </c>
      <c r="W19" s="93">
        <f t="shared" si="0"/>
        <v>1650.2</v>
      </c>
      <c r="X19" s="93">
        <f t="shared" si="0"/>
        <v>1514.9</v>
      </c>
      <c r="Y19" s="93">
        <f t="shared" si="0"/>
        <v>1373.8</v>
      </c>
      <c r="Z19" s="93">
        <f t="shared" si="0"/>
        <v>1424.1</v>
      </c>
      <c r="AA19" s="93">
        <f t="shared" si="0"/>
        <v>1446</v>
      </c>
    </row>
    <row r="20" spans="2:27" x14ac:dyDescent="0.2">
      <c r="B20" s="79" t="s">
        <v>239</v>
      </c>
      <c r="C20" s="134" t="s">
        <v>237</v>
      </c>
      <c r="D20" s="93">
        <v>2040.8</v>
      </c>
      <c r="E20" s="93">
        <v>2357</v>
      </c>
      <c r="F20" s="93">
        <v>2438.4</v>
      </c>
      <c r="G20" s="93">
        <v>2121.9</v>
      </c>
      <c r="H20" s="95">
        <v>2076.6999999999998</v>
      </c>
      <c r="I20" s="95">
        <v>1811.1</v>
      </c>
      <c r="J20" s="95">
        <v>1650.2</v>
      </c>
      <c r="K20" s="95">
        <v>1514.9</v>
      </c>
      <c r="L20" s="93">
        <v>1373.8</v>
      </c>
      <c r="M20" s="93">
        <v>1424.1</v>
      </c>
      <c r="N20" s="93">
        <v>1446</v>
      </c>
      <c r="O20" s="139"/>
      <c r="P20" s="79" t="s">
        <v>240</v>
      </c>
      <c r="Q20" s="132">
        <f>+D23</f>
        <v>873.9</v>
      </c>
      <c r="R20" s="132">
        <f>+E23</f>
        <v>765.6</v>
      </c>
      <c r="S20" s="132">
        <f>+F23</f>
        <v>602.29999999999995</v>
      </c>
      <c r="T20" s="132">
        <f>+G23</f>
        <v>393.2</v>
      </c>
      <c r="U20" s="132">
        <f t="shared" ref="U20:AA20" si="1">+H23-H46</f>
        <v>384.20000000000005</v>
      </c>
      <c r="V20" s="132">
        <f t="shared" si="1"/>
        <v>354.4</v>
      </c>
      <c r="W20" s="132">
        <f t="shared" si="1"/>
        <v>369.9</v>
      </c>
      <c r="X20" s="132">
        <f t="shared" si="1"/>
        <v>333.1</v>
      </c>
      <c r="Y20" s="132">
        <f t="shared" si="1"/>
        <v>265.60000000000002</v>
      </c>
      <c r="Z20" s="132">
        <f t="shared" si="1"/>
        <v>172.4</v>
      </c>
      <c r="AA20" s="132">
        <f t="shared" si="1"/>
        <v>226.89999999999998</v>
      </c>
    </row>
    <row r="21" spans="2:27" x14ac:dyDescent="0.2">
      <c r="B21" s="79" t="s">
        <v>241</v>
      </c>
      <c r="C21" s="134" t="s">
        <v>237</v>
      </c>
      <c r="D21" s="93">
        <v>248.8</v>
      </c>
      <c r="E21" s="93">
        <v>272.39999999999998</v>
      </c>
      <c r="F21" s="93">
        <v>227.2</v>
      </c>
      <c r="G21" s="93">
        <v>219.7</v>
      </c>
      <c r="H21" s="95">
        <v>203.3</v>
      </c>
      <c r="I21" s="95">
        <v>110.2</v>
      </c>
      <c r="J21" s="95">
        <v>165</v>
      </c>
      <c r="K21" s="95">
        <v>221.8</v>
      </c>
      <c r="L21" s="93">
        <v>140.80000000000001</v>
      </c>
      <c r="M21" s="93">
        <v>113.3</v>
      </c>
      <c r="N21" s="93">
        <v>111.5</v>
      </c>
      <c r="O21" s="139"/>
      <c r="P21" s="140" t="s">
        <v>242</v>
      </c>
      <c r="Q21" s="93">
        <f t="shared" ref="Q21:AA21" si="2">+D25</f>
        <v>1931.9</v>
      </c>
      <c r="R21" s="93">
        <f t="shared" si="2"/>
        <v>1957.7</v>
      </c>
      <c r="S21" s="93">
        <f t="shared" si="2"/>
        <v>1891.1</v>
      </c>
      <c r="T21" s="93">
        <f t="shared" si="2"/>
        <v>1678.3</v>
      </c>
      <c r="U21" s="93">
        <f t="shared" si="2"/>
        <v>1657.7</v>
      </c>
      <c r="V21" s="93">
        <f t="shared" si="2"/>
        <v>1605.8</v>
      </c>
      <c r="W21" s="93">
        <f t="shared" si="2"/>
        <v>1611.8</v>
      </c>
      <c r="X21" s="93">
        <f t="shared" si="2"/>
        <v>1620.8</v>
      </c>
      <c r="Y21" s="93">
        <f t="shared" si="2"/>
        <v>1614.5</v>
      </c>
      <c r="Z21" s="93">
        <f t="shared" si="2"/>
        <v>1618.8</v>
      </c>
      <c r="AA21" s="93">
        <f t="shared" si="2"/>
        <v>1583.4</v>
      </c>
    </row>
    <row r="22" spans="2:27" x14ac:dyDescent="0.2">
      <c r="B22" s="79" t="s">
        <v>243</v>
      </c>
      <c r="C22" s="134" t="s">
        <v>237</v>
      </c>
      <c r="D22" s="141"/>
      <c r="E22" s="141"/>
      <c r="F22" s="141"/>
      <c r="G22" s="141"/>
      <c r="H22" s="142"/>
      <c r="I22" s="143"/>
      <c r="J22" s="142">
        <v>0</v>
      </c>
      <c r="K22" s="95">
        <v>0</v>
      </c>
      <c r="L22" s="93">
        <v>0</v>
      </c>
      <c r="M22" s="93">
        <v>0</v>
      </c>
      <c r="N22" s="93">
        <v>2.2000000000000002</v>
      </c>
      <c r="O22" s="139"/>
      <c r="P22" s="140" t="s">
        <v>244</v>
      </c>
      <c r="Q22" s="93">
        <f t="shared" ref="Q22:AA22" si="3">D26</f>
        <v>187.6</v>
      </c>
      <c r="R22" s="93">
        <f t="shared" si="3"/>
        <v>193.5</v>
      </c>
      <c r="S22" s="93">
        <f t="shared" si="3"/>
        <v>448.8</v>
      </c>
      <c r="T22" s="93">
        <f t="shared" si="3"/>
        <v>130.80000000000001</v>
      </c>
      <c r="U22" s="93">
        <f t="shared" si="3"/>
        <v>130.80000000000001</v>
      </c>
      <c r="V22" s="93">
        <f t="shared" si="3"/>
        <v>135.4</v>
      </c>
      <c r="W22" s="93">
        <f t="shared" si="3"/>
        <v>135.4</v>
      </c>
      <c r="X22" s="93">
        <f t="shared" si="3"/>
        <v>65.599999999999994</v>
      </c>
      <c r="Y22" s="93">
        <f t="shared" si="3"/>
        <v>232.7</v>
      </c>
      <c r="Z22" s="93">
        <f t="shared" si="3"/>
        <v>178.7</v>
      </c>
      <c r="AA22" s="93">
        <f t="shared" si="3"/>
        <v>195.7</v>
      </c>
    </row>
    <row r="23" spans="2:27" x14ac:dyDescent="0.2">
      <c r="B23" s="79" t="s">
        <v>245</v>
      </c>
      <c r="C23" s="134" t="s">
        <v>237</v>
      </c>
      <c r="D23" s="101">
        <v>873.9</v>
      </c>
      <c r="E23" s="101">
        <v>765.6</v>
      </c>
      <c r="F23" s="101">
        <v>602.29999999999995</v>
      </c>
      <c r="G23" s="101">
        <v>393.2</v>
      </c>
      <c r="H23" s="142">
        <v>380.1</v>
      </c>
      <c r="I23" s="142">
        <v>343</v>
      </c>
      <c r="J23" s="102">
        <v>364.4</v>
      </c>
      <c r="K23" s="102">
        <v>332.5</v>
      </c>
      <c r="L23" s="101">
        <v>260.5</v>
      </c>
      <c r="M23" s="101">
        <v>162.5</v>
      </c>
      <c r="N23" s="101">
        <v>215.2</v>
      </c>
      <c r="O23" s="139"/>
      <c r="P23" s="140" t="s">
        <v>246</v>
      </c>
      <c r="Q23" s="132">
        <f t="shared" ref="Q23:AA23" si="4">+D27</f>
        <v>467</v>
      </c>
      <c r="R23" s="132">
        <f t="shared" si="4"/>
        <v>467.4</v>
      </c>
      <c r="S23" s="132">
        <f t="shared" si="4"/>
        <v>743.1</v>
      </c>
      <c r="T23" s="132">
        <f t="shared" si="4"/>
        <v>409.9</v>
      </c>
      <c r="U23" s="132">
        <f t="shared" si="4"/>
        <v>405.5</v>
      </c>
      <c r="V23" s="132">
        <f t="shared" si="4"/>
        <v>406.1</v>
      </c>
      <c r="W23" s="132">
        <f t="shared" si="4"/>
        <v>366.3</v>
      </c>
      <c r="X23" s="132">
        <f t="shared" si="4"/>
        <v>118.2</v>
      </c>
      <c r="Y23" s="132">
        <f t="shared" si="4"/>
        <v>206</v>
      </c>
      <c r="Z23" s="132">
        <f t="shared" si="4"/>
        <v>218.6</v>
      </c>
      <c r="AA23" s="132">
        <f t="shared" si="4"/>
        <v>215.2</v>
      </c>
    </row>
    <row r="24" spans="2:27" x14ac:dyDescent="0.2">
      <c r="B24" s="79" t="s">
        <v>247</v>
      </c>
      <c r="D24" s="104">
        <f>SUM(D17:D23)</f>
        <v>10959.199999999999</v>
      </c>
      <c r="E24" s="104">
        <f>SUM(E17:E23)</f>
        <v>9734</v>
      </c>
      <c r="F24" s="104">
        <f>SUM(F17:F23)</f>
        <v>8839.3000000000011</v>
      </c>
      <c r="G24" s="104">
        <f>SUM(G17:G23)</f>
        <v>8076.5</v>
      </c>
      <c r="H24" s="105">
        <f>SUM(H17:H23)</f>
        <v>7359</v>
      </c>
      <c r="I24" s="105">
        <v>6351.1</v>
      </c>
      <c r="J24" s="105">
        <v>5528.6</v>
      </c>
      <c r="K24" s="102">
        <v>4787.1000000000004</v>
      </c>
      <c r="L24" s="101">
        <f>SUM(L17:L23)</f>
        <v>4154.7</v>
      </c>
      <c r="M24" s="101">
        <v>3625.3</v>
      </c>
      <c r="N24" s="101">
        <v>3596.4</v>
      </c>
      <c r="O24" s="139"/>
      <c r="P24" s="140" t="s">
        <v>248</v>
      </c>
      <c r="Q24" s="101">
        <f>D21+D28</f>
        <v>1122.4000000000001</v>
      </c>
      <c r="R24" s="101">
        <f>E21+E28</f>
        <v>1169.4000000000001</v>
      </c>
      <c r="S24" s="101">
        <f t="shared" ref="S24:Z24" si="5">F21+F28</f>
        <v>747.59999999999991</v>
      </c>
      <c r="T24" s="101">
        <f t="shared" si="5"/>
        <v>612.5</v>
      </c>
      <c r="U24" s="101">
        <f t="shared" si="5"/>
        <v>519.90000000000009</v>
      </c>
      <c r="V24" s="101">
        <f t="shared" si="5"/>
        <v>405.4</v>
      </c>
      <c r="W24" s="101">
        <f t="shared" si="5"/>
        <v>431.6</v>
      </c>
      <c r="X24" s="101">
        <f t="shared" si="5"/>
        <v>451.20000000000005</v>
      </c>
      <c r="Y24" s="101">
        <f t="shared" si="5"/>
        <v>372.9</v>
      </c>
      <c r="Z24" s="101">
        <f t="shared" si="5"/>
        <v>291.5</v>
      </c>
      <c r="AA24" s="101">
        <f>N21+N28+N22</f>
        <v>379.9</v>
      </c>
    </row>
    <row r="25" spans="2:27" x14ac:dyDescent="0.2">
      <c r="B25" s="79" t="s">
        <v>242</v>
      </c>
      <c r="C25" s="134" t="s">
        <v>237</v>
      </c>
      <c r="D25" s="93">
        <v>1931.9</v>
      </c>
      <c r="E25" s="93">
        <v>1957.7</v>
      </c>
      <c r="F25" s="93">
        <v>1891.1</v>
      </c>
      <c r="G25" s="93">
        <v>1678.3</v>
      </c>
      <c r="H25" s="95">
        <v>1657.7</v>
      </c>
      <c r="I25" s="95">
        <v>1605.8</v>
      </c>
      <c r="J25" s="95">
        <v>1611.8</v>
      </c>
      <c r="K25" s="95">
        <v>1620.8</v>
      </c>
      <c r="L25" s="93">
        <v>1614.5</v>
      </c>
      <c r="M25" s="93">
        <v>1618.8</v>
      </c>
      <c r="N25" s="93">
        <v>1583.4</v>
      </c>
      <c r="O25" s="139"/>
      <c r="P25" s="90" t="s">
        <v>249</v>
      </c>
      <c r="Q25" s="132">
        <f t="shared" ref="Q25:AA25" si="6">SUM(Q17:Q24)</f>
        <v>9368.4699999999993</v>
      </c>
      <c r="R25" s="132">
        <f t="shared" si="6"/>
        <v>9890.3804999999993</v>
      </c>
      <c r="S25" s="132">
        <f t="shared" si="6"/>
        <v>9759.7350000000006</v>
      </c>
      <c r="T25" s="132">
        <f t="shared" si="6"/>
        <v>7922.9294999999993</v>
      </c>
      <c r="U25" s="132">
        <f t="shared" si="6"/>
        <v>7645.4745000000003</v>
      </c>
      <c r="V25" s="132">
        <f t="shared" si="6"/>
        <v>7048.9984999999988</v>
      </c>
      <c r="W25" s="132">
        <f t="shared" si="6"/>
        <v>6746.6655000000001</v>
      </c>
      <c r="X25" s="132">
        <f t="shared" si="6"/>
        <v>6241.1850000000004</v>
      </c>
      <c r="Y25" s="132">
        <f t="shared" si="6"/>
        <v>5919.0649999999996</v>
      </c>
      <c r="Z25" s="132">
        <f t="shared" si="6"/>
        <v>5572.9440000000004</v>
      </c>
      <c r="AA25" s="132">
        <f t="shared" si="6"/>
        <v>5659.2754999999997</v>
      </c>
    </row>
    <row r="26" spans="2:27" x14ac:dyDescent="0.2">
      <c r="B26" s="79" t="s">
        <v>244</v>
      </c>
      <c r="C26" s="134" t="s">
        <v>237</v>
      </c>
      <c r="D26" s="93">
        <v>187.6</v>
      </c>
      <c r="E26" s="93">
        <v>193.5</v>
      </c>
      <c r="F26" s="93">
        <v>448.8</v>
      </c>
      <c r="G26" s="93">
        <v>130.80000000000001</v>
      </c>
      <c r="H26" s="95">
        <v>130.80000000000001</v>
      </c>
      <c r="I26" s="95">
        <v>135.4</v>
      </c>
      <c r="J26" s="95">
        <v>135.4</v>
      </c>
      <c r="K26" s="95">
        <v>65.599999999999994</v>
      </c>
      <c r="L26" s="93">
        <v>232.7</v>
      </c>
      <c r="M26" s="93">
        <v>178.7</v>
      </c>
      <c r="N26" s="93">
        <v>195.7</v>
      </c>
      <c r="O26" s="139"/>
      <c r="P26" s="144" t="s">
        <v>250</v>
      </c>
      <c r="Q26" s="92"/>
      <c r="R26" s="92"/>
      <c r="S26" s="92"/>
      <c r="T26" s="92"/>
      <c r="U26" s="92"/>
      <c r="V26" s="92"/>
      <c r="W26" s="92"/>
      <c r="X26" s="93"/>
      <c r="Y26" s="93"/>
      <c r="Z26" s="93"/>
      <c r="AA26" s="93"/>
    </row>
    <row r="27" spans="2:27" x14ac:dyDescent="0.2">
      <c r="B27" s="79" t="s">
        <v>251</v>
      </c>
      <c r="C27" s="134" t="s">
        <v>237</v>
      </c>
      <c r="D27" s="93">
        <v>467</v>
      </c>
      <c r="E27" s="93">
        <v>467.4</v>
      </c>
      <c r="F27" s="93">
        <v>743.1</v>
      </c>
      <c r="G27" s="93">
        <v>409.9</v>
      </c>
      <c r="H27" s="95">
        <v>405.5</v>
      </c>
      <c r="I27" s="95">
        <v>406.1</v>
      </c>
      <c r="J27" s="95">
        <v>366.3</v>
      </c>
      <c r="K27" s="95">
        <v>118.2</v>
      </c>
      <c r="L27" s="93">
        <v>206</v>
      </c>
      <c r="M27" s="93">
        <v>218.6</v>
      </c>
      <c r="N27" s="93">
        <v>215.2</v>
      </c>
      <c r="O27" s="139"/>
      <c r="P27" s="140" t="s">
        <v>252</v>
      </c>
      <c r="Q27" s="93">
        <f t="shared" ref="Q27:AA27" si="7">+D34-Q42</f>
        <v>1166.3</v>
      </c>
      <c r="R27" s="93">
        <f t="shared" si="7"/>
        <v>953.40000000000009</v>
      </c>
      <c r="S27" s="93">
        <f t="shared" si="7"/>
        <v>1221.6999999999998</v>
      </c>
      <c r="T27" s="93">
        <f t="shared" si="7"/>
        <v>995.69999999999993</v>
      </c>
      <c r="U27" s="93">
        <f t="shared" si="7"/>
        <v>882.5</v>
      </c>
      <c r="V27" s="93">
        <f t="shared" si="7"/>
        <v>790.8</v>
      </c>
      <c r="W27" s="93">
        <f t="shared" si="7"/>
        <v>736.5</v>
      </c>
      <c r="X27" s="93">
        <f t="shared" si="7"/>
        <v>523.1</v>
      </c>
      <c r="Y27" s="93">
        <f t="shared" si="7"/>
        <v>468.09999999999997</v>
      </c>
      <c r="Z27" s="93">
        <f t="shared" si="7"/>
        <v>401.6</v>
      </c>
      <c r="AA27" s="93">
        <f t="shared" si="7"/>
        <v>483.9</v>
      </c>
    </row>
    <row r="28" spans="2:27" x14ac:dyDescent="0.2">
      <c r="B28" s="79" t="s">
        <v>248</v>
      </c>
      <c r="C28" s="134" t="s">
        <v>237</v>
      </c>
      <c r="D28" s="101">
        <v>873.6</v>
      </c>
      <c r="E28" s="101">
        <v>897</v>
      </c>
      <c r="F28" s="101">
        <v>520.4</v>
      </c>
      <c r="G28" s="101">
        <v>392.8</v>
      </c>
      <c r="H28" s="102">
        <v>316.60000000000002</v>
      </c>
      <c r="I28" s="102">
        <v>295.2</v>
      </c>
      <c r="J28" s="102">
        <v>266.60000000000002</v>
      </c>
      <c r="K28" s="102">
        <v>229.4</v>
      </c>
      <c r="L28" s="101">
        <v>232.1</v>
      </c>
      <c r="M28" s="101">
        <v>178.2</v>
      </c>
      <c r="N28" s="101">
        <v>266.2</v>
      </c>
      <c r="O28" s="139"/>
      <c r="P28" s="140" t="s">
        <v>253</v>
      </c>
      <c r="Q28" s="145">
        <f>+D35-'Statement of SE (Ch.9)'!Q181</f>
        <v>1773.7</v>
      </c>
      <c r="R28" s="145">
        <f>+E35-'Statement of SE (Ch.9)'!Q164</f>
        <v>1662.5</v>
      </c>
      <c r="S28" s="145">
        <f>+F35-'Statement of SE (Ch.9)'!Q148</f>
        <v>1649</v>
      </c>
      <c r="T28" s="145">
        <f>+G35-'Statement of SE (Ch.9)'!Q129</f>
        <v>1210.5</v>
      </c>
      <c r="U28" s="145">
        <f>+H35-'Statement of SE (Ch.9)'!Q113</f>
        <v>1207.5</v>
      </c>
      <c r="V28" s="145">
        <f>+I35-'Statement of SE (Ch.9)'!Q98</f>
        <v>919</v>
      </c>
      <c r="W28" s="145">
        <f>+J35-'Statement of SE (Ch.9)'!Q84</f>
        <v>926.69999999999993</v>
      </c>
      <c r="X28" s="145">
        <f>+K35-'Statement of SE (Ch.9)'!Q70</f>
        <v>999.30000000000007</v>
      </c>
      <c r="Y28" s="145">
        <f>+L35</f>
        <v>765.3</v>
      </c>
      <c r="Z28" s="145">
        <f>+M35</f>
        <v>472.1</v>
      </c>
      <c r="AA28" s="145">
        <f>+N35</f>
        <v>621.9</v>
      </c>
    </row>
    <row r="29" spans="2:27" ht="13.5" thickBot="1" x14ac:dyDescent="0.25">
      <c r="B29" s="88" t="s">
        <v>254</v>
      </c>
      <c r="C29" s="146"/>
      <c r="D29" s="117">
        <f>SUM(D24:D28)</f>
        <v>14419.3</v>
      </c>
      <c r="E29" s="117">
        <f t="shared" ref="E29:N29" si="8">SUM(E24:E28)</f>
        <v>13249.6</v>
      </c>
      <c r="F29" s="117">
        <f t="shared" si="8"/>
        <v>12442.7</v>
      </c>
      <c r="G29" s="117">
        <f t="shared" si="8"/>
        <v>10688.299999999997</v>
      </c>
      <c r="H29" s="117">
        <f t="shared" si="8"/>
        <v>9869.6</v>
      </c>
      <c r="I29" s="117">
        <f t="shared" si="8"/>
        <v>8793.6</v>
      </c>
      <c r="J29" s="117">
        <f t="shared" si="8"/>
        <v>7908.7000000000007</v>
      </c>
      <c r="K29" s="117">
        <f t="shared" si="8"/>
        <v>6821.1</v>
      </c>
      <c r="L29" s="117">
        <f t="shared" si="8"/>
        <v>6440</v>
      </c>
      <c r="M29" s="117">
        <f t="shared" si="8"/>
        <v>5819.6</v>
      </c>
      <c r="N29" s="117">
        <f t="shared" si="8"/>
        <v>5856.9</v>
      </c>
      <c r="O29" s="139"/>
      <c r="P29" s="140" t="s">
        <v>255</v>
      </c>
      <c r="Q29" s="132">
        <f>+D36</f>
        <v>59.3</v>
      </c>
      <c r="R29" s="132">
        <f>+E36</f>
        <v>86.3</v>
      </c>
      <c r="S29" s="132">
        <f t="shared" ref="S29:Z29" si="9">+F36</f>
        <v>88</v>
      </c>
      <c r="T29" s="132">
        <f t="shared" si="9"/>
        <v>109</v>
      </c>
      <c r="U29" s="132">
        <f t="shared" si="9"/>
        <v>85.5</v>
      </c>
      <c r="V29" s="132">
        <f t="shared" si="9"/>
        <v>95</v>
      </c>
      <c r="W29" s="132">
        <f t="shared" si="9"/>
        <v>118.2</v>
      </c>
      <c r="X29" s="132">
        <f t="shared" si="9"/>
        <v>130.6</v>
      </c>
      <c r="Y29" s="132">
        <f t="shared" si="9"/>
        <v>83</v>
      </c>
      <c r="Z29" s="132">
        <f t="shared" si="9"/>
        <v>21.9</v>
      </c>
      <c r="AA29" s="132">
        <v>0</v>
      </c>
    </row>
    <row r="30" spans="2:27" ht="13.5" thickTop="1" x14ac:dyDescent="0.2">
      <c r="B30" s="84" t="s">
        <v>256</v>
      </c>
      <c r="C30" s="136"/>
      <c r="H30" s="143"/>
      <c r="I30" s="143"/>
      <c r="J30" s="143"/>
      <c r="K30" s="95"/>
      <c r="L30" s="93"/>
      <c r="M30" s="93"/>
      <c r="N30" s="93"/>
      <c r="O30" s="139"/>
      <c r="P30" s="140" t="s">
        <v>257</v>
      </c>
      <c r="Q30" s="101">
        <f t="shared" ref="Q30:AA30" si="10">+D39</f>
        <v>855.3</v>
      </c>
      <c r="R30" s="101">
        <f t="shared" si="10"/>
        <v>842</v>
      </c>
      <c r="S30" s="101">
        <f t="shared" si="10"/>
        <v>854.5</v>
      </c>
      <c r="T30" s="101">
        <f t="shared" si="10"/>
        <v>668.7</v>
      </c>
      <c r="U30" s="101">
        <f t="shared" si="10"/>
        <v>550.1</v>
      </c>
      <c r="V30" s="101">
        <f t="shared" si="10"/>
        <v>462.6</v>
      </c>
      <c r="W30" s="101">
        <f t="shared" si="10"/>
        <v>413.8</v>
      </c>
      <c r="X30" s="101">
        <f t="shared" si="10"/>
        <v>257.89999999999998</v>
      </c>
      <c r="Y30" s="101">
        <f t="shared" si="10"/>
        <v>141.6</v>
      </c>
      <c r="Z30" s="101">
        <f t="shared" si="10"/>
        <v>102.2</v>
      </c>
      <c r="AA30" s="101">
        <f t="shared" si="10"/>
        <v>110.3</v>
      </c>
    </row>
    <row r="31" spans="2:27" x14ac:dyDescent="0.2">
      <c r="B31" s="79" t="s">
        <v>258</v>
      </c>
      <c r="H31" s="143"/>
      <c r="I31" s="143"/>
      <c r="J31" s="143"/>
      <c r="K31" s="95"/>
      <c r="L31" s="93"/>
      <c r="M31" s="93"/>
      <c r="N31" s="93"/>
      <c r="O31" s="139"/>
      <c r="P31" s="79" t="s">
        <v>259</v>
      </c>
      <c r="Q31" s="104">
        <f t="shared" ref="Q31:AA31" si="11">SUM(Q27:Q30)</f>
        <v>3854.6000000000004</v>
      </c>
      <c r="R31" s="104">
        <f t="shared" si="11"/>
        <v>3544.2000000000003</v>
      </c>
      <c r="S31" s="104">
        <f t="shared" si="11"/>
        <v>3813.2</v>
      </c>
      <c r="T31" s="104">
        <f t="shared" si="11"/>
        <v>2983.8999999999996</v>
      </c>
      <c r="U31" s="104">
        <f t="shared" si="11"/>
        <v>2725.6</v>
      </c>
      <c r="V31" s="104">
        <f t="shared" si="11"/>
        <v>2267.4</v>
      </c>
      <c r="W31" s="104">
        <f t="shared" si="11"/>
        <v>2195.1999999999998</v>
      </c>
      <c r="X31" s="104">
        <f t="shared" si="11"/>
        <v>1910.9</v>
      </c>
      <c r="Y31" s="93">
        <f t="shared" si="11"/>
        <v>1457.9999999999998</v>
      </c>
      <c r="Z31" s="93">
        <f t="shared" si="11"/>
        <v>997.80000000000007</v>
      </c>
      <c r="AA31" s="93">
        <f t="shared" si="11"/>
        <v>1216.0999999999999</v>
      </c>
    </row>
    <row r="32" spans="2:27" x14ac:dyDescent="0.2">
      <c r="B32" s="79" t="s">
        <v>260</v>
      </c>
      <c r="C32" s="134" t="s">
        <v>261</v>
      </c>
      <c r="D32" s="93">
        <v>7.4</v>
      </c>
      <c r="E32" s="93">
        <v>32</v>
      </c>
      <c r="F32" s="93">
        <v>6.3</v>
      </c>
      <c r="G32" s="93">
        <v>30.5</v>
      </c>
      <c r="H32" s="95">
        <v>255.3</v>
      </c>
      <c r="I32" s="95">
        <v>6.2</v>
      </c>
      <c r="J32" s="95">
        <v>6.6</v>
      </c>
      <c r="K32" s="95">
        <v>205.7</v>
      </c>
      <c r="L32" s="93">
        <v>55.3</v>
      </c>
      <c r="M32" s="93">
        <v>5.4</v>
      </c>
      <c r="N32" s="93">
        <v>50.1</v>
      </c>
      <c r="O32" s="139"/>
      <c r="P32" s="90" t="s">
        <v>227</v>
      </c>
      <c r="Q32" s="101">
        <f t="shared" ref="Q32:AA32" si="12">+Q25-Q31</f>
        <v>5513.869999999999</v>
      </c>
      <c r="R32" s="101">
        <f t="shared" si="12"/>
        <v>6346.1804999999986</v>
      </c>
      <c r="S32" s="101">
        <f t="shared" si="12"/>
        <v>5946.5350000000008</v>
      </c>
      <c r="T32" s="101">
        <f t="shared" si="12"/>
        <v>4939.0294999999996</v>
      </c>
      <c r="U32" s="101">
        <f t="shared" si="12"/>
        <v>4919.8744999999999</v>
      </c>
      <c r="V32" s="101">
        <f t="shared" si="12"/>
        <v>4781.5984999999982</v>
      </c>
      <c r="W32" s="101">
        <f t="shared" si="12"/>
        <v>4551.4655000000002</v>
      </c>
      <c r="X32" s="101">
        <f t="shared" si="12"/>
        <v>4330.2849999999999</v>
      </c>
      <c r="Y32" s="104">
        <f t="shared" si="12"/>
        <v>4461.0649999999996</v>
      </c>
      <c r="Z32" s="104">
        <f t="shared" si="12"/>
        <v>4575.1440000000002</v>
      </c>
      <c r="AA32" s="104">
        <f t="shared" si="12"/>
        <v>4443.1754999999994</v>
      </c>
    </row>
    <row r="33" spans="2:28" x14ac:dyDescent="0.2">
      <c r="B33" s="79" t="s">
        <v>262</v>
      </c>
      <c r="C33" s="134" t="s">
        <v>261</v>
      </c>
      <c r="D33" s="93">
        <v>138.6</v>
      </c>
      <c r="E33" s="93">
        <v>342.9</v>
      </c>
      <c r="F33" s="93">
        <v>177.7</v>
      </c>
      <c r="G33" s="93">
        <v>100.8</v>
      </c>
      <c r="H33" s="95">
        <v>43.4</v>
      </c>
      <c r="I33" s="95">
        <v>69.8</v>
      </c>
      <c r="J33" s="95">
        <v>146</v>
      </c>
      <c r="K33" s="95">
        <v>75.400000000000006</v>
      </c>
      <c r="L33" s="93">
        <v>425.2</v>
      </c>
      <c r="M33" s="93">
        <v>855.3</v>
      </c>
      <c r="N33" s="93">
        <v>924.2</v>
      </c>
      <c r="O33" s="139"/>
      <c r="P33" s="84"/>
      <c r="Q33" s="84"/>
      <c r="R33" s="84"/>
      <c r="S33" s="84"/>
      <c r="T33" s="84"/>
      <c r="U33" s="84"/>
      <c r="V33" s="84"/>
      <c r="W33" s="92"/>
      <c r="X33" s="93"/>
      <c r="Y33" s="93"/>
      <c r="Z33" s="93"/>
      <c r="AA33" s="93"/>
    </row>
    <row r="34" spans="2:28" x14ac:dyDescent="0.2">
      <c r="B34" s="79" t="s">
        <v>263</v>
      </c>
      <c r="C34" s="134" t="s">
        <v>264</v>
      </c>
      <c r="D34" s="93">
        <v>1254.5</v>
      </c>
      <c r="E34" s="93">
        <v>1031.9000000000001</v>
      </c>
      <c r="F34" s="93">
        <v>1287.5999999999999</v>
      </c>
      <c r="G34" s="93">
        <v>1040.3</v>
      </c>
      <c r="H34" s="95">
        <v>952.2</v>
      </c>
      <c r="I34" s="95">
        <v>843.9</v>
      </c>
      <c r="J34" s="95">
        <v>780.4</v>
      </c>
      <c r="K34" s="95">
        <v>572.70000000000005</v>
      </c>
      <c r="L34" s="93">
        <v>504.4</v>
      </c>
      <c r="M34" s="93">
        <v>432</v>
      </c>
      <c r="N34" s="93">
        <v>543.79999999999995</v>
      </c>
      <c r="O34" s="139"/>
      <c r="P34" s="84" t="s">
        <v>265</v>
      </c>
      <c r="Q34" s="84"/>
      <c r="R34" s="84"/>
      <c r="S34" s="84"/>
      <c r="T34" s="84"/>
      <c r="U34" s="84"/>
      <c r="V34" s="84"/>
      <c r="W34" s="92"/>
      <c r="X34" s="93"/>
      <c r="Y34" s="93"/>
      <c r="Z34" s="93"/>
      <c r="AA34" s="93"/>
    </row>
    <row r="35" spans="2:28" x14ac:dyDescent="0.2">
      <c r="B35" s="79" t="s">
        <v>266</v>
      </c>
      <c r="C35" s="134" t="s">
        <v>264</v>
      </c>
      <c r="D35" s="93">
        <v>1904.4</v>
      </c>
      <c r="E35" s="93">
        <v>1783.9</v>
      </c>
      <c r="F35" s="93">
        <v>1761.9</v>
      </c>
      <c r="G35" s="93">
        <v>1303.4000000000001</v>
      </c>
      <c r="H35" s="95">
        <v>1286.9000000000001</v>
      </c>
      <c r="I35" s="95">
        <v>984.3</v>
      </c>
      <c r="J35" s="95">
        <v>979.3</v>
      </c>
      <c r="K35" s="95">
        <v>1036.2</v>
      </c>
      <c r="L35" s="93">
        <v>765.3</v>
      </c>
      <c r="M35" s="93">
        <v>472.1</v>
      </c>
      <c r="N35" s="93">
        <v>621.9</v>
      </c>
      <c r="O35" s="139"/>
      <c r="P35" s="127" t="s">
        <v>267</v>
      </c>
      <c r="Q35" s="127"/>
      <c r="R35" s="127"/>
      <c r="S35" s="127"/>
      <c r="T35" s="127"/>
      <c r="U35" s="127"/>
      <c r="V35" s="127"/>
      <c r="W35" s="92"/>
      <c r="X35" s="93"/>
      <c r="Y35" s="93"/>
      <c r="Z35" s="93"/>
      <c r="AA35" s="93"/>
    </row>
    <row r="36" spans="2:28" x14ac:dyDescent="0.2">
      <c r="B36" s="147" t="s">
        <v>268</v>
      </c>
      <c r="C36" s="134" t="s">
        <v>264</v>
      </c>
      <c r="D36" s="101">
        <v>59.3</v>
      </c>
      <c r="E36" s="101">
        <v>86.3</v>
      </c>
      <c r="F36" s="101">
        <v>88</v>
      </c>
      <c r="G36" s="101">
        <v>109</v>
      </c>
      <c r="H36" s="102">
        <v>85.5</v>
      </c>
      <c r="I36" s="102">
        <v>95</v>
      </c>
      <c r="J36" s="102">
        <v>118.2</v>
      </c>
      <c r="K36" s="102">
        <v>130.6</v>
      </c>
      <c r="L36" s="101">
        <v>83</v>
      </c>
      <c r="M36" s="101">
        <v>21.9</v>
      </c>
      <c r="N36" s="101">
        <v>0</v>
      </c>
      <c r="O36" s="139"/>
      <c r="P36" s="140" t="s">
        <v>269</v>
      </c>
      <c r="Q36" s="132">
        <f t="shared" ref="Q36:AA36" si="13">D17-Q17</f>
        <v>2984.0299999999997</v>
      </c>
      <c r="R36" s="132">
        <f t="shared" si="13"/>
        <v>2195.2194999999997</v>
      </c>
      <c r="S36" s="132">
        <f t="shared" si="13"/>
        <v>2040.7650000000001</v>
      </c>
      <c r="T36" s="132">
        <f t="shared" si="13"/>
        <v>1775.0705</v>
      </c>
      <c r="U36" s="132">
        <f t="shared" si="13"/>
        <v>879.42550000000006</v>
      </c>
      <c r="V36" s="132">
        <f t="shared" si="13"/>
        <v>1319.4014999999999</v>
      </c>
      <c r="W36" s="132">
        <f t="shared" si="13"/>
        <v>766.73450000000003</v>
      </c>
      <c r="X36" s="132">
        <f t="shared" si="13"/>
        <v>580.51499999999999</v>
      </c>
      <c r="Y36" s="132">
        <f t="shared" si="13"/>
        <v>526.03499999999997</v>
      </c>
      <c r="Z36" s="132">
        <f t="shared" si="13"/>
        <v>256.55599999999998</v>
      </c>
      <c r="AA36" s="132">
        <f t="shared" si="13"/>
        <v>209.3245</v>
      </c>
    </row>
    <row r="37" spans="2:28" x14ac:dyDescent="0.2">
      <c r="B37" s="79" t="s">
        <v>270</v>
      </c>
      <c r="D37" s="104">
        <f>SUM(D32:D36)</f>
        <v>3364.2000000000003</v>
      </c>
      <c r="E37" s="104">
        <f t="shared" ref="E37:N37" si="14">SUM(E32:E36)</f>
        <v>3277.0000000000005</v>
      </c>
      <c r="F37" s="104">
        <f t="shared" si="14"/>
        <v>3321.5</v>
      </c>
      <c r="G37" s="104">
        <f t="shared" si="14"/>
        <v>2584</v>
      </c>
      <c r="H37" s="104">
        <f t="shared" si="14"/>
        <v>2623.3</v>
      </c>
      <c r="I37" s="104">
        <f t="shared" si="14"/>
        <v>1999.1999999999998</v>
      </c>
      <c r="J37" s="104">
        <f t="shared" si="14"/>
        <v>2030.5</v>
      </c>
      <c r="K37" s="104">
        <f t="shared" si="14"/>
        <v>2020.6</v>
      </c>
      <c r="L37" s="104">
        <f t="shared" si="14"/>
        <v>1833.1999999999998</v>
      </c>
      <c r="M37" s="104">
        <f t="shared" si="14"/>
        <v>1786.6999999999998</v>
      </c>
      <c r="N37" s="104">
        <f t="shared" si="14"/>
        <v>2140</v>
      </c>
      <c r="O37" s="139"/>
      <c r="P37" s="127" t="s">
        <v>271</v>
      </c>
      <c r="Q37" s="102">
        <f t="shared" ref="Q37:W37" si="15">D18</f>
        <v>2066.8000000000002</v>
      </c>
      <c r="R37" s="102">
        <f t="shared" si="15"/>
        <v>1164</v>
      </c>
      <c r="S37" s="102">
        <f t="shared" si="15"/>
        <v>642.20000000000005</v>
      </c>
      <c r="T37" s="102">
        <f t="shared" si="15"/>
        <v>990.3</v>
      </c>
      <c r="U37" s="102">
        <f t="shared" si="15"/>
        <v>1348.8</v>
      </c>
      <c r="V37" s="102">
        <f t="shared" si="15"/>
        <v>436.6</v>
      </c>
      <c r="W37" s="102">
        <f t="shared" si="15"/>
        <v>400.8</v>
      </c>
      <c r="X37" s="102">
        <v>0</v>
      </c>
      <c r="Y37" s="102">
        <v>0</v>
      </c>
      <c r="Z37" s="102">
        <v>0</v>
      </c>
      <c r="AA37" s="102">
        <v>0</v>
      </c>
    </row>
    <row r="38" spans="2:28" x14ac:dyDescent="0.2">
      <c r="B38" s="79" t="s">
        <v>272</v>
      </c>
      <c r="C38" s="134" t="s">
        <v>261</v>
      </c>
      <c r="D38" s="93">
        <v>445.8</v>
      </c>
      <c r="E38" s="93">
        <v>437.2</v>
      </c>
      <c r="F38" s="93">
        <v>441.1</v>
      </c>
      <c r="G38" s="93">
        <v>409.9</v>
      </c>
      <c r="H38" s="95">
        <v>410.7</v>
      </c>
      <c r="I38" s="95">
        <v>687.3</v>
      </c>
      <c r="J38" s="95">
        <v>682.4</v>
      </c>
      <c r="K38" s="95">
        <v>551.6</v>
      </c>
      <c r="L38" s="93">
        <v>625.9</v>
      </c>
      <c r="M38" s="93">
        <v>435.9</v>
      </c>
      <c r="N38" s="93">
        <v>470.3</v>
      </c>
      <c r="O38" s="139"/>
      <c r="P38" s="127" t="s">
        <v>273</v>
      </c>
      <c r="Q38" s="93">
        <f t="shared" ref="Q38:AA38" si="16">SUM(Q36:Q37)</f>
        <v>5050.83</v>
      </c>
      <c r="R38" s="93">
        <f t="shared" si="16"/>
        <v>3359.2194999999997</v>
      </c>
      <c r="S38" s="93">
        <f t="shared" si="16"/>
        <v>2682.9650000000001</v>
      </c>
      <c r="T38" s="93">
        <f t="shared" si="16"/>
        <v>2765.3705</v>
      </c>
      <c r="U38" s="93">
        <f t="shared" si="16"/>
        <v>2228.2255</v>
      </c>
      <c r="V38" s="93">
        <f t="shared" si="16"/>
        <v>1756.0014999999999</v>
      </c>
      <c r="W38" s="93">
        <f t="shared" si="16"/>
        <v>1167.5345</v>
      </c>
      <c r="X38" s="93">
        <f t="shared" si="16"/>
        <v>580.51499999999999</v>
      </c>
      <c r="Y38" s="93">
        <f t="shared" si="16"/>
        <v>526.03499999999997</v>
      </c>
      <c r="Z38" s="93">
        <f t="shared" si="16"/>
        <v>256.55599999999998</v>
      </c>
      <c r="AA38" s="93">
        <f t="shared" si="16"/>
        <v>209.3245</v>
      </c>
    </row>
    <row r="39" spans="2:28" x14ac:dyDescent="0.2">
      <c r="B39" s="79" t="s">
        <v>274</v>
      </c>
      <c r="C39" s="134" t="s">
        <v>264</v>
      </c>
      <c r="D39" s="93">
        <v>855.3</v>
      </c>
      <c r="E39" s="93">
        <v>842</v>
      </c>
      <c r="F39" s="93">
        <v>854.5</v>
      </c>
      <c r="G39" s="93">
        <v>668.7</v>
      </c>
      <c r="H39" s="95">
        <v>550.1</v>
      </c>
      <c r="I39" s="95">
        <v>462.6</v>
      </c>
      <c r="J39" s="95">
        <v>413.8</v>
      </c>
      <c r="K39" s="95">
        <v>257.89999999999998</v>
      </c>
      <c r="L39" s="93">
        <v>141.6</v>
      </c>
      <c r="M39" s="93">
        <v>102.2</v>
      </c>
      <c r="N39" s="93">
        <v>110.3</v>
      </c>
      <c r="O39" s="139"/>
      <c r="P39" s="127" t="s">
        <v>275</v>
      </c>
      <c r="Q39" s="92"/>
      <c r="R39" s="92"/>
      <c r="S39" s="92"/>
      <c r="T39" s="92"/>
      <c r="U39" s="92"/>
      <c r="V39" s="92"/>
      <c r="W39" s="92"/>
      <c r="X39" s="93"/>
      <c r="Y39" s="93"/>
      <c r="Z39" s="93"/>
      <c r="AA39" s="93"/>
    </row>
    <row r="40" spans="2:28" x14ac:dyDescent="0.2">
      <c r="B40" s="79" t="s">
        <v>277</v>
      </c>
      <c r="C40" s="134" t="s">
        <v>261</v>
      </c>
      <c r="D40" s="93">
        <v>0.3</v>
      </c>
      <c r="E40" s="93">
        <v>0.3</v>
      </c>
      <c r="F40" s="93">
        <v>0.3</v>
      </c>
      <c r="G40" s="93">
        <v>0.3</v>
      </c>
      <c r="H40" s="95">
        <v>0.3</v>
      </c>
      <c r="I40" s="95">
        <v>0.3</v>
      </c>
      <c r="J40" s="95">
        <v>0.3</v>
      </c>
      <c r="K40" s="95">
        <v>0.3</v>
      </c>
      <c r="L40" s="93">
        <v>0.3</v>
      </c>
      <c r="M40" s="93">
        <v>0.3</v>
      </c>
      <c r="N40" s="93">
        <v>0.3</v>
      </c>
      <c r="O40" s="139"/>
      <c r="P40" s="140" t="s">
        <v>276</v>
      </c>
      <c r="Q40" s="93">
        <f>+D32</f>
        <v>7.4</v>
      </c>
      <c r="R40" s="93">
        <f>+E32</f>
        <v>32</v>
      </c>
      <c r="S40" s="93">
        <f t="shared" ref="S40:Z41" si="17">+F32</f>
        <v>6.3</v>
      </c>
      <c r="T40" s="93">
        <f t="shared" si="17"/>
        <v>30.5</v>
      </c>
      <c r="U40" s="93">
        <f t="shared" si="17"/>
        <v>255.3</v>
      </c>
      <c r="V40" s="93">
        <f t="shared" si="17"/>
        <v>6.2</v>
      </c>
      <c r="W40" s="93">
        <f t="shared" si="17"/>
        <v>6.6</v>
      </c>
      <c r="X40" s="93">
        <f t="shared" si="17"/>
        <v>205.7</v>
      </c>
      <c r="Y40" s="93">
        <f t="shared" si="17"/>
        <v>55.3</v>
      </c>
      <c r="Z40" s="93">
        <f t="shared" si="17"/>
        <v>5.4</v>
      </c>
      <c r="AA40" s="93">
        <v>50.1</v>
      </c>
    </row>
    <row r="41" spans="2:28" x14ac:dyDescent="0.2">
      <c r="B41" s="79" t="s">
        <v>279</v>
      </c>
      <c r="H41" s="143"/>
      <c r="I41" s="143"/>
      <c r="J41" s="143"/>
      <c r="K41" s="95"/>
      <c r="L41" s="93"/>
      <c r="M41" s="93"/>
      <c r="N41" s="93"/>
      <c r="O41" s="139"/>
      <c r="P41" s="140" t="s">
        <v>278</v>
      </c>
      <c r="Q41" s="93">
        <f>+D33</f>
        <v>138.6</v>
      </c>
      <c r="R41" s="93">
        <f>+E33</f>
        <v>342.9</v>
      </c>
      <c r="S41" s="93">
        <f t="shared" si="17"/>
        <v>177.7</v>
      </c>
      <c r="T41" s="93">
        <f t="shared" si="17"/>
        <v>100.8</v>
      </c>
      <c r="U41" s="93">
        <f t="shared" si="17"/>
        <v>43.4</v>
      </c>
      <c r="V41" s="93">
        <f t="shared" si="17"/>
        <v>69.8</v>
      </c>
      <c r="W41" s="93">
        <f t="shared" si="17"/>
        <v>146</v>
      </c>
      <c r="X41" s="93">
        <f t="shared" si="17"/>
        <v>75.400000000000006</v>
      </c>
      <c r="Y41" s="93">
        <f t="shared" si="17"/>
        <v>425.2</v>
      </c>
      <c r="Z41" s="93">
        <f t="shared" si="17"/>
        <v>855.3</v>
      </c>
      <c r="AA41" s="93">
        <v>924.2</v>
      </c>
    </row>
    <row r="42" spans="2:28" x14ac:dyDescent="0.2">
      <c r="B42" s="79" t="s">
        <v>281</v>
      </c>
      <c r="D42" s="93"/>
      <c r="E42" s="93"/>
      <c r="F42" s="93"/>
      <c r="G42" s="93"/>
      <c r="H42" s="95"/>
      <c r="I42" s="95"/>
      <c r="J42" s="95"/>
      <c r="K42" s="95"/>
      <c r="L42" s="93"/>
      <c r="M42" s="93"/>
      <c r="N42" s="93"/>
      <c r="O42" s="139"/>
      <c r="P42" s="140" t="s">
        <v>280</v>
      </c>
      <c r="Q42" s="148">
        <v>88.2</v>
      </c>
      <c r="R42" s="148">
        <v>78.5</v>
      </c>
      <c r="S42" s="148">
        <v>65.900000000000006</v>
      </c>
      <c r="T42" s="148">
        <v>44.6</v>
      </c>
      <c r="U42" s="148">
        <v>69.7</v>
      </c>
      <c r="V42" s="148">
        <v>53.1</v>
      </c>
      <c r="W42" s="79">
        <v>43.9</v>
      </c>
      <c r="X42" s="79">
        <v>49.6</v>
      </c>
      <c r="Y42" s="79">
        <v>36.299999999999997</v>
      </c>
      <c r="Z42" s="79">
        <v>30.4</v>
      </c>
      <c r="AA42" s="93">
        <v>59.9</v>
      </c>
    </row>
    <row r="43" spans="2:28" x14ac:dyDescent="0.2">
      <c r="B43" s="79" t="s">
        <v>282</v>
      </c>
      <c r="D43" s="93">
        <v>0.1</v>
      </c>
      <c r="E43" s="93">
        <v>0.1</v>
      </c>
      <c r="F43" s="93">
        <v>0.1</v>
      </c>
      <c r="G43" s="93">
        <v>0.1</v>
      </c>
      <c r="H43" s="95">
        <v>0.1</v>
      </c>
      <c r="I43" s="95">
        <v>0.1</v>
      </c>
      <c r="J43" s="95">
        <v>0.1</v>
      </c>
      <c r="K43" s="95">
        <v>0.2</v>
      </c>
      <c r="L43" s="93">
        <v>0.2</v>
      </c>
      <c r="M43" s="93">
        <v>0.2</v>
      </c>
      <c r="N43" s="93">
        <v>0.2</v>
      </c>
      <c r="O43" s="139"/>
      <c r="P43" s="140" t="s">
        <v>272</v>
      </c>
      <c r="Q43" s="93">
        <f>+D38</f>
        <v>445.8</v>
      </c>
      <c r="R43" s="93">
        <f>+E38</f>
        <v>437.2</v>
      </c>
      <c r="S43" s="93">
        <f t="shared" ref="S43:Z43" si="18">+F38</f>
        <v>441.1</v>
      </c>
      <c r="T43" s="93">
        <f t="shared" si="18"/>
        <v>409.9</v>
      </c>
      <c r="U43" s="93">
        <f t="shared" si="18"/>
        <v>410.7</v>
      </c>
      <c r="V43" s="93">
        <f t="shared" si="18"/>
        <v>687.3</v>
      </c>
      <c r="W43" s="93">
        <f t="shared" si="18"/>
        <v>682.4</v>
      </c>
      <c r="X43" s="93">
        <f t="shared" si="18"/>
        <v>551.6</v>
      </c>
      <c r="Y43" s="93">
        <f t="shared" si="18"/>
        <v>625.9</v>
      </c>
      <c r="Z43" s="93">
        <f t="shared" si="18"/>
        <v>435.9</v>
      </c>
      <c r="AA43" s="93">
        <v>470.3</v>
      </c>
    </row>
    <row r="44" spans="2:28" x14ac:dyDescent="0.2">
      <c r="B44" s="79" t="s">
        <v>283</v>
      </c>
      <c r="D44" s="93">
        <v>2.7</v>
      </c>
      <c r="E44" s="93">
        <v>2.7</v>
      </c>
      <c r="F44" s="93">
        <v>2.7</v>
      </c>
      <c r="G44" s="93">
        <v>2.7</v>
      </c>
      <c r="H44" s="95">
        <v>2.7</v>
      </c>
      <c r="I44" s="95">
        <v>2.7</v>
      </c>
      <c r="J44" s="95">
        <v>2.7</v>
      </c>
      <c r="K44" s="95">
        <v>2.6</v>
      </c>
      <c r="L44" s="93">
        <v>2.6</v>
      </c>
      <c r="M44" s="93">
        <v>2.6</v>
      </c>
      <c r="N44" s="93">
        <v>2.6</v>
      </c>
      <c r="O44" s="139"/>
      <c r="P44" s="140" t="s">
        <v>277</v>
      </c>
      <c r="Q44" s="101">
        <f>+D40</f>
        <v>0.3</v>
      </c>
      <c r="R44" s="101">
        <f>+E40</f>
        <v>0.3</v>
      </c>
      <c r="S44" s="101">
        <f t="shared" ref="S44:Z44" si="19">+F40</f>
        <v>0.3</v>
      </c>
      <c r="T44" s="101">
        <f t="shared" si="19"/>
        <v>0.3</v>
      </c>
      <c r="U44" s="101">
        <f t="shared" si="19"/>
        <v>0.3</v>
      </c>
      <c r="V44" s="101">
        <f t="shared" si="19"/>
        <v>0.3</v>
      </c>
      <c r="W44" s="101">
        <f t="shared" si="19"/>
        <v>0.3</v>
      </c>
      <c r="X44" s="101">
        <f t="shared" si="19"/>
        <v>0.3</v>
      </c>
      <c r="Y44" s="101">
        <f t="shared" si="19"/>
        <v>0.3</v>
      </c>
      <c r="Z44" s="101">
        <f t="shared" si="19"/>
        <v>0.3</v>
      </c>
      <c r="AA44" s="101">
        <v>0.3</v>
      </c>
    </row>
    <row r="45" spans="2:28" x14ac:dyDescent="0.2">
      <c r="B45" s="79" t="s">
        <v>285</v>
      </c>
      <c r="D45" s="93">
        <v>3440.6</v>
      </c>
      <c r="E45" s="93">
        <v>2871.4</v>
      </c>
      <c r="F45" s="93">
        <v>2497.8000000000002</v>
      </c>
      <c r="G45" s="93">
        <v>1960</v>
      </c>
      <c r="H45" s="95">
        <v>1451.4</v>
      </c>
      <c r="I45" s="95">
        <v>1182.9000000000001</v>
      </c>
      <c r="J45" s="95">
        <v>887.8</v>
      </c>
      <c r="K45" s="95">
        <v>589</v>
      </c>
      <c r="L45" s="93">
        <v>538.70000000000005</v>
      </c>
      <c r="M45" s="93">
        <v>459.4</v>
      </c>
      <c r="N45" s="93">
        <v>369</v>
      </c>
      <c r="O45" s="139"/>
      <c r="P45" s="147" t="s">
        <v>284</v>
      </c>
      <c r="Q45" s="104">
        <f t="shared" ref="Q45:AA45" si="20">SUM(Q40:Q44)</f>
        <v>680.3</v>
      </c>
      <c r="R45" s="104">
        <f t="shared" si="20"/>
        <v>890.89999999999986</v>
      </c>
      <c r="S45" s="104">
        <f t="shared" si="20"/>
        <v>691.3</v>
      </c>
      <c r="T45" s="104">
        <f t="shared" si="20"/>
        <v>586.09999999999991</v>
      </c>
      <c r="U45" s="104">
        <f t="shared" si="20"/>
        <v>779.39999999999986</v>
      </c>
      <c r="V45" s="104">
        <f t="shared" si="20"/>
        <v>816.69999999999993</v>
      </c>
      <c r="W45" s="104">
        <f t="shared" si="20"/>
        <v>879.19999999999993</v>
      </c>
      <c r="X45" s="93">
        <f t="shared" si="20"/>
        <v>882.6</v>
      </c>
      <c r="Y45" s="93">
        <f t="shared" si="20"/>
        <v>1142.9999999999998</v>
      </c>
      <c r="Z45" s="93">
        <f t="shared" si="20"/>
        <v>1327.3</v>
      </c>
      <c r="AA45" s="93">
        <f t="shared" si="20"/>
        <v>1504.8</v>
      </c>
    </row>
    <row r="46" spans="2:28" x14ac:dyDescent="0.2">
      <c r="B46" s="79" t="s">
        <v>287</v>
      </c>
      <c r="C46" s="134" t="s">
        <v>237</v>
      </c>
      <c r="D46" s="93"/>
      <c r="E46" s="93"/>
      <c r="F46" s="93"/>
      <c r="G46" s="93"/>
      <c r="H46" s="149">
        <v>-4.0999999999999996</v>
      </c>
      <c r="I46" s="149">
        <v>-11.4</v>
      </c>
      <c r="J46" s="95">
        <v>-5.5</v>
      </c>
      <c r="K46" s="95">
        <v>-0.6</v>
      </c>
      <c r="L46" s="93">
        <v>-5.0999999999999996</v>
      </c>
      <c r="M46" s="93">
        <v>-9.9</v>
      </c>
      <c r="N46" s="93">
        <v>-11.7</v>
      </c>
      <c r="O46" s="139"/>
      <c r="P46" s="147" t="s">
        <v>286</v>
      </c>
      <c r="Q46" s="104">
        <f t="shared" ref="Q46:AA46" si="21">+Q38-Q45</f>
        <v>4370.53</v>
      </c>
      <c r="R46" s="104">
        <f t="shared" si="21"/>
        <v>2468.3194999999996</v>
      </c>
      <c r="S46" s="104">
        <f t="shared" si="21"/>
        <v>1991.6650000000002</v>
      </c>
      <c r="T46" s="104">
        <f t="shared" si="21"/>
        <v>2179.2705000000001</v>
      </c>
      <c r="U46" s="104">
        <f t="shared" si="21"/>
        <v>1448.8255000000001</v>
      </c>
      <c r="V46" s="104">
        <f t="shared" si="21"/>
        <v>939.30149999999992</v>
      </c>
      <c r="W46" s="104">
        <f t="shared" si="21"/>
        <v>288.33450000000005</v>
      </c>
      <c r="X46" s="104">
        <f t="shared" si="21"/>
        <v>-302.08500000000004</v>
      </c>
      <c r="Y46" s="104">
        <f t="shared" si="21"/>
        <v>-616.9649999999998</v>
      </c>
      <c r="Z46" s="104">
        <f t="shared" si="21"/>
        <v>-1070.7439999999999</v>
      </c>
      <c r="AA46" s="104">
        <f t="shared" si="21"/>
        <v>-1295.4755</v>
      </c>
    </row>
    <row r="47" spans="2:28" x14ac:dyDescent="0.2">
      <c r="B47" s="79" t="s">
        <v>288</v>
      </c>
      <c r="D47" s="93">
        <v>214.8</v>
      </c>
      <c r="E47" s="93">
        <v>367.5</v>
      </c>
      <c r="F47" s="93">
        <v>251.4</v>
      </c>
      <c r="G47" s="93">
        <v>177.4</v>
      </c>
      <c r="H47" s="95">
        <v>121.7</v>
      </c>
      <c r="I47" s="95">
        <v>73.400000000000006</v>
      </c>
      <c r="J47" s="95">
        <v>-86.3</v>
      </c>
      <c r="K47" s="95">
        <v>-239.7</v>
      </c>
      <c r="L47" s="93">
        <v>-192.4</v>
      </c>
      <c r="M47" s="93">
        <v>-152.1</v>
      </c>
      <c r="N47" s="93">
        <v>-111.1</v>
      </c>
      <c r="O47" s="139"/>
      <c r="P47" s="150"/>
      <c r="Q47" s="92"/>
      <c r="R47" s="92"/>
      <c r="S47" s="92"/>
      <c r="T47" s="92"/>
      <c r="U47" s="92"/>
      <c r="V47" s="92"/>
      <c r="W47" s="92"/>
      <c r="X47" s="145"/>
      <c r="Y47" s="145"/>
      <c r="Z47" s="145"/>
      <c r="AA47" s="145"/>
      <c r="AB47" s="90"/>
    </row>
    <row r="48" spans="2:28" ht="13.5" thickBot="1" x14ac:dyDescent="0.25">
      <c r="B48" s="79" t="s">
        <v>290</v>
      </c>
      <c r="D48" s="93">
        <v>6095.5</v>
      </c>
      <c r="E48" s="93">
        <v>5451.4</v>
      </c>
      <c r="F48" s="93">
        <v>5073.3</v>
      </c>
      <c r="G48" s="93">
        <v>4885.2</v>
      </c>
      <c r="H48" s="95">
        <v>4713.3999999999996</v>
      </c>
      <c r="I48" s="95">
        <v>4396.5</v>
      </c>
      <c r="J48" s="95">
        <v>3982.9</v>
      </c>
      <c r="K48" s="109">
        <v>3639.2</v>
      </c>
      <c r="L48" s="132">
        <v>3495</v>
      </c>
      <c r="M48" s="132">
        <v>3194.3</v>
      </c>
      <c r="N48" s="132">
        <v>2887</v>
      </c>
      <c r="O48" s="139"/>
      <c r="P48" s="151" t="s">
        <v>289</v>
      </c>
      <c r="Q48" s="152">
        <f t="shared" ref="Q48:AA48" si="22">+Q32+Q46</f>
        <v>9884.3999999999978</v>
      </c>
      <c r="R48" s="152">
        <f t="shared" si="22"/>
        <v>8814.4999999999982</v>
      </c>
      <c r="S48" s="152">
        <f t="shared" si="22"/>
        <v>7938.2000000000007</v>
      </c>
      <c r="T48" s="152">
        <f t="shared" si="22"/>
        <v>7118.2999999999993</v>
      </c>
      <c r="U48" s="152">
        <f t="shared" si="22"/>
        <v>6368.7</v>
      </c>
      <c r="V48" s="152">
        <f t="shared" si="22"/>
        <v>5720.8999999999978</v>
      </c>
      <c r="W48" s="152">
        <f t="shared" si="22"/>
        <v>4839.8</v>
      </c>
      <c r="X48" s="152">
        <f t="shared" si="22"/>
        <v>4028.2</v>
      </c>
      <c r="Y48" s="152">
        <f t="shared" si="22"/>
        <v>3844.1</v>
      </c>
      <c r="Z48" s="152">
        <f t="shared" si="22"/>
        <v>3504.4000000000005</v>
      </c>
      <c r="AA48" s="152">
        <f t="shared" si="22"/>
        <v>3147.6999999999994</v>
      </c>
      <c r="AB48" s="132"/>
    </row>
    <row r="49" spans="2:28" s="148" customFormat="1" ht="13.5" thickTop="1" x14ac:dyDescent="0.2">
      <c r="B49" s="148" t="s">
        <v>291</v>
      </c>
      <c r="C49" s="154" t="s">
        <v>292</v>
      </c>
      <c r="D49" s="101">
        <f>SUM(D43:D48)</f>
        <v>9753.7000000000007</v>
      </c>
      <c r="E49" s="101">
        <f t="shared" ref="E49:N49" si="23">SUM(E43:E48)</f>
        <v>8693.1</v>
      </c>
      <c r="F49" s="101">
        <f t="shared" si="23"/>
        <v>7825.3000000000011</v>
      </c>
      <c r="G49" s="101">
        <f t="shared" si="23"/>
        <v>7025.4</v>
      </c>
      <c r="H49" s="101">
        <f t="shared" si="23"/>
        <v>6285.2</v>
      </c>
      <c r="I49" s="101">
        <f t="shared" si="23"/>
        <v>5644.2</v>
      </c>
      <c r="J49" s="101">
        <f t="shared" si="23"/>
        <v>4781.7</v>
      </c>
      <c r="K49" s="101">
        <f t="shared" si="23"/>
        <v>3990.7</v>
      </c>
      <c r="L49" s="101">
        <f t="shared" si="23"/>
        <v>3839</v>
      </c>
      <c r="M49" s="101">
        <f t="shared" si="23"/>
        <v>3494.5</v>
      </c>
      <c r="N49" s="101">
        <f t="shared" si="23"/>
        <v>3136</v>
      </c>
      <c r="O49" s="153"/>
      <c r="P49" s="79"/>
      <c r="Q49" s="79"/>
      <c r="R49" s="79"/>
      <c r="S49" s="79"/>
      <c r="T49" s="79"/>
      <c r="U49" s="79"/>
      <c r="V49" s="79"/>
      <c r="W49" s="79"/>
      <c r="X49" s="79"/>
      <c r="Y49" s="79"/>
      <c r="Z49" s="79"/>
      <c r="AA49" s="92"/>
      <c r="AB49" s="144"/>
    </row>
    <row r="50" spans="2:28" ht="13.5" thickBot="1" x14ac:dyDescent="0.25">
      <c r="B50" s="88" t="s">
        <v>293</v>
      </c>
      <c r="C50" s="156"/>
      <c r="D50" s="152">
        <f>D37+D49+SUM(D38:D40)</f>
        <v>14419.300000000001</v>
      </c>
      <c r="E50" s="152">
        <f t="shared" ref="E50:N50" si="24">E37+E49+SUM(E38:E40)</f>
        <v>13249.6</v>
      </c>
      <c r="F50" s="152">
        <f t="shared" si="24"/>
        <v>12442.7</v>
      </c>
      <c r="G50" s="152">
        <f t="shared" si="24"/>
        <v>10688.3</v>
      </c>
      <c r="H50" s="152">
        <f t="shared" si="24"/>
        <v>9869.6</v>
      </c>
      <c r="I50" s="152">
        <f t="shared" si="24"/>
        <v>8793.6</v>
      </c>
      <c r="J50" s="152">
        <f t="shared" si="24"/>
        <v>7908.7</v>
      </c>
      <c r="K50" s="152">
        <f t="shared" si="24"/>
        <v>6821.0999999999995</v>
      </c>
      <c r="L50" s="152">
        <f t="shared" si="24"/>
        <v>6440</v>
      </c>
      <c r="M50" s="152">
        <f t="shared" si="24"/>
        <v>5819.5999999999995</v>
      </c>
      <c r="N50" s="152">
        <f t="shared" si="24"/>
        <v>5856.9</v>
      </c>
      <c r="O50" s="139"/>
    </row>
    <row r="51" spans="2:28" ht="13.5" thickTop="1" x14ac:dyDescent="0.2">
      <c r="H51" s="143"/>
      <c r="I51" s="143"/>
      <c r="J51" s="143"/>
      <c r="K51" s="143"/>
    </row>
    <row r="53" spans="2:28" x14ac:dyDescent="0.2">
      <c r="J53" s="131"/>
    </row>
    <row r="54" spans="2:28" x14ac:dyDescent="0.2">
      <c r="C54" s="129"/>
      <c r="D54" s="129"/>
      <c r="E54" s="129"/>
      <c r="F54" s="129"/>
      <c r="G54" s="129"/>
      <c r="H54" s="129"/>
      <c r="I54" s="129"/>
      <c r="J54" s="131"/>
      <c r="K54" s="129"/>
      <c r="L54" s="129"/>
      <c r="M54" s="79"/>
    </row>
    <row r="55" spans="2:28" x14ac:dyDescent="0.2">
      <c r="C55" s="79"/>
      <c r="D55" s="79"/>
      <c r="E55" s="79"/>
      <c r="F55" s="79"/>
      <c r="G55" s="79"/>
      <c r="H55" s="79"/>
      <c r="I55" s="79"/>
      <c r="J55" s="131"/>
      <c r="K55" s="79"/>
      <c r="L55" s="79"/>
      <c r="M55" s="79"/>
    </row>
    <row r="56" spans="2:28" x14ac:dyDescent="0.2">
      <c r="C56" s="131"/>
      <c r="D56" s="131"/>
      <c r="E56" s="131"/>
      <c r="F56" s="131"/>
      <c r="G56" s="131"/>
      <c r="H56" s="131"/>
      <c r="I56" s="131"/>
      <c r="J56" s="131"/>
      <c r="K56" s="131"/>
      <c r="L56" s="131"/>
      <c r="M56" s="79"/>
    </row>
    <row r="57" spans="2:28" x14ac:dyDescent="0.2">
      <c r="C57" s="131"/>
      <c r="D57" s="131"/>
      <c r="E57" s="131"/>
      <c r="F57" s="131"/>
      <c r="G57" s="131"/>
      <c r="H57" s="131"/>
      <c r="I57" s="131"/>
      <c r="J57" s="131"/>
      <c r="K57" s="131"/>
      <c r="L57" s="131"/>
      <c r="M57" s="79"/>
    </row>
    <row r="58" spans="2:28" x14ac:dyDescent="0.2">
      <c r="C58" s="131"/>
      <c r="D58" s="131"/>
      <c r="E58" s="131"/>
      <c r="F58" s="131"/>
      <c r="G58" s="131"/>
      <c r="H58" s="131"/>
      <c r="I58" s="131"/>
      <c r="J58" s="131"/>
      <c r="K58" s="131"/>
      <c r="L58" s="131"/>
      <c r="M58" s="79"/>
    </row>
    <row r="59" spans="2:28" x14ac:dyDescent="0.2">
      <c r="C59" s="131"/>
      <c r="D59" s="131"/>
      <c r="E59" s="131"/>
      <c r="F59" s="131"/>
      <c r="G59" s="131"/>
      <c r="H59" s="131"/>
      <c r="I59" s="131"/>
      <c r="J59" s="131"/>
      <c r="K59" s="131"/>
      <c r="L59" s="131"/>
      <c r="M59" s="79"/>
    </row>
    <row r="60" spans="2:28" x14ac:dyDescent="0.2">
      <c r="C60" s="131"/>
      <c r="D60" s="131"/>
      <c r="E60" s="131"/>
      <c r="F60" s="131"/>
      <c r="G60" s="131"/>
      <c r="H60" s="131"/>
      <c r="I60" s="131"/>
      <c r="J60" s="131"/>
      <c r="K60" s="131"/>
      <c r="L60" s="131"/>
      <c r="M60" s="79"/>
    </row>
    <row r="61" spans="2:28" x14ac:dyDescent="0.2">
      <c r="C61" s="131"/>
      <c r="D61" s="131"/>
      <c r="E61" s="131"/>
      <c r="F61" s="131"/>
      <c r="G61" s="131"/>
      <c r="H61" s="131"/>
      <c r="I61" s="131"/>
      <c r="J61" s="131"/>
      <c r="K61" s="131"/>
      <c r="L61" s="131"/>
      <c r="M61" s="79"/>
    </row>
    <row r="62" spans="2:28" x14ac:dyDescent="0.2">
      <c r="C62" s="131"/>
      <c r="D62" s="131"/>
      <c r="E62" s="131"/>
      <c r="F62" s="131"/>
      <c r="G62" s="131"/>
      <c r="H62" s="131"/>
      <c r="I62" s="131"/>
      <c r="J62" s="131"/>
      <c r="K62" s="131"/>
      <c r="L62" s="131"/>
      <c r="M62" s="79"/>
    </row>
    <row r="63" spans="2:28" x14ac:dyDescent="0.2">
      <c r="C63" s="131"/>
      <c r="D63" s="131"/>
      <c r="E63" s="131"/>
      <c r="F63" s="131"/>
      <c r="G63" s="131"/>
      <c r="H63" s="131"/>
      <c r="I63" s="131"/>
      <c r="J63" s="79"/>
      <c r="K63" s="131"/>
      <c r="L63" s="131"/>
      <c r="M63" s="79"/>
    </row>
    <row r="64" spans="2:28" x14ac:dyDescent="0.2">
      <c r="C64" s="131"/>
      <c r="D64" s="131"/>
      <c r="E64" s="131"/>
      <c r="F64" s="131"/>
      <c r="G64" s="131"/>
      <c r="H64" s="131"/>
      <c r="I64" s="131"/>
      <c r="J64" s="79"/>
      <c r="K64" s="131"/>
      <c r="L64" s="131"/>
      <c r="M64" s="79"/>
    </row>
    <row r="65" spans="3:13" x14ac:dyDescent="0.2">
      <c r="C65" s="131"/>
      <c r="D65" s="131"/>
      <c r="E65" s="131"/>
      <c r="F65" s="131"/>
      <c r="G65" s="131"/>
      <c r="H65" s="131"/>
      <c r="I65" s="131"/>
      <c r="J65" s="131"/>
      <c r="K65" s="131"/>
      <c r="L65" s="131"/>
      <c r="M65" s="79"/>
    </row>
    <row r="66" spans="3:13" x14ac:dyDescent="0.2">
      <c r="C66" s="131"/>
      <c r="D66" s="131"/>
      <c r="E66" s="131"/>
      <c r="F66" s="131"/>
      <c r="G66" s="131"/>
      <c r="H66" s="131"/>
      <c r="I66" s="131"/>
      <c r="J66" s="131"/>
      <c r="K66" s="131"/>
      <c r="L66" s="131"/>
      <c r="M66" s="79"/>
    </row>
    <row r="67" spans="3:13" x14ac:dyDescent="0.2">
      <c r="C67" s="79"/>
      <c r="D67" s="79"/>
      <c r="E67" s="79"/>
      <c r="F67" s="79"/>
      <c r="G67" s="79"/>
      <c r="H67" s="79"/>
      <c r="I67" s="79"/>
      <c r="J67" s="131"/>
      <c r="K67" s="79"/>
      <c r="L67" s="79"/>
      <c r="M67" s="79"/>
    </row>
    <row r="68" spans="3:13" x14ac:dyDescent="0.2">
      <c r="C68" s="79"/>
      <c r="D68" s="79"/>
      <c r="E68" s="79"/>
      <c r="F68" s="79"/>
      <c r="G68" s="79"/>
      <c r="H68" s="79"/>
      <c r="I68" s="79"/>
      <c r="J68" s="131"/>
      <c r="K68" s="79"/>
      <c r="L68" s="79"/>
      <c r="M68" s="79"/>
    </row>
    <row r="69" spans="3:13" x14ac:dyDescent="0.2">
      <c r="C69" s="131"/>
      <c r="D69" s="131"/>
      <c r="E69" s="131"/>
      <c r="F69" s="131"/>
      <c r="G69" s="131"/>
      <c r="H69" s="131"/>
      <c r="I69" s="131"/>
      <c r="J69" s="131"/>
      <c r="K69" s="131"/>
      <c r="L69" s="131"/>
      <c r="M69" s="79"/>
    </row>
    <row r="70" spans="3:13" x14ac:dyDescent="0.2">
      <c r="C70" s="131"/>
      <c r="D70" s="131"/>
      <c r="E70" s="131"/>
      <c r="F70" s="131"/>
      <c r="G70" s="131"/>
      <c r="H70" s="131"/>
      <c r="I70" s="131"/>
      <c r="J70" s="131"/>
      <c r="K70" s="131"/>
      <c r="L70" s="131"/>
      <c r="M70" s="79"/>
    </row>
    <row r="71" spans="3:13" x14ac:dyDescent="0.2">
      <c r="C71" s="131"/>
      <c r="D71" s="131"/>
      <c r="E71" s="131"/>
      <c r="F71" s="131"/>
      <c r="G71" s="131"/>
      <c r="H71" s="131"/>
      <c r="I71" s="131"/>
      <c r="J71" s="131"/>
      <c r="K71" s="131"/>
      <c r="L71" s="131"/>
      <c r="M71" s="79"/>
    </row>
    <row r="72" spans="3:13" x14ac:dyDescent="0.2">
      <c r="C72" s="131"/>
      <c r="D72" s="131"/>
      <c r="E72" s="131"/>
      <c r="F72" s="131"/>
      <c r="G72" s="131"/>
      <c r="H72" s="131"/>
      <c r="I72" s="131"/>
      <c r="J72" s="131"/>
      <c r="K72" s="131"/>
      <c r="L72" s="131"/>
      <c r="M72" s="79"/>
    </row>
    <row r="73" spans="3:13" x14ac:dyDescent="0.2">
      <c r="C73" s="131"/>
      <c r="D73" s="131"/>
      <c r="E73" s="131"/>
      <c r="F73" s="131"/>
      <c r="G73" s="131"/>
      <c r="H73" s="131"/>
      <c r="I73" s="131"/>
      <c r="J73" s="131"/>
      <c r="K73" s="131"/>
      <c r="L73" s="131"/>
      <c r="M73" s="79"/>
    </row>
    <row r="74" spans="3:13" x14ac:dyDescent="0.2">
      <c r="C74" s="131"/>
      <c r="D74" s="131"/>
      <c r="E74" s="131"/>
      <c r="F74" s="131"/>
      <c r="G74" s="131"/>
      <c r="H74" s="131"/>
      <c r="I74" s="131"/>
      <c r="J74" s="131"/>
      <c r="K74" s="131"/>
      <c r="L74" s="131"/>
      <c r="M74" s="79"/>
    </row>
    <row r="75" spans="3:13" x14ac:dyDescent="0.2">
      <c r="C75" s="131"/>
      <c r="D75" s="131"/>
      <c r="E75" s="131"/>
      <c r="F75" s="131"/>
      <c r="G75" s="131"/>
      <c r="H75" s="131"/>
      <c r="I75" s="131"/>
      <c r="J75" s="79"/>
      <c r="K75" s="131"/>
      <c r="L75" s="131"/>
      <c r="M75" s="79"/>
    </row>
    <row r="76" spans="3:13" x14ac:dyDescent="0.2">
      <c r="C76" s="131"/>
      <c r="D76" s="131"/>
      <c r="E76" s="131"/>
      <c r="F76" s="131"/>
      <c r="G76" s="131"/>
      <c r="H76" s="131"/>
      <c r="I76" s="131"/>
      <c r="J76" s="79"/>
      <c r="K76" s="131"/>
      <c r="L76" s="131"/>
      <c r="M76" s="79"/>
    </row>
    <row r="77" spans="3:13" x14ac:dyDescent="0.2">
      <c r="C77" s="131"/>
      <c r="D77" s="131"/>
      <c r="E77" s="131"/>
      <c r="F77" s="131"/>
      <c r="G77" s="131"/>
      <c r="H77" s="131"/>
      <c r="I77" s="131"/>
      <c r="J77" s="131"/>
      <c r="K77" s="131"/>
      <c r="L77" s="131"/>
      <c r="M77" s="79"/>
    </row>
    <row r="78" spans="3:13" x14ac:dyDescent="0.2">
      <c r="C78" s="131"/>
      <c r="D78" s="131"/>
      <c r="E78" s="131"/>
      <c r="F78" s="131"/>
      <c r="G78" s="131"/>
      <c r="H78" s="131"/>
      <c r="I78" s="131"/>
      <c r="J78" s="131"/>
      <c r="K78" s="131"/>
      <c r="L78" s="131"/>
      <c r="M78" s="79"/>
    </row>
    <row r="79" spans="3:13" x14ac:dyDescent="0.2">
      <c r="C79" s="79"/>
      <c r="D79" s="79"/>
      <c r="E79" s="79"/>
      <c r="F79" s="79"/>
      <c r="G79" s="79"/>
      <c r="H79" s="79"/>
      <c r="I79" s="79"/>
      <c r="J79" s="131"/>
      <c r="K79" s="79"/>
      <c r="L79" s="79"/>
      <c r="M79" s="79"/>
    </row>
    <row r="80" spans="3:13" x14ac:dyDescent="0.2">
      <c r="C80" s="79"/>
      <c r="D80" s="79"/>
      <c r="E80" s="79"/>
      <c r="F80" s="79"/>
      <c r="G80" s="79"/>
      <c r="H80" s="79"/>
      <c r="I80" s="79"/>
      <c r="J80" s="131"/>
      <c r="K80" s="79"/>
      <c r="L80" s="79"/>
      <c r="M80" s="79"/>
    </row>
    <row r="81" spans="3:13" x14ac:dyDescent="0.2">
      <c r="C81" s="131"/>
      <c r="D81" s="131"/>
      <c r="E81" s="131"/>
      <c r="F81" s="131"/>
      <c r="G81" s="131"/>
      <c r="H81" s="131"/>
      <c r="I81" s="131"/>
      <c r="J81" s="131"/>
      <c r="K81" s="131"/>
      <c r="L81" s="131"/>
      <c r="M81" s="79"/>
    </row>
    <row r="82" spans="3:13" x14ac:dyDescent="0.2">
      <c r="C82" s="131"/>
      <c r="D82" s="131"/>
      <c r="E82" s="131"/>
      <c r="F82" s="131"/>
      <c r="G82" s="131"/>
      <c r="H82" s="131"/>
      <c r="I82" s="131"/>
      <c r="J82" s="131"/>
      <c r="K82" s="131"/>
      <c r="L82" s="131"/>
      <c r="M82" s="79"/>
    </row>
    <row r="83" spans="3:13" x14ac:dyDescent="0.2">
      <c r="C83" s="131"/>
      <c r="D83" s="131"/>
      <c r="E83" s="131"/>
      <c r="F83" s="131"/>
      <c r="G83" s="131"/>
      <c r="H83" s="131"/>
      <c r="I83" s="131"/>
      <c r="J83" s="131"/>
      <c r="K83" s="131"/>
      <c r="L83" s="131"/>
      <c r="M83" s="79"/>
    </row>
    <row r="84" spans="3:13" x14ac:dyDescent="0.2">
      <c r="C84" s="131"/>
      <c r="D84" s="131"/>
      <c r="E84" s="131"/>
      <c r="F84" s="131"/>
      <c r="G84" s="131"/>
      <c r="H84" s="131"/>
      <c r="I84" s="131"/>
      <c r="J84" s="131"/>
      <c r="K84" s="131"/>
      <c r="L84" s="131"/>
      <c r="M84" s="79"/>
    </row>
    <row r="85" spans="3:13" x14ac:dyDescent="0.2">
      <c r="C85" s="131"/>
      <c r="D85" s="131"/>
      <c r="E85" s="131"/>
      <c r="F85" s="131"/>
      <c r="G85" s="131"/>
      <c r="H85" s="131"/>
      <c r="I85" s="131"/>
      <c r="J85" s="79"/>
      <c r="K85" s="131"/>
      <c r="L85" s="131"/>
      <c r="M85" s="79"/>
    </row>
    <row r="86" spans="3:13" x14ac:dyDescent="0.2">
      <c r="C86" s="131"/>
      <c r="D86" s="131"/>
      <c r="E86" s="131"/>
      <c r="F86" s="131"/>
      <c r="G86" s="131"/>
      <c r="H86" s="131"/>
      <c r="I86" s="131"/>
      <c r="J86" s="79"/>
      <c r="K86" s="131"/>
      <c r="L86" s="131"/>
      <c r="M86" s="79"/>
    </row>
    <row r="87" spans="3:13" x14ac:dyDescent="0.2">
      <c r="C87" s="131"/>
      <c r="D87" s="131"/>
      <c r="E87" s="131"/>
      <c r="F87" s="131"/>
      <c r="G87" s="131"/>
      <c r="H87" s="131"/>
      <c r="I87" s="131"/>
      <c r="J87" s="79"/>
      <c r="K87" s="131"/>
      <c r="L87" s="131"/>
      <c r="M87" s="79"/>
    </row>
    <row r="88" spans="3:13" x14ac:dyDescent="0.2">
      <c r="C88" s="131"/>
      <c r="D88" s="131"/>
      <c r="E88" s="131"/>
      <c r="F88" s="131"/>
      <c r="G88" s="131"/>
      <c r="H88" s="131"/>
      <c r="I88" s="131"/>
      <c r="J88" s="79"/>
      <c r="K88" s="131"/>
      <c r="L88" s="131"/>
      <c r="M88" s="79"/>
    </row>
    <row r="89" spans="3:13" x14ac:dyDescent="0.2">
      <c r="C89" s="79"/>
      <c r="D89" s="79"/>
      <c r="E89" s="79"/>
      <c r="F89" s="79"/>
      <c r="G89" s="79"/>
      <c r="H89" s="79"/>
      <c r="I89" s="79"/>
      <c r="J89" s="79"/>
      <c r="K89" s="79"/>
      <c r="L89" s="79"/>
      <c r="M89" s="79"/>
    </row>
    <row r="90" spans="3:13" x14ac:dyDescent="0.2">
      <c r="C90" s="79"/>
      <c r="D90" s="79"/>
      <c r="E90" s="79"/>
      <c r="F90" s="79"/>
      <c r="G90" s="79"/>
      <c r="H90" s="79"/>
      <c r="I90" s="79"/>
      <c r="J90" s="79"/>
      <c r="K90" s="79"/>
      <c r="L90" s="79"/>
      <c r="M90" s="79"/>
    </row>
    <row r="91" spans="3:13" x14ac:dyDescent="0.2">
      <c r="C91" s="79"/>
      <c r="D91" s="79"/>
      <c r="E91" s="79"/>
      <c r="F91" s="79"/>
      <c r="G91" s="79"/>
      <c r="H91" s="79"/>
      <c r="I91" s="79"/>
      <c r="J91" s="79"/>
      <c r="K91" s="79"/>
      <c r="L91" s="79"/>
      <c r="M91" s="79"/>
    </row>
    <row r="92" spans="3:13" x14ac:dyDescent="0.2">
      <c r="C92" s="79"/>
      <c r="D92" s="79"/>
      <c r="E92" s="79"/>
      <c r="F92" s="79"/>
      <c r="G92" s="79"/>
      <c r="H92" s="79"/>
      <c r="I92" s="79"/>
      <c r="J92" s="79"/>
      <c r="K92" s="79"/>
      <c r="L92" s="79"/>
      <c r="M92" s="79"/>
    </row>
    <row r="93" spans="3:13" x14ac:dyDescent="0.2">
      <c r="C93" s="79"/>
      <c r="D93" s="79"/>
      <c r="E93" s="79"/>
      <c r="F93" s="79"/>
      <c r="G93" s="79"/>
      <c r="H93" s="79"/>
      <c r="I93" s="79"/>
      <c r="J93" s="79"/>
      <c r="K93" s="79"/>
      <c r="L93" s="79"/>
      <c r="M93" s="79"/>
    </row>
    <row r="94" spans="3:13" x14ac:dyDescent="0.2">
      <c r="C94" s="79"/>
      <c r="D94" s="79"/>
      <c r="E94" s="79"/>
      <c r="F94" s="79"/>
      <c r="G94" s="79"/>
      <c r="H94" s="79"/>
      <c r="I94" s="79"/>
      <c r="J94" s="79"/>
      <c r="K94" s="79"/>
      <c r="L94" s="79"/>
      <c r="M94" s="79"/>
    </row>
    <row r="95" spans="3:13" x14ac:dyDescent="0.2">
      <c r="C95" s="79"/>
      <c r="D95" s="79"/>
      <c r="E95" s="79"/>
      <c r="F95" s="79"/>
      <c r="G95" s="79"/>
      <c r="H95" s="79"/>
      <c r="I95" s="79"/>
      <c r="J95" s="79"/>
      <c r="K95" s="79"/>
      <c r="L95" s="79"/>
      <c r="M95" s="79"/>
    </row>
    <row r="96" spans="3:13" x14ac:dyDescent="0.2">
      <c r="C96" s="79"/>
      <c r="D96" s="79"/>
      <c r="E96" s="79"/>
      <c r="F96" s="79"/>
      <c r="G96" s="79"/>
      <c r="H96" s="79"/>
      <c r="I96" s="79"/>
      <c r="J96" s="79"/>
      <c r="K96" s="79"/>
      <c r="L96" s="79"/>
      <c r="M96" s="79"/>
    </row>
    <row r="97" spans="3:13" x14ac:dyDescent="0.2">
      <c r="C97" s="79"/>
      <c r="D97" s="79"/>
      <c r="E97" s="79"/>
      <c r="F97" s="79"/>
      <c r="G97" s="79"/>
      <c r="H97" s="79"/>
      <c r="I97" s="79"/>
      <c r="J97" s="79"/>
      <c r="K97" s="79"/>
      <c r="L97" s="79"/>
      <c r="M97" s="79"/>
    </row>
    <row r="98" spans="3:13" x14ac:dyDescent="0.2">
      <c r="C98" s="79"/>
      <c r="D98" s="79"/>
      <c r="E98" s="79"/>
      <c r="F98" s="79"/>
      <c r="G98" s="79"/>
      <c r="H98" s="79"/>
      <c r="I98" s="79"/>
      <c r="J98" s="79"/>
      <c r="K98" s="79"/>
      <c r="L98" s="79"/>
      <c r="M98" s="79"/>
    </row>
    <row r="99" spans="3:13" x14ac:dyDescent="0.2">
      <c r="C99" s="79"/>
      <c r="D99" s="79"/>
      <c r="E99" s="79"/>
      <c r="F99" s="79"/>
      <c r="G99" s="79"/>
      <c r="H99" s="79"/>
      <c r="I99" s="79"/>
      <c r="J99" s="79"/>
      <c r="K99" s="79"/>
      <c r="L99" s="79"/>
      <c r="M99" s="79"/>
    </row>
    <row r="100" spans="3:13" x14ac:dyDescent="0.2">
      <c r="C100" s="79"/>
      <c r="D100" s="79"/>
      <c r="E100" s="79"/>
      <c r="F100" s="79"/>
      <c r="G100" s="79"/>
      <c r="H100" s="79"/>
      <c r="I100" s="79"/>
      <c r="J100" s="79"/>
      <c r="K100" s="79"/>
      <c r="L100" s="79"/>
      <c r="M100" s="79"/>
    </row>
    <row r="101" spans="3:13" x14ac:dyDescent="0.2">
      <c r="C101" s="79"/>
      <c r="D101" s="79"/>
      <c r="E101" s="79"/>
      <c r="F101" s="79"/>
      <c r="G101" s="79"/>
      <c r="H101" s="79"/>
      <c r="I101" s="79"/>
      <c r="J101" s="79"/>
      <c r="K101" s="79"/>
      <c r="L101" s="79"/>
      <c r="M101" s="79"/>
    </row>
    <row r="102" spans="3:13" x14ac:dyDescent="0.2">
      <c r="C102" s="79"/>
      <c r="D102" s="79"/>
      <c r="E102" s="79"/>
      <c r="F102" s="79"/>
      <c r="G102" s="79"/>
      <c r="H102" s="79"/>
      <c r="I102" s="79"/>
      <c r="J102" s="79"/>
      <c r="K102" s="79"/>
      <c r="L102" s="79"/>
      <c r="M102" s="79"/>
    </row>
    <row r="103" spans="3:13" x14ac:dyDescent="0.2">
      <c r="C103" s="79"/>
      <c r="D103" s="79"/>
      <c r="E103" s="79"/>
      <c r="F103" s="79"/>
      <c r="G103" s="79"/>
      <c r="H103" s="79"/>
      <c r="I103" s="79"/>
      <c r="J103" s="79"/>
      <c r="K103" s="79"/>
      <c r="L103" s="79"/>
      <c r="M103" s="79"/>
    </row>
    <row r="104" spans="3:13" x14ac:dyDescent="0.2">
      <c r="C104" s="79"/>
      <c r="D104" s="79"/>
      <c r="E104" s="79"/>
      <c r="F104" s="79"/>
      <c r="G104" s="79"/>
      <c r="H104" s="79"/>
      <c r="I104" s="79"/>
      <c r="J104" s="79"/>
      <c r="K104" s="79"/>
      <c r="L104" s="79"/>
      <c r="M104" s="79"/>
    </row>
    <row r="105" spans="3:13" x14ac:dyDescent="0.2">
      <c r="C105" s="79"/>
      <c r="D105" s="79"/>
      <c r="E105" s="79"/>
      <c r="F105" s="79"/>
      <c r="G105" s="79"/>
      <c r="H105" s="79"/>
      <c r="I105" s="79"/>
      <c r="J105" s="79"/>
      <c r="K105" s="79"/>
      <c r="L105" s="79"/>
      <c r="M105" s="79"/>
    </row>
    <row r="106" spans="3:13" x14ac:dyDescent="0.2">
      <c r="C106" s="79"/>
      <c r="D106" s="79"/>
      <c r="E106" s="79"/>
      <c r="F106" s="79"/>
      <c r="G106" s="79"/>
      <c r="H106" s="79"/>
      <c r="I106" s="79"/>
      <c r="J106" s="79"/>
      <c r="K106" s="79"/>
      <c r="L106" s="79"/>
      <c r="M106" s="79"/>
    </row>
    <row r="107" spans="3:13" x14ac:dyDescent="0.2">
      <c r="C107" s="79"/>
      <c r="D107" s="79"/>
      <c r="E107" s="79"/>
      <c r="F107" s="79"/>
      <c r="G107" s="79"/>
      <c r="H107" s="79"/>
      <c r="I107" s="79"/>
      <c r="J107" s="79"/>
      <c r="K107" s="79"/>
      <c r="L107" s="79"/>
      <c r="M107" s="79"/>
    </row>
    <row r="108" spans="3:13" x14ac:dyDescent="0.2">
      <c r="C108" s="79"/>
      <c r="D108" s="79"/>
      <c r="E108" s="79"/>
      <c r="F108" s="79"/>
      <c r="G108" s="79"/>
      <c r="H108" s="79"/>
      <c r="I108" s="79"/>
      <c r="J108" s="79"/>
      <c r="K108" s="79"/>
      <c r="L108" s="79"/>
      <c r="M108" s="79"/>
    </row>
    <row r="109" spans="3:13" x14ac:dyDescent="0.2">
      <c r="C109" s="79"/>
      <c r="D109" s="79"/>
      <c r="E109" s="79"/>
      <c r="F109" s="79"/>
      <c r="G109" s="79"/>
      <c r="H109" s="79"/>
      <c r="I109" s="79"/>
      <c r="J109" s="79"/>
      <c r="K109" s="79"/>
      <c r="L109" s="79"/>
      <c r="M109" s="79"/>
    </row>
    <row r="110" spans="3:13" x14ac:dyDescent="0.2">
      <c r="C110" s="79"/>
      <c r="D110" s="79"/>
      <c r="E110" s="79"/>
      <c r="F110" s="79"/>
      <c r="G110" s="79"/>
      <c r="H110" s="79"/>
      <c r="I110" s="79"/>
      <c r="J110" s="79"/>
      <c r="K110" s="79"/>
      <c r="L110" s="79"/>
      <c r="M110" s="79"/>
    </row>
    <row r="111" spans="3:13" x14ac:dyDescent="0.2">
      <c r="C111" s="79"/>
      <c r="D111" s="79"/>
      <c r="E111" s="79"/>
      <c r="F111" s="79"/>
      <c r="G111" s="79"/>
      <c r="H111" s="79"/>
      <c r="I111" s="79"/>
      <c r="J111" s="79"/>
      <c r="K111" s="79"/>
      <c r="L111" s="79"/>
      <c r="M111" s="79"/>
    </row>
    <row r="112" spans="3:13" x14ac:dyDescent="0.2">
      <c r="C112" s="79"/>
      <c r="D112" s="79"/>
      <c r="E112" s="79"/>
      <c r="F112" s="79"/>
      <c r="G112" s="79"/>
      <c r="H112" s="79"/>
      <c r="I112" s="79"/>
      <c r="J112" s="79"/>
      <c r="K112" s="79"/>
      <c r="L112" s="79"/>
      <c r="M112" s="79"/>
    </row>
    <row r="113" spans="3:13" x14ac:dyDescent="0.2">
      <c r="C113" s="79"/>
      <c r="D113" s="79"/>
      <c r="E113" s="79"/>
      <c r="F113" s="79"/>
      <c r="G113" s="79"/>
      <c r="H113" s="79"/>
      <c r="I113" s="79"/>
      <c r="J113" s="79"/>
      <c r="K113" s="79"/>
      <c r="L113" s="79"/>
      <c r="M113" s="79"/>
    </row>
    <row r="114" spans="3:13" x14ac:dyDescent="0.2">
      <c r="C114" s="79"/>
      <c r="D114" s="79"/>
      <c r="E114" s="79"/>
      <c r="F114" s="79"/>
      <c r="G114" s="79"/>
      <c r="H114" s="79"/>
      <c r="I114" s="79"/>
      <c r="J114" s="79"/>
      <c r="K114" s="79"/>
      <c r="L114" s="79"/>
      <c r="M114" s="79"/>
    </row>
    <row r="115" spans="3:13" x14ac:dyDescent="0.2">
      <c r="C115" s="79"/>
      <c r="D115" s="79"/>
      <c r="E115" s="79"/>
      <c r="F115" s="79"/>
      <c r="G115" s="79"/>
      <c r="H115" s="79"/>
      <c r="I115" s="79"/>
      <c r="J115" s="79"/>
      <c r="K115" s="79"/>
      <c r="L115" s="79"/>
      <c r="M115" s="79"/>
    </row>
    <row r="116" spans="3:13" x14ac:dyDescent="0.2">
      <c r="C116" s="79"/>
      <c r="D116" s="79"/>
      <c r="E116" s="79"/>
      <c r="F116" s="79"/>
      <c r="G116" s="79"/>
      <c r="H116" s="79"/>
      <c r="I116" s="79"/>
      <c r="J116" s="79"/>
      <c r="K116" s="79"/>
      <c r="L116" s="79"/>
      <c r="M116" s="79"/>
    </row>
    <row r="117" spans="3:13" x14ac:dyDescent="0.2">
      <c r="C117" s="79"/>
      <c r="D117" s="79"/>
      <c r="E117" s="79"/>
      <c r="F117" s="79"/>
      <c r="G117" s="79"/>
      <c r="H117" s="79"/>
      <c r="I117" s="79"/>
      <c r="J117" s="79"/>
      <c r="K117" s="79"/>
      <c r="L117" s="79"/>
      <c r="M117" s="79"/>
    </row>
    <row r="118" spans="3:13" x14ac:dyDescent="0.2">
      <c r="C118" s="79"/>
      <c r="D118" s="79"/>
      <c r="E118" s="79"/>
      <c r="F118" s="79"/>
      <c r="G118" s="79"/>
      <c r="H118" s="79"/>
      <c r="I118" s="79"/>
      <c r="J118" s="79"/>
      <c r="K118" s="79"/>
      <c r="L118" s="79"/>
      <c r="M118" s="79"/>
    </row>
    <row r="119" spans="3:13" x14ac:dyDescent="0.2">
      <c r="C119" s="79"/>
      <c r="D119" s="79"/>
      <c r="E119" s="79"/>
      <c r="F119" s="79"/>
      <c r="G119" s="79"/>
      <c r="H119" s="79"/>
      <c r="I119" s="79"/>
      <c r="J119" s="79"/>
      <c r="K119" s="79"/>
      <c r="L119" s="79"/>
      <c r="M119" s="79"/>
    </row>
    <row r="120" spans="3:13" x14ac:dyDescent="0.2">
      <c r="C120" s="79"/>
      <c r="D120" s="79"/>
      <c r="E120" s="79"/>
      <c r="F120" s="79"/>
      <c r="G120" s="79"/>
      <c r="H120" s="79"/>
      <c r="I120" s="79"/>
      <c r="J120" s="79"/>
      <c r="K120" s="79"/>
      <c r="L120" s="79"/>
      <c r="M120" s="79"/>
    </row>
    <row r="121" spans="3:13" x14ac:dyDescent="0.2">
      <c r="C121" s="79"/>
      <c r="D121" s="79"/>
      <c r="E121" s="79"/>
      <c r="F121" s="79"/>
      <c r="G121" s="79"/>
      <c r="H121" s="79"/>
      <c r="I121" s="79"/>
      <c r="J121" s="79"/>
      <c r="K121" s="79"/>
      <c r="L121" s="79"/>
      <c r="M121" s="79"/>
    </row>
    <row r="122" spans="3:13" x14ac:dyDescent="0.2">
      <c r="C122" s="79"/>
      <c r="D122" s="79"/>
      <c r="E122" s="79"/>
      <c r="F122" s="79"/>
      <c r="G122" s="79"/>
      <c r="H122" s="79"/>
      <c r="I122" s="79"/>
      <c r="J122" s="79"/>
      <c r="K122" s="79"/>
      <c r="L122" s="79"/>
      <c r="M122" s="79"/>
    </row>
    <row r="123" spans="3:13" x14ac:dyDescent="0.2">
      <c r="C123" s="79"/>
      <c r="D123" s="79"/>
      <c r="E123" s="79"/>
      <c r="F123" s="79"/>
      <c r="G123" s="79"/>
      <c r="H123" s="79"/>
      <c r="I123" s="79"/>
      <c r="J123" s="79"/>
      <c r="K123" s="79"/>
      <c r="L123" s="79"/>
      <c r="M123" s="79"/>
    </row>
    <row r="124" spans="3:13" x14ac:dyDescent="0.2">
      <c r="C124" s="79"/>
      <c r="D124" s="79"/>
      <c r="E124" s="79"/>
      <c r="F124" s="79"/>
      <c r="G124" s="79"/>
      <c r="H124" s="79"/>
      <c r="I124" s="79"/>
      <c r="J124" s="79"/>
      <c r="K124" s="79"/>
      <c r="L124" s="79"/>
      <c r="M124" s="79"/>
    </row>
    <row r="125" spans="3:13" x14ac:dyDescent="0.2">
      <c r="C125" s="79"/>
      <c r="D125" s="79"/>
      <c r="E125" s="79"/>
      <c r="F125" s="79"/>
      <c r="G125" s="79"/>
      <c r="H125" s="79"/>
      <c r="I125" s="79"/>
      <c r="J125" s="79"/>
      <c r="K125" s="79"/>
      <c r="L125" s="79"/>
      <c r="M125" s="79"/>
    </row>
    <row r="126" spans="3:13" x14ac:dyDescent="0.2">
      <c r="C126" s="79"/>
      <c r="D126" s="79"/>
      <c r="E126" s="79"/>
      <c r="F126" s="79"/>
      <c r="G126" s="79"/>
      <c r="H126" s="79"/>
      <c r="I126" s="79"/>
      <c r="J126" s="79"/>
      <c r="K126" s="79"/>
      <c r="L126" s="79"/>
      <c r="M126" s="79"/>
    </row>
    <row r="127" spans="3:13" x14ac:dyDescent="0.2">
      <c r="C127" s="79"/>
      <c r="D127" s="79"/>
      <c r="E127" s="79"/>
      <c r="F127" s="79"/>
      <c r="G127" s="79"/>
      <c r="H127" s="79"/>
      <c r="I127" s="79"/>
      <c r="J127" s="79"/>
      <c r="K127" s="79"/>
      <c r="L127" s="79"/>
      <c r="M127" s="79"/>
    </row>
    <row r="128" spans="3:13" x14ac:dyDescent="0.2">
      <c r="C128" s="79"/>
      <c r="D128" s="79"/>
      <c r="E128" s="79"/>
      <c r="F128" s="79"/>
      <c r="G128" s="79"/>
      <c r="H128" s="79"/>
      <c r="I128" s="79"/>
      <c r="J128" s="79"/>
      <c r="K128" s="79"/>
      <c r="L128" s="79"/>
      <c r="M128" s="79"/>
    </row>
    <row r="129" spans="3:13" x14ac:dyDescent="0.2">
      <c r="C129" s="79"/>
      <c r="D129" s="79"/>
      <c r="E129" s="79"/>
      <c r="F129" s="79"/>
      <c r="G129" s="79"/>
      <c r="H129" s="79"/>
      <c r="I129" s="79"/>
      <c r="J129" s="79"/>
      <c r="K129" s="79"/>
      <c r="L129" s="79"/>
      <c r="M129" s="79"/>
    </row>
    <row r="130" spans="3:13" x14ac:dyDescent="0.2">
      <c r="C130" s="79"/>
      <c r="D130" s="79"/>
      <c r="E130" s="79"/>
      <c r="F130" s="79"/>
      <c r="G130" s="79"/>
      <c r="H130" s="79"/>
      <c r="I130" s="79"/>
      <c r="J130" s="79"/>
      <c r="K130" s="79"/>
      <c r="L130" s="79"/>
      <c r="M130" s="79"/>
    </row>
    <row r="131" spans="3:13" x14ac:dyDescent="0.2">
      <c r="C131" s="79"/>
      <c r="D131" s="79"/>
      <c r="E131" s="79"/>
      <c r="F131" s="79"/>
      <c r="G131" s="79"/>
      <c r="H131" s="79"/>
      <c r="I131" s="79"/>
      <c r="J131" s="79"/>
      <c r="K131" s="79"/>
      <c r="L131" s="79"/>
      <c r="M131" s="79"/>
    </row>
    <row r="132" spans="3:13" x14ac:dyDescent="0.2">
      <c r="C132" s="79"/>
      <c r="D132" s="79"/>
      <c r="E132" s="79"/>
      <c r="F132" s="79"/>
      <c r="G132" s="79"/>
      <c r="H132" s="79"/>
      <c r="I132" s="79"/>
      <c r="J132" s="79"/>
      <c r="K132" s="79"/>
      <c r="L132" s="79"/>
      <c r="M132" s="79"/>
    </row>
    <row r="133" spans="3:13" x14ac:dyDescent="0.2">
      <c r="C133" s="79"/>
      <c r="D133" s="79"/>
      <c r="E133" s="79"/>
      <c r="F133" s="79"/>
      <c r="G133" s="79"/>
      <c r="H133" s="79"/>
      <c r="I133" s="79"/>
      <c r="J133" s="79"/>
      <c r="K133" s="79"/>
      <c r="L133" s="79"/>
      <c r="M133" s="79"/>
    </row>
    <row r="134" spans="3:13" x14ac:dyDescent="0.2">
      <c r="C134" s="79"/>
      <c r="D134" s="79"/>
      <c r="E134" s="79"/>
      <c r="F134" s="79"/>
      <c r="G134" s="79"/>
      <c r="H134" s="79"/>
      <c r="I134" s="79"/>
      <c r="J134" s="79"/>
      <c r="K134" s="79"/>
      <c r="L134" s="79"/>
      <c r="M134" s="79"/>
    </row>
    <row r="135" spans="3:13" x14ac:dyDescent="0.2">
      <c r="C135" s="79"/>
      <c r="D135" s="79"/>
      <c r="E135" s="79"/>
      <c r="F135" s="79"/>
      <c r="G135" s="79"/>
      <c r="H135" s="79"/>
      <c r="I135" s="79"/>
      <c r="J135" s="79"/>
      <c r="K135" s="79"/>
      <c r="L135" s="79"/>
      <c r="M135" s="79"/>
    </row>
    <row r="136" spans="3:13" x14ac:dyDescent="0.2">
      <c r="C136" s="79"/>
      <c r="D136" s="79"/>
      <c r="E136" s="79"/>
      <c r="F136" s="79"/>
      <c r="G136" s="79"/>
      <c r="H136" s="79"/>
      <c r="I136" s="79"/>
      <c r="J136" s="79"/>
      <c r="K136" s="79"/>
      <c r="L136" s="79"/>
      <c r="M136" s="79"/>
    </row>
    <row r="137" spans="3:13" x14ac:dyDescent="0.2">
      <c r="C137" s="79"/>
      <c r="D137" s="79"/>
      <c r="E137" s="79"/>
      <c r="F137" s="79"/>
      <c r="G137" s="79"/>
      <c r="H137" s="79"/>
      <c r="I137" s="79"/>
      <c r="J137" s="79"/>
      <c r="K137" s="79"/>
      <c r="L137" s="79"/>
      <c r="M137" s="79"/>
    </row>
    <row r="138" spans="3:13" x14ac:dyDescent="0.2">
      <c r="C138" s="79"/>
      <c r="D138" s="79"/>
      <c r="E138" s="79"/>
      <c r="F138" s="79"/>
      <c r="G138" s="79"/>
      <c r="H138" s="79"/>
      <c r="I138" s="79"/>
      <c r="J138" s="79"/>
      <c r="K138" s="79"/>
      <c r="L138" s="79"/>
      <c r="M138" s="79"/>
    </row>
    <row r="139" spans="3:13" x14ac:dyDescent="0.2">
      <c r="C139" s="79"/>
      <c r="D139" s="79"/>
      <c r="E139" s="79"/>
      <c r="F139" s="79"/>
      <c r="G139" s="79"/>
      <c r="H139" s="79"/>
      <c r="I139" s="79"/>
      <c r="J139" s="79"/>
      <c r="K139" s="79"/>
      <c r="L139" s="79"/>
      <c r="M139" s="79"/>
    </row>
    <row r="140" spans="3:13" x14ac:dyDescent="0.2">
      <c r="C140" s="79"/>
      <c r="D140" s="79"/>
      <c r="E140" s="79"/>
      <c r="F140" s="79"/>
      <c r="G140" s="79"/>
      <c r="H140" s="79"/>
      <c r="I140" s="79"/>
      <c r="J140" s="79"/>
      <c r="K140" s="79"/>
      <c r="L140" s="79"/>
      <c r="M140" s="79"/>
    </row>
    <row r="141" spans="3:13" x14ac:dyDescent="0.2">
      <c r="C141" s="79"/>
      <c r="D141" s="79"/>
      <c r="E141" s="79"/>
      <c r="F141" s="79"/>
      <c r="G141" s="79"/>
      <c r="H141" s="79"/>
      <c r="I141" s="79"/>
      <c r="J141" s="79"/>
      <c r="K141" s="79"/>
      <c r="L141" s="79"/>
      <c r="M141" s="79"/>
    </row>
    <row r="142" spans="3:13" x14ac:dyDescent="0.2">
      <c r="C142" s="79"/>
      <c r="D142" s="79"/>
      <c r="E142" s="79"/>
      <c r="F142" s="79"/>
      <c r="G142" s="79"/>
      <c r="H142" s="79"/>
      <c r="I142" s="79"/>
      <c r="J142" s="79"/>
      <c r="K142" s="79"/>
      <c r="L142" s="79"/>
      <c r="M142" s="79"/>
    </row>
    <row r="143" spans="3:13" x14ac:dyDescent="0.2">
      <c r="C143" s="79"/>
      <c r="D143" s="79"/>
      <c r="E143" s="79"/>
      <c r="F143" s="79"/>
      <c r="G143" s="79"/>
      <c r="H143" s="79"/>
      <c r="I143" s="79"/>
      <c r="J143" s="79"/>
      <c r="K143" s="79"/>
      <c r="L143" s="79"/>
      <c r="M143" s="79"/>
    </row>
    <row r="144" spans="3:13" x14ac:dyDescent="0.2">
      <c r="C144" s="79"/>
      <c r="D144" s="79"/>
      <c r="E144" s="79"/>
      <c r="F144" s="79"/>
      <c r="G144" s="79"/>
      <c r="H144" s="79"/>
      <c r="I144" s="79"/>
      <c r="J144" s="79"/>
      <c r="K144" s="79"/>
      <c r="L144" s="79"/>
      <c r="M144" s="79"/>
    </row>
    <row r="145" spans="3:13" x14ac:dyDescent="0.2">
      <c r="C145" s="79"/>
      <c r="D145" s="79"/>
      <c r="E145" s="79"/>
      <c r="F145" s="79"/>
      <c r="G145" s="79"/>
      <c r="H145" s="79"/>
      <c r="I145" s="79"/>
      <c r="J145" s="79"/>
      <c r="K145" s="79"/>
      <c r="L145" s="79"/>
      <c r="M145" s="79"/>
    </row>
    <row r="146" spans="3:13" x14ac:dyDescent="0.2">
      <c r="C146" s="79"/>
      <c r="D146" s="79"/>
      <c r="E146" s="79"/>
      <c r="F146" s="79"/>
      <c r="G146" s="79"/>
      <c r="H146" s="79"/>
      <c r="I146" s="79"/>
      <c r="J146" s="79"/>
      <c r="K146" s="79"/>
      <c r="L146" s="79"/>
      <c r="M146" s="79"/>
    </row>
    <row r="147" spans="3:13" x14ac:dyDescent="0.2">
      <c r="C147" s="79"/>
      <c r="D147" s="79"/>
      <c r="E147" s="79"/>
      <c r="F147" s="79"/>
      <c r="G147" s="79"/>
      <c r="H147" s="79"/>
      <c r="I147" s="79"/>
      <c r="J147" s="79"/>
      <c r="K147" s="79"/>
      <c r="L147" s="79"/>
      <c r="M147" s="79"/>
    </row>
    <row r="148" spans="3:13" x14ac:dyDescent="0.2">
      <c r="C148" s="79"/>
      <c r="D148" s="79"/>
      <c r="E148" s="79"/>
      <c r="F148" s="79"/>
      <c r="G148" s="79"/>
      <c r="H148" s="79"/>
      <c r="I148" s="79"/>
      <c r="J148" s="79"/>
      <c r="K148" s="79"/>
      <c r="L148" s="79"/>
      <c r="M148" s="79"/>
    </row>
    <row r="149" spans="3:13" x14ac:dyDescent="0.2">
      <c r="C149" s="79"/>
      <c r="D149" s="79"/>
      <c r="E149" s="79"/>
      <c r="F149" s="79"/>
      <c r="G149" s="79"/>
      <c r="H149" s="79"/>
      <c r="I149" s="79"/>
      <c r="J149" s="79"/>
      <c r="K149" s="79"/>
      <c r="L149" s="79"/>
      <c r="M149" s="79"/>
    </row>
    <row r="150" spans="3:13" x14ac:dyDescent="0.2">
      <c r="C150" s="79"/>
      <c r="D150" s="79"/>
      <c r="E150" s="79"/>
      <c r="F150" s="79"/>
      <c r="G150" s="79"/>
      <c r="H150" s="79"/>
      <c r="I150" s="79"/>
      <c r="J150" s="79"/>
      <c r="K150" s="79"/>
      <c r="L150" s="79"/>
      <c r="M150" s="79"/>
    </row>
    <row r="151" spans="3:13" x14ac:dyDescent="0.2">
      <c r="C151" s="79"/>
      <c r="D151" s="79"/>
      <c r="E151" s="79"/>
      <c r="F151" s="79"/>
      <c r="G151" s="79"/>
      <c r="H151" s="79"/>
      <c r="I151" s="79"/>
      <c r="J151" s="79"/>
      <c r="K151" s="79"/>
      <c r="L151" s="79"/>
      <c r="M151" s="79"/>
    </row>
    <row r="152" spans="3:13" x14ac:dyDescent="0.2">
      <c r="C152" s="79"/>
      <c r="D152" s="79"/>
      <c r="E152" s="79"/>
      <c r="F152" s="79"/>
      <c r="G152" s="79"/>
      <c r="H152" s="79"/>
      <c r="I152" s="79"/>
      <c r="J152" s="79"/>
      <c r="K152" s="79"/>
      <c r="L152" s="79"/>
      <c r="M152" s="79"/>
    </row>
    <row r="153" spans="3:13" x14ac:dyDescent="0.2">
      <c r="C153" s="79"/>
      <c r="D153" s="79"/>
      <c r="E153" s="79"/>
      <c r="F153" s="79"/>
      <c r="G153" s="79"/>
      <c r="H153" s="79"/>
      <c r="I153" s="79"/>
      <c r="J153" s="79"/>
      <c r="K153" s="79"/>
      <c r="L153" s="79"/>
      <c r="M153" s="79"/>
    </row>
    <row r="154" spans="3:13" x14ac:dyDescent="0.2">
      <c r="C154" s="79"/>
      <c r="D154" s="79"/>
      <c r="E154" s="79"/>
      <c r="F154" s="79"/>
      <c r="G154" s="79"/>
      <c r="H154" s="79"/>
      <c r="I154" s="79"/>
      <c r="J154" s="79"/>
      <c r="K154" s="79"/>
      <c r="L154" s="79"/>
      <c r="M154" s="79"/>
    </row>
    <row r="155" spans="3:13" x14ac:dyDescent="0.2">
      <c r="C155" s="79"/>
      <c r="D155" s="79"/>
      <c r="E155" s="79"/>
      <c r="F155" s="79"/>
      <c r="G155" s="79"/>
      <c r="H155" s="79"/>
      <c r="I155" s="79"/>
      <c r="J155" s="79"/>
      <c r="K155" s="79"/>
      <c r="L155" s="79"/>
      <c r="M155" s="79"/>
    </row>
    <row r="156" spans="3:13" x14ac:dyDescent="0.2">
      <c r="C156" s="79"/>
      <c r="D156" s="79"/>
      <c r="E156" s="79"/>
      <c r="F156" s="79"/>
      <c r="G156" s="79"/>
      <c r="H156" s="79"/>
      <c r="I156" s="79"/>
      <c r="J156" s="79"/>
      <c r="K156" s="79"/>
      <c r="L156" s="79"/>
      <c r="M156" s="79"/>
    </row>
    <row r="157" spans="3:13" x14ac:dyDescent="0.2">
      <c r="C157" s="79"/>
      <c r="D157" s="79"/>
      <c r="E157" s="79"/>
      <c r="F157" s="79"/>
      <c r="G157" s="79"/>
      <c r="H157" s="79"/>
      <c r="I157" s="79"/>
      <c r="J157" s="79"/>
      <c r="K157" s="79"/>
      <c r="L157" s="79"/>
      <c r="M157" s="79"/>
    </row>
    <row r="158" spans="3:13" x14ac:dyDescent="0.2">
      <c r="C158" s="79"/>
      <c r="D158" s="79"/>
      <c r="E158" s="79"/>
      <c r="F158" s="79"/>
      <c r="G158" s="79"/>
      <c r="H158" s="79"/>
      <c r="I158" s="79"/>
      <c r="J158" s="79"/>
      <c r="K158" s="79"/>
      <c r="L158" s="79"/>
      <c r="M158" s="79"/>
    </row>
    <row r="159" spans="3:13" x14ac:dyDescent="0.2">
      <c r="C159" s="79"/>
      <c r="D159" s="79"/>
      <c r="E159" s="79"/>
      <c r="F159" s="79"/>
      <c r="G159" s="79"/>
      <c r="H159" s="79"/>
      <c r="I159" s="79"/>
      <c r="J159" s="79"/>
      <c r="K159" s="79"/>
      <c r="L159" s="79"/>
      <c r="M159" s="79"/>
    </row>
    <row r="160" spans="3:13" x14ac:dyDescent="0.2">
      <c r="C160" s="79"/>
      <c r="D160" s="79"/>
      <c r="E160" s="79"/>
      <c r="F160" s="79"/>
      <c r="G160" s="79"/>
      <c r="H160" s="79"/>
      <c r="I160" s="79"/>
      <c r="J160" s="79"/>
      <c r="K160" s="79"/>
      <c r="L160" s="79"/>
      <c r="M160" s="79"/>
    </row>
    <row r="161" spans="3:13" x14ac:dyDescent="0.2">
      <c r="C161" s="79"/>
      <c r="D161" s="79"/>
      <c r="E161" s="79"/>
      <c r="F161" s="79"/>
      <c r="G161" s="79"/>
      <c r="H161" s="79"/>
      <c r="I161" s="79"/>
      <c r="J161" s="79"/>
      <c r="K161" s="79"/>
      <c r="L161" s="79"/>
      <c r="M161" s="79"/>
    </row>
    <row r="162" spans="3:13" x14ac:dyDescent="0.2">
      <c r="C162" s="79"/>
      <c r="D162" s="79"/>
      <c r="E162" s="79"/>
      <c r="F162" s="79"/>
      <c r="G162" s="79"/>
      <c r="H162" s="79"/>
      <c r="I162" s="79"/>
      <c r="J162" s="79"/>
      <c r="K162" s="79"/>
      <c r="L162" s="79"/>
      <c r="M162" s="79"/>
    </row>
    <row r="163" spans="3:13" x14ac:dyDescent="0.2">
      <c r="C163" s="79"/>
      <c r="D163" s="79"/>
      <c r="E163" s="79"/>
      <c r="F163" s="79"/>
      <c r="G163" s="79"/>
      <c r="H163" s="79"/>
      <c r="I163" s="79"/>
      <c r="J163" s="79"/>
      <c r="K163" s="79"/>
      <c r="L163" s="79"/>
      <c r="M163" s="79"/>
    </row>
    <row r="164" spans="3:13" x14ac:dyDescent="0.2">
      <c r="C164" s="79"/>
      <c r="D164" s="79"/>
      <c r="E164" s="79"/>
      <c r="F164" s="79"/>
      <c r="G164" s="79"/>
      <c r="H164" s="79"/>
      <c r="I164" s="79"/>
      <c r="J164" s="79"/>
      <c r="K164" s="79"/>
      <c r="L164" s="79"/>
      <c r="M164" s="79"/>
    </row>
    <row r="165" spans="3:13" x14ac:dyDescent="0.2">
      <c r="C165" s="79"/>
      <c r="D165" s="79"/>
      <c r="E165" s="79"/>
      <c r="F165" s="79"/>
      <c r="G165" s="79"/>
      <c r="H165" s="79"/>
      <c r="I165" s="79"/>
      <c r="J165" s="79"/>
      <c r="K165" s="79"/>
      <c r="L165" s="79"/>
      <c r="M165" s="79"/>
    </row>
    <row r="166" spans="3:13" x14ac:dyDescent="0.2">
      <c r="C166" s="79"/>
      <c r="D166" s="79"/>
      <c r="E166" s="79"/>
      <c r="F166" s="79"/>
      <c r="G166" s="79"/>
      <c r="H166" s="79"/>
      <c r="I166" s="79"/>
      <c r="J166" s="79"/>
      <c r="K166" s="79"/>
      <c r="L166" s="79"/>
      <c r="M166" s="79"/>
    </row>
    <row r="167" spans="3:13" x14ac:dyDescent="0.2">
      <c r="C167" s="79"/>
      <c r="D167" s="79"/>
      <c r="E167" s="79"/>
      <c r="F167" s="79"/>
      <c r="G167" s="79"/>
      <c r="H167" s="79"/>
      <c r="I167" s="79"/>
      <c r="J167" s="79"/>
      <c r="K167" s="79"/>
      <c r="L167" s="79"/>
      <c r="M167" s="79"/>
    </row>
    <row r="168" spans="3:13" x14ac:dyDescent="0.2">
      <c r="C168" s="79"/>
      <c r="D168" s="79"/>
      <c r="E168" s="79"/>
      <c r="F168" s="79"/>
      <c r="G168" s="79"/>
      <c r="H168" s="79"/>
      <c r="I168" s="79"/>
      <c r="J168" s="79"/>
      <c r="K168" s="79"/>
      <c r="L168" s="79"/>
      <c r="M168" s="79"/>
    </row>
    <row r="169" spans="3:13" x14ac:dyDescent="0.2">
      <c r="C169" s="79"/>
      <c r="D169" s="79"/>
      <c r="E169" s="79"/>
      <c r="F169" s="79"/>
      <c r="G169" s="79"/>
      <c r="H169" s="79"/>
      <c r="I169" s="79"/>
      <c r="J169" s="79"/>
      <c r="K169" s="79"/>
      <c r="L169" s="79"/>
      <c r="M169" s="79"/>
    </row>
    <row r="170" spans="3:13" x14ac:dyDescent="0.2">
      <c r="C170" s="79"/>
      <c r="D170" s="79"/>
      <c r="E170" s="79"/>
      <c r="F170" s="79"/>
      <c r="G170" s="79"/>
      <c r="H170" s="79"/>
      <c r="I170" s="79"/>
      <c r="J170" s="79"/>
      <c r="K170" s="79"/>
      <c r="L170" s="79"/>
      <c r="M170" s="79"/>
    </row>
    <row r="171" spans="3:13" x14ac:dyDescent="0.2">
      <c r="C171" s="79"/>
      <c r="D171" s="79"/>
      <c r="E171" s="79"/>
      <c r="F171" s="79"/>
      <c r="G171" s="79"/>
      <c r="H171" s="79"/>
      <c r="I171" s="79"/>
      <c r="J171" s="79"/>
      <c r="K171" s="79"/>
      <c r="L171" s="79"/>
      <c r="M171" s="79"/>
    </row>
    <row r="172" spans="3:13" x14ac:dyDescent="0.2">
      <c r="C172" s="79"/>
      <c r="D172" s="79"/>
      <c r="E172" s="79"/>
      <c r="F172" s="79"/>
      <c r="G172" s="79"/>
      <c r="H172" s="79"/>
      <c r="I172" s="79"/>
      <c r="J172" s="79"/>
      <c r="K172" s="79"/>
      <c r="L172" s="79"/>
      <c r="M172" s="79"/>
    </row>
    <row r="173" spans="3:13" x14ac:dyDescent="0.2">
      <c r="C173" s="79"/>
      <c r="D173" s="79"/>
      <c r="E173" s="79"/>
      <c r="F173" s="79"/>
      <c r="G173" s="79"/>
      <c r="H173" s="79"/>
      <c r="I173" s="79"/>
      <c r="J173" s="79"/>
      <c r="K173" s="79"/>
      <c r="L173" s="79"/>
      <c r="M173" s="79"/>
    </row>
    <row r="174" spans="3:13" x14ac:dyDescent="0.2">
      <c r="C174" s="79"/>
      <c r="D174" s="79"/>
      <c r="E174" s="79"/>
      <c r="F174" s="79"/>
      <c r="G174" s="79"/>
      <c r="H174" s="79"/>
      <c r="I174" s="79"/>
      <c r="J174" s="79"/>
      <c r="K174" s="79"/>
      <c r="L174" s="79"/>
      <c r="M174" s="79"/>
    </row>
    <row r="175" spans="3:13" x14ac:dyDescent="0.2">
      <c r="C175" s="79"/>
      <c r="D175" s="79"/>
      <c r="E175" s="79"/>
      <c r="F175" s="79"/>
      <c r="G175" s="79"/>
      <c r="H175" s="79"/>
      <c r="I175" s="79"/>
      <c r="J175" s="79"/>
      <c r="K175" s="79"/>
      <c r="L175" s="79"/>
      <c r="M175" s="79"/>
    </row>
    <row r="176" spans="3:13" x14ac:dyDescent="0.2">
      <c r="C176" s="79"/>
      <c r="D176" s="79"/>
      <c r="E176" s="79"/>
      <c r="F176" s="79"/>
      <c r="G176" s="79"/>
      <c r="H176" s="79"/>
      <c r="I176" s="79"/>
      <c r="J176" s="79"/>
      <c r="K176" s="79"/>
      <c r="L176" s="79"/>
      <c r="M176" s="79"/>
    </row>
    <row r="177" spans="3:13" x14ac:dyDescent="0.2">
      <c r="C177" s="79"/>
      <c r="D177" s="79"/>
      <c r="E177" s="79"/>
      <c r="F177" s="79"/>
      <c r="G177" s="79"/>
      <c r="H177" s="79"/>
      <c r="I177" s="79"/>
      <c r="J177" s="79"/>
      <c r="K177" s="79"/>
      <c r="L177" s="79"/>
      <c r="M177" s="79"/>
    </row>
    <row r="178" spans="3:13" x14ac:dyDescent="0.2">
      <c r="C178" s="79"/>
      <c r="D178" s="79"/>
      <c r="E178" s="79"/>
      <c r="F178" s="79"/>
      <c r="G178" s="79"/>
      <c r="H178" s="79"/>
      <c r="I178" s="79"/>
      <c r="J178" s="79"/>
      <c r="K178" s="79"/>
      <c r="L178" s="79"/>
      <c r="M178" s="79"/>
    </row>
    <row r="179" spans="3:13" x14ac:dyDescent="0.2">
      <c r="C179" s="79"/>
      <c r="D179" s="79"/>
      <c r="E179" s="79"/>
      <c r="F179" s="79"/>
      <c r="G179" s="79"/>
      <c r="H179" s="79"/>
      <c r="I179" s="79"/>
      <c r="J179" s="79"/>
      <c r="K179" s="79"/>
      <c r="L179" s="79"/>
      <c r="M179" s="79"/>
    </row>
    <row r="180" spans="3:13" x14ac:dyDescent="0.2">
      <c r="C180" s="79"/>
      <c r="D180" s="79"/>
      <c r="E180" s="79"/>
      <c r="F180" s="79"/>
      <c r="G180" s="79"/>
      <c r="H180" s="79"/>
      <c r="I180" s="79"/>
      <c r="J180" s="79"/>
      <c r="K180" s="79"/>
      <c r="L180" s="79"/>
      <c r="M180" s="79"/>
    </row>
    <row r="181" spans="3:13" x14ac:dyDescent="0.2">
      <c r="C181" s="79"/>
      <c r="D181" s="79"/>
      <c r="E181" s="79"/>
      <c r="F181" s="79"/>
      <c r="G181" s="79"/>
      <c r="H181" s="79"/>
      <c r="I181" s="79"/>
      <c r="J181" s="79"/>
      <c r="K181" s="79"/>
      <c r="L181" s="79"/>
      <c r="M181" s="79"/>
    </row>
    <row r="182" spans="3:13" x14ac:dyDescent="0.2">
      <c r="C182" s="79"/>
      <c r="D182" s="79"/>
      <c r="E182" s="79"/>
      <c r="F182" s="79"/>
      <c r="G182" s="79"/>
      <c r="H182" s="79"/>
      <c r="I182" s="79"/>
      <c r="J182" s="79"/>
      <c r="K182" s="79"/>
      <c r="L182" s="79"/>
      <c r="M182" s="79"/>
    </row>
    <row r="183" spans="3:13" x14ac:dyDescent="0.2">
      <c r="C183" s="79"/>
      <c r="D183" s="79"/>
      <c r="E183" s="79"/>
      <c r="F183" s="79"/>
      <c r="G183" s="79"/>
      <c r="H183" s="79"/>
      <c r="I183" s="79"/>
      <c r="J183" s="79"/>
      <c r="K183" s="79"/>
      <c r="L183" s="79"/>
      <c r="M183" s="79"/>
    </row>
    <row r="184" spans="3:13" x14ac:dyDescent="0.2">
      <c r="C184" s="79"/>
      <c r="D184" s="79"/>
      <c r="E184" s="79"/>
      <c r="F184" s="79"/>
      <c r="G184" s="79"/>
      <c r="H184" s="79"/>
      <c r="I184" s="79"/>
      <c r="J184" s="79"/>
      <c r="K184" s="79"/>
      <c r="L184" s="79"/>
      <c r="M184" s="79"/>
    </row>
    <row r="185" spans="3:13" x14ac:dyDescent="0.2">
      <c r="C185" s="79"/>
      <c r="D185" s="79"/>
      <c r="E185" s="79"/>
      <c r="F185" s="79"/>
      <c r="G185" s="79"/>
      <c r="H185" s="79"/>
      <c r="I185" s="79"/>
      <c r="J185" s="79"/>
      <c r="K185" s="79"/>
      <c r="L185" s="79"/>
      <c r="M185" s="79"/>
    </row>
    <row r="186" spans="3:13" x14ac:dyDescent="0.2">
      <c r="C186" s="79"/>
      <c r="D186" s="79"/>
      <c r="E186" s="79"/>
      <c r="F186" s="79"/>
      <c r="G186" s="79"/>
      <c r="H186" s="79"/>
      <c r="I186" s="79"/>
      <c r="J186" s="79"/>
      <c r="K186" s="79"/>
      <c r="L186" s="79"/>
      <c r="M186" s="79"/>
    </row>
    <row r="187" spans="3:13" x14ac:dyDescent="0.2">
      <c r="C187" s="79"/>
      <c r="D187" s="79"/>
      <c r="E187" s="79"/>
      <c r="F187" s="79"/>
      <c r="G187" s="79"/>
      <c r="H187" s="79"/>
      <c r="I187" s="79"/>
      <c r="J187" s="79"/>
      <c r="K187" s="79"/>
      <c r="L187" s="79"/>
      <c r="M187" s="79"/>
    </row>
    <row r="188" spans="3:13" x14ac:dyDescent="0.2">
      <c r="C188" s="79"/>
      <c r="D188" s="79"/>
      <c r="E188" s="79"/>
      <c r="F188" s="79"/>
      <c r="G188" s="79"/>
      <c r="H188" s="79"/>
      <c r="I188" s="79"/>
      <c r="J188" s="79"/>
      <c r="K188" s="79"/>
      <c r="L188" s="79"/>
      <c r="M188" s="79"/>
    </row>
    <row r="189" spans="3:13" x14ac:dyDescent="0.2">
      <c r="C189" s="79"/>
      <c r="D189" s="79"/>
      <c r="E189" s="79"/>
      <c r="F189" s="79"/>
      <c r="G189" s="79"/>
      <c r="H189" s="79"/>
      <c r="I189" s="79"/>
      <c r="J189" s="79"/>
      <c r="K189" s="79"/>
      <c r="L189" s="79"/>
      <c r="M189" s="79"/>
    </row>
    <row r="190" spans="3:13" x14ac:dyDescent="0.2">
      <c r="C190" s="79"/>
      <c r="D190" s="79"/>
      <c r="E190" s="79"/>
      <c r="F190" s="79"/>
      <c r="G190" s="79"/>
      <c r="H190" s="79"/>
      <c r="I190" s="79"/>
      <c r="J190" s="79"/>
      <c r="K190" s="79"/>
      <c r="L190" s="79"/>
      <c r="M190" s="79"/>
    </row>
    <row r="191" spans="3:13" x14ac:dyDescent="0.2">
      <c r="C191" s="79"/>
      <c r="D191" s="79"/>
      <c r="E191" s="79"/>
      <c r="F191" s="79"/>
      <c r="G191" s="79"/>
      <c r="H191" s="79"/>
      <c r="I191" s="79"/>
      <c r="J191" s="79"/>
      <c r="K191" s="79"/>
      <c r="L191" s="79"/>
      <c r="M191" s="79"/>
    </row>
    <row r="192" spans="3:13" x14ac:dyDescent="0.2">
      <c r="C192" s="79"/>
      <c r="D192" s="79"/>
      <c r="E192" s="79"/>
      <c r="F192" s="79"/>
      <c r="G192" s="79"/>
      <c r="H192" s="79"/>
      <c r="I192" s="79"/>
      <c r="J192" s="79"/>
      <c r="K192" s="79"/>
      <c r="L192" s="79"/>
      <c r="M192" s="79"/>
    </row>
    <row r="193" spans="3:13" x14ac:dyDescent="0.2">
      <c r="C193" s="79"/>
      <c r="D193" s="79"/>
      <c r="E193" s="79"/>
      <c r="F193" s="79"/>
      <c r="G193" s="79"/>
      <c r="H193" s="79"/>
      <c r="I193" s="79"/>
      <c r="J193" s="79"/>
      <c r="K193" s="79"/>
      <c r="L193" s="79"/>
      <c r="M193" s="79"/>
    </row>
    <row r="194" spans="3:13" x14ac:dyDescent="0.2">
      <c r="C194" s="79"/>
      <c r="D194" s="79"/>
      <c r="E194" s="79"/>
      <c r="F194" s="79"/>
      <c r="G194" s="79"/>
      <c r="H194" s="79"/>
      <c r="I194" s="79"/>
      <c r="J194" s="79"/>
      <c r="K194" s="79"/>
      <c r="L194" s="79"/>
      <c r="M194" s="79"/>
    </row>
    <row r="195" spans="3:13" x14ac:dyDescent="0.2">
      <c r="C195" s="79"/>
      <c r="D195" s="79"/>
      <c r="E195" s="79"/>
      <c r="F195" s="79"/>
      <c r="G195" s="79"/>
      <c r="H195" s="79"/>
      <c r="I195" s="79"/>
      <c r="J195" s="79"/>
      <c r="K195" s="79"/>
      <c r="L195" s="79"/>
      <c r="M195" s="79"/>
    </row>
    <row r="196" spans="3:13" x14ac:dyDescent="0.2">
      <c r="C196" s="79"/>
      <c r="D196" s="79"/>
      <c r="E196" s="79"/>
      <c r="F196" s="79"/>
      <c r="G196" s="79"/>
      <c r="H196" s="79"/>
      <c r="I196" s="79"/>
      <c r="J196" s="79"/>
      <c r="K196" s="79"/>
      <c r="L196" s="79"/>
      <c r="M196" s="79"/>
    </row>
    <row r="197" spans="3:13" x14ac:dyDescent="0.2">
      <c r="C197" s="79"/>
      <c r="D197" s="79"/>
      <c r="E197" s="79"/>
      <c r="F197" s="79"/>
      <c r="G197" s="79"/>
      <c r="H197" s="79"/>
      <c r="I197" s="79"/>
      <c r="J197" s="79"/>
      <c r="K197" s="79"/>
      <c r="L197" s="79"/>
      <c r="M197" s="79"/>
    </row>
    <row r="198" spans="3:13" x14ac:dyDescent="0.2">
      <c r="C198" s="79"/>
      <c r="D198" s="79"/>
      <c r="E198" s="79"/>
      <c r="F198" s="79"/>
      <c r="G198" s="79"/>
      <c r="H198" s="79"/>
      <c r="I198" s="79"/>
      <c r="J198" s="79"/>
      <c r="K198" s="79"/>
      <c r="L198" s="79"/>
      <c r="M198" s="79"/>
    </row>
    <row r="199" spans="3:13" x14ac:dyDescent="0.2">
      <c r="C199" s="79"/>
      <c r="D199" s="79"/>
      <c r="E199" s="79"/>
      <c r="F199" s="79"/>
      <c r="G199" s="79"/>
      <c r="H199" s="79"/>
      <c r="I199" s="79"/>
      <c r="J199" s="79"/>
      <c r="K199" s="79"/>
      <c r="L199" s="79"/>
      <c r="M199" s="79"/>
    </row>
    <row r="200" spans="3:13" x14ac:dyDescent="0.2">
      <c r="C200" s="79"/>
      <c r="D200" s="79"/>
      <c r="E200" s="79"/>
      <c r="F200" s="79"/>
      <c r="G200" s="79"/>
      <c r="H200" s="79"/>
      <c r="I200" s="79"/>
      <c r="J200" s="79"/>
      <c r="K200" s="79"/>
      <c r="L200" s="79"/>
      <c r="M200" s="79"/>
    </row>
    <row r="201" spans="3:13" x14ac:dyDescent="0.2">
      <c r="C201" s="79"/>
      <c r="D201" s="79"/>
      <c r="E201" s="79"/>
      <c r="F201" s="79"/>
      <c r="G201" s="79"/>
      <c r="H201" s="79"/>
      <c r="I201" s="79"/>
      <c r="J201" s="79"/>
      <c r="K201" s="79"/>
      <c r="L201" s="79"/>
      <c r="M201" s="79"/>
    </row>
    <row r="202" spans="3:13" x14ac:dyDescent="0.2">
      <c r="C202" s="79"/>
      <c r="D202" s="79"/>
      <c r="E202" s="79"/>
      <c r="F202" s="79"/>
      <c r="G202" s="79"/>
      <c r="H202" s="79"/>
      <c r="I202" s="79"/>
      <c r="J202" s="79"/>
      <c r="K202" s="79"/>
      <c r="L202" s="79"/>
      <c r="M202" s="79"/>
    </row>
    <row r="203" spans="3:13" x14ac:dyDescent="0.2">
      <c r="C203" s="79"/>
      <c r="D203" s="79"/>
      <c r="E203" s="79"/>
      <c r="F203" s="79"/>
      <c r="G203" s="79"/>
      <c r="H203" s="79"/>
      <c r="I203" s="79"/>
      <c r="J203" s="79"/>
      <c r="K203" s="79"/>
      <c r="L203" s="79"/>
      <c r="M203" s="79"/>
    </row>
    <row r="204" spans="3:13" x14ac:dyDescent="0.2">
      <c r="C204" s="79"/>
      <c r="D204" s="79"/>
      <c r="E204" s="79"/>
      <c r="F204" s="79"/>
      <c r="G204" s="79"/>
      <c r="H204" s="79"/>
      <c r="I204" s="79"/>
      <c r="J204" s="79"/>
      <c r="K204" s="79"/>
      <c r="L204" s="79"/>
      <c r="M204" s="79"/>
    </row>
    <row r="205" spans="3:13" x14ac:dyDescent="0.2">
      <c r="C205" s="79"/>
      <c r="D205" s="79"/>
      <c r="E205" s="79"/>
      <c r="F205" s="79"/>
      <c r="G205" s="79"/>
      <c r="H205" s="79"/>
      <c r="I205" s="79"/>
      <c r="J205" s="79"/>
      <c r="K205" s="79"/>
      <c r="L205" s="79"/>
      <c r="M205" s="79"/>
    </row>
    <row r="206" spans="3:13" x14ac:dyDescent="0.2">
      <c r="C206" s="79"/>
      <c r="D206" s="79"/>
      <c r="E206" s="79"/>
      <c r="F206" s="79"/>
      <c r="G206" s="79"/>
      <c r="H206" s="79"/>
      <c r="I206" s="79"/>
      <c r="J206" s="79"/>
      <c r="K206" s="79"/>
      <c r="L206" s="79"/>
      <c r="M206" s="79"/>
    </row>
    <row r="207" spans="3:13" x14ac:dyDescent="0.2">
      <c r="C207" s="79"/>
      <c r="D207" s="79"/>
      <c r="E207" s="79"/>
      <c r="F207" s="79"/>
      <c r="G207" s="79"/>
      <c r="H207" s="79"/>
      <c r="I207" s="79"/>
      <c r="J207" s="79"/>
      <c r="K207" s="79"/>
      <c r="L207" s="79"/>
      <c r="M207" s="79"/>
    </row>
    <row r="208" spans="3:13" x14ac:dyDescent="0.2">
      <c r="C208" s="79"/>
      <c r="D208" s="79"/>
      <c r="E208" s="79"/>
      <c r="F208" s="79"/>
      <c r="G208" s="79"/>
      <c r="H208" s="79"/>
      <c r="I208" s="79"/>
      <c r="J208" s="79"/>
      <c r="K208" s="79"/>
      <c r="L208" s="79"/>
      <c r="M208" s="79"/>
    </row>
    <row r="209" spans="3:13" x14ac:dyDescent="0.2">
      <c r="C209" s="79"/>
      <c r="D209" s="79"/>
      <c r="E209" s="79"/>
      <c r="F209" s="79"/>
      <c r="G209" s="79"/>
      <c r="H209" s="79"/>
      <c r="I209" s="79"/>
      <c r="J209" s="79"/>
      <c r="K209" s="79"/>
      <c r="L209" s="79"/>
      <c r="M209" s="79"/>
    </row>
    <row r="210" spans="3:13" x14ac:dyDescent="0.2">
      <c r="C210" s="79"/>
      <c r="D210" s="79"/>
      <c r="E210" s="79"/>
      <c r="F210" s="79"/>
      <c r="G210" s="79"/>
      <c r="H210" s="79"/>
      <c r="I210" s="79"/>
      <c r="J210" s="79"/>
      <c r="K210" s="79"/>
      <c r="L210" s="79"/>
      <c r="M210" s="79"/>
    </row>
    <row r="211" spans="3:13" x14ac:dyDescent="0.2">
      <c r="C211" s="79"/>
      <c r="D211" s="79"/>
      <c r="E211" s="79"/>
      <c r="F211" s="79"/>
      <c r="G211" s="79"/>
      <c r="H211" s="79"/>
      <c r="I211" s="79"/>
      <c r="J211" s="79"/>
      <c r="K211" s="79"/>
      <c r="L211" s="79"/>
      <c r="M211" s="79"/>
    </row>
    <row r="212" spans="3:13" x14ac:dyDescent="0.2">
      <c r="C212" s="79"/>
      <c r="D212" s="79"/>
      <c r="E212" s="79"/>
      <c r="F212" s="79"/>
      <c r="G212" s="79"/>
      <c r="H212" s="79"/>
      <c r="I212" s="79"/>
      <c r="J212" s="79"/>
      <c r="K212" s="79"/>
      <c r="L212" s="79"/>
      <c r="M212" s="79"/>
    </row>
    <row r="213" spans="3:13" x14ac:dyDescent="0.2">
      <c r="C213" s="79"/>
      <c r="D213" s="79"/>
      <c r="E213" s="79"/>
      <c r="F213" s="79"/>
      <c r="G213" s="79"/>
      <c r="H213" s="79"/>
      <c r="I213" s="79"/>
      <c r="J213" s="79"/>
      <c r="K213" s="79"/>
      <c r="L213" s="79"/>
      <c r="M213" s="79"/>
    </row>
    <row r="214" spans="3:13" x14ac:dyDescent="0.2">
      <c r="C214" s="79"/>
      <c r="D214" s="79"/>
      <c r="E214" s="79"/>
      <c r="F214" s="79"/>
      <c r="G214" s="79"/>
      <c r="H214" s="79"/>
      <c r="I214" s="79"/>
      <c r="J214" s="79"/>
      <c r="K214" s="79"/>
      <c r="L214" s="79"/>
      <c r="M214" s="79"/>
    </row>
    <row r="215" spans="3:13" x14ac:dyDescent="0.2">
      <c r="C215" s="79"/>
      <c r="D215" s="79"/>
      <c r="E215" s="79"/>
      <c r="F215" s="79"/>
      <c r="G215" s="79"/>
      <c r="H215" s="79"/>
      <c r="I215" s="79"/>
      <c r="J215" s="79"/>
      <c r="K215" s="79"/>
      <c r="L215" s="79"/>
      <c r="M215" s="79"/>
    </row>
    <row r="216" spans="3:13" x14ac:dyDescent="0.2">
      <c r="C216" s="79"/>
      <c r="D216" s="79"/>
      <c r="E216" s="79"/>
      <c r="F216" s="79"/>
      <c r="G216" s="79"/>
      <c r="H216" s="79"/>
      <c r="I216" s="79"/>
      <c r="J216" s="79"/>
      <c r="K216" s="79"/>
      <c r="L216" s="79"/>
      <c r="M216" s="79"/>
    </row>
    <row r="217" spans="3:13" x14ac:dyDescent="0.2">
      <c r="C217" s="79"/>
      <c r="D217" s="79"/>
      <c r="E217" s="79"/>
      <c r="F217" s="79"/>
      <c r="G217" s="79"/>
      <c r="H217" s="79"/>
      <c r="I217" s="79"/>
      <c r="J217" s="79"/>
      <c r="K217" s="79"/>
      <c r="L217" s="79"/>
      <c r="M217" s="79"/>
    </row>
    <row r="218" spans="3:13" x14ac:dyDescent="0.2">
      <c r="C218" s="79"/>
      <c r="D218" s="79"/>
      <c r="E218" s="79"/>
      <c r="F218" s="79"/>
      <c r="G218" s="79"/>
      <c r="H218" s="79"/>
      <c r="I218" s="79"/>
      <c r="J218" s="79"/>
      <c r="K218" s="79"/>
      <c r="L218" s="79"/>
      <c r="M218" s="79"/>
    </row>
    <row r="219" spans="3:13" x14ac:dyDescent="0.2">
      <c r="C219" s="79"/>
      <c r="D219" s="79"/>
      <c r="E219" s="79"/>
      <c r="F219" s="79"/>
      <c r="G219" s="79"/>
      <c r="H219" s="79"/>
      <c r="I219" s="79"/>
      <c r="J219" s="79"/>
      <c r="K219" s="79"/>
      <c r="L219" s="79"/>
      <c r="M219" s="79"/>
    </row>
    <row r="220" spans="3:13" x14ac:dyDescent="0.2">
      <c r="C220" s="79"/>
      <c r="D220" s="79"/>
      <c r="E220" s="79"/>
      <c r="F220" s="79"/>
      <c r="G220" s="79"/>
      <c r="H220" s="79"/>
      <c r="I220" s="79"/>
      <c r="J220" s="79"/>
      <c r="K220" s="79"/>
      <c r="L220" s="79"/>
      <c r="M220" s="79"/>
    </row>
    <row r="221" spans="3:13" x14ac:dyDescent="0.2">
      <c r="C221" s="79"/>
      <c r="D221" s="79"/>
      <c r="E221" s="79"/>
      <c r="F221" s="79"/>
      <c r="G221" s="79"/>
      <c r="H221" s="79"/>
      <c r="I221" s="79"/>
      <c r="J221" s="79"/>
      <c r="K221" s="79"/>
      <c r="L221" s="79"/>
      <c r="M221" s="79"/>
    </row>
    <row r="222" spans="3:13" x14ac:dyDescent="0.2">
      <c r="C222" s="79"/>
      <c r="D222" s="79"/>
      <c r="E222" s="79"/>
      <c r="F222" s="79"/>
      <c r="G222" s="79"/>
      <c r="H222" s="79"/>
      <c r="I222" s="79"/>
      <c r="J222" s="79"/>
      <c r="K222" s="79"/>
      <c r="L222" s="79"/>
      <c r="M222" s="79"/>
    </row>
    <row r="223" spans="3:13" x14ac:dyDescent="0.2">
      <c r="C223" s="79"/>
      <c r="D223" s="79"/>
      <c r="E223" s="79"/>
      <c r="F223" s="79"/>
      <c r="G223" s="79"/>
      <c r="H223" s="79"/>
      <c r="I223" s="79"/>
      <c r="J223" s="79"/>
      <c r="K223" s="79"/>
      <c r="L223" s="79"/>
      <c r="M223" s="79"/>
    </row>
    <row r="224" spans="3:13" x14ac:dyDescent="0.2">
      <c r="C224" s="79"/>
      <c r="D224" s="79"/>
      <c r="E224" s="79"/>
      <c r="F224" s="79"/>
      <c r="G224" s="79"/>
      <c r="H224" s="79"/>
      <c r="I224" s="79"/>
      <c r="J224" s="79"/>
      <c r="K224" s="79"/>
      <c r="L224" s="79"/>
      <c r="M224" s="79"/>
    </row>
    <row r="225" spans="3:13" x14ac:dyDescent="0.2">
      <c r="C225" s="79"/>
      <c r="D225" s="79"/>
      <c r="E225" s="79"/>
      <c r="F225" s="79"/>
      <c r="G225" s="79"/>
      <c r="H225" s="79"/>
      <c r="I225" s="79"/>
      <c r="J225" s="79"/>
      <c r="K225" s="79"/>
      <c r="L225" s="79"/>
      <c r="M225" s="79"/>
    </row>
    <row r="226" spans="3:13" x14ac:dyDescent="0.2">
      <c r="C226" s="79"/>
      <c r="D226" s="79"/>
      <c r="E226" s="79"/>
      <c r="F226" s="79"/>
      <c r="G226" s="79"/>
      <c r="H226" s="79"/>
      <c r="I226" s="79"/>
      <c r="J226" s="79"/>
      <c r="K226" s="79"/>
      <c r="L226" s="79"/>
      <c r="M226" s="79"/>
    </row>
    <row r="227" spans="3:13" x14ac:dyDescent="0.2">
      <c r="C227" s="79"/>
      <c r="D227" s="79"/>
      <c r="E227" s="79"/>
      <c r="F227" s="79"/>
      <c r="G227" s="79"/>
      <c r="H227" s="79"/>
      <c r="I227" s="79"/>
      <c r="J227" s="79"/>
      <c r="K227" s="79"/>
      <c r="L227" s="79"/>
      <c r="M227" s="79"/>
    </row>
    <row r="228" spans="3:13" x14ac:dyDescent="0.2">
      <c r="C228" s="79"/>
      <c r="D228" s="79"/>
      <c r="E228" s="79"/>
      <c r="F228" s="79"/>
      <c r="G228" s="79"/>
      <c r="H228" s="79"/>
      <c r="I228" s="79"/>
      <c r="J228" s="79"/>
      <c r="K228" s="79"/>
      <c r="L228" s="79"/>
      <c r="M228" s="79"/>
    </row>
    <row r="229" spans="3:13" x14ac:dyDescent="0.2">
      <c r="C229" s="79"/>
      <c r="D229" s="79"/>
      <c r="E229" s="79"/>
      <c r="F229" s="79"/>
      <c r="G229" s="79"/>
      <c r="H229" s="79"/>
      <c r="I229" s="79"/>
      <c r="J229" s="79"/>
      <c r="K229" s="79"/>
      <c r="L229" s="79"/>
      <c r="M229" s="79"/>
    </row>
    <row r="230" spans="3:13" x14ac:dyDescent="0.2">
      <c r="C230" s="79"/>
      <c r="D230" s="79"/>
      <c r="E230" s="79"/>
      <c r="F230" s="79"/>
      <c r="G230" s="79"/>
      <c r="H230" s="79"/>
      <c r="I230" s="79"/>
      <c r="J230" s="79"/>
      <c r="K230" s="79"/>
      <c r="L230" s="79"/>
      <c r="M230" s="79"/>
    </row>
    <row r="231" spans="3:13" x14ac:dyDescent="0.2">
      <c r="C231" s="79"/>
      <c r="D231" s="79"/>
      <c r="E231" s="79"/>
      <c r="F231" s="79"/>
      <c r="G231" s="79"/>
      <c r="H231" s="79"/>
      <c r="I231" s="79"/>
      <c r="J231" s="79"/>
      <c r="K231" s="79"/>
      <c r="L231" s="79"/>
      <c r="M231" s="79"/>
    </row>
    <row r="232" spans="3:13" x14ac:dyDescent="0.2">
      <c r="C232" s="79"/>
      <c r="D232" s="79"/>
      <c r="E232" s="79"/>
      <c r="F232" s="79"/>
      <c r="G232" s="79"/>
      <c r="H232" s="79"/>
      <c r="I232" s="79"/>
      <c r="J232" s="79"/>
      <c r="K232" s="79"/>
      <c r="L232" s="79"/>
      <c r="M232" s="79"/>
    </row>
    <row r="233" spans="3:13" x14ac:dyDescent="0.2">
      <c r="C233" s="79"/>
      <c r="D233" s="79"/>
      <c r="E233" s="79"/>
      <c r="F233" s="79"/>
      <c r="G233" s="79"/>
      <c r="H233" s="79"/>
      <c r="I233" s="79"/>
      <c r="J233" s="79"/>
      <c r="K233" s="79"/>
      <c r="L233" s="79"/>
      <c r="M233" s="79"/>
    </row>
    <row r="234" spans="3:13" x14ac:dyDescent="0.2">
      <c r="C234" s="79"/>
      <c r="D234" s="79"/>
      <c r="E234" s="79"/>
      <c r="F234" s="79"/>
      <c r="G234" s="79"/>
      <c r="H234" s="79"/>
      <c r="I234" s="79"/>
      <c r="J234" s="79"/>
      <c r="K234" s="79"/>
      <c r="L234" s="79"/>
      <c r="M234" s="79"/>
    </row>
    <row r="235" spans="3:13" x14ac:dyDescent="0.2">
      <c r="C235" s="79"/>
      <c r="D235" s="79"/>
      <c r="E235" s="79"/>
      <c r="F235" s="79"/>
      <c r="G235" s="79"/>
      <c r="H235" s="79"/>
      <c r="I235" s="79"/>
      <c r="J235" s="79"/>
      <c r="K235" s="79"/>
      <c r="L235" s="79"/>
      <c r="M235" s="79"/>
    </row>
    <row r="236" spans="3:13" x14ac:dyDescent="0.2">
      <c r="C236" s="79"/>
      <c r="D236" s="79"/>
      <c r="E236" s="79"/>
      <c r="F236" s="79"/>
      <c r="G236" s="79"/>
      <c r="H236" s="79"/>
      <c r="I236" s="79"/>
      <c r="J236" s="79"/>
      <c r="K236" s="79"/>
      <c r="L236" s="79"/>
      <c r="M236" s="79"/>
    </row>
    <row r="237" spans="3:13" x14ac:dyDescent="0.2">
      <c r="C237" s="79"/>
      <c r="D237" s="79"/>
      <c r="E237" s="79"/>
      <c r="F237" s="79"/>
      <c r="G237" s="79"/>
      <c r="H237" s="79"/>
      <c r="I237" s="79"/>
      <c r="J237" s="79"/>
      <c r="K237" s="79"/>
      <c r="L237" s="79"/>
      <c r="M237" s="79"/>
    </row>
    <row r="238" spans="3:13" x14ac:dyDescent="0.2">
      <c r="C238" s="79"/>
      <c r="D238" s="79"/>
      <c r="E238" s="79"/>
      <c r="F238" s="79"/>
      <c r="G238" s="79"/>
      <c r="H238" s="79"/>
      <c r="I238" s="79"/>
      <c r="J238" s="79"/>
      <c r="K238" s="79"/>
      <c r="L238" s="79"/>
      <c r="M238" s="79"/>
    </row>
    <row r="239" spans="3:13" x14ac:dyDescent="0.2">
      <c r="C239" s="79"/>
      <c r="D239" s="79"/>
      <c r="E239" s="79"/>
      <c r="F239" s="79"/>
      <c r="G239" s="79"/>
      <c r="H239" s="79"/>
      <c r="I239" s="79"/>
      <c r="J239" s="79"/>
      <c r="K239" s="79"/>
      <c r="L239" s="79"/>
      <c r="M239" s="79"/>
    </row>
    <row r="240" spans="3:13" x14ac:dyDescent="0.2">
      <c r="C240" s="79"/>
      <c r="D240" s="79"/>
      <c r="E240" s="79"/>
      <c r="F240" s="79"/>
      <c r="G240" s="79"/>
      <c r="H240" s="79"/>
      <c r="I240" s="79"/>
      <c r="J240" s="79"/>
      <c r="K240" s="79"/>
      <c r="L240" s="79"/>
      <c r="M240" s="79"/>
    </row>
    <row r="241" spans="3:13" x14ac:dyDescent="0.2">
      <c r="C241" s="79"/>
      <c r="D241" s="79"/>
      <c r="E241" s="79"/>
      <c r="F241" s="79"/>
      <c r="G241" s="79"/>
      <c r="H241" s="79"/>
      <c r="I241" s="79"/>
      <c r="J241" s="79"/>
      <c r="K241" s="79"/>
      <c r="L241" s="79"/>
      <c r="M241" s="79"/>
    </row>
    <row r="242" spans="3:13" x14ac:dyDescent="0.2">
      <c r="C242" s="79"/>
      <c r="D242" s="79"/>
      <c r="E242" s="79"/>
      <c r="F242" s="79"/>
      <c r="G242" s="79"/>
      <c r="H242" s="79"/>
      <c r="I242" s="79"/>
      <c r="J242" s="79"/>
      <c r="K242" s="79"/>
      <c r="L242" s="79"/>
      <c r="M242" s="79"/>
    </row>
    <row r="243" spans="3:13" x14ac:dyDescent="0.2">
      <c r="C243" s="79"/>
      <c r="D243" s="79"/>
      <c r="E243" s="79"/>
      <c r="F243" s="79"/>
      <c r="G243" s="79"/>
      <c r="H243" s="79"/>
      <c r="I243" s="79"/>
      <c r="J243" s="79"/>
      <c r="K243" s="79"/>
      <c r="L243" s="79"/>
      <c r="M243" s="79"/>
    </row>
    <row r="244" spans="3:13" x14ac:dyDescent="0.2">
      <c r="C244" s="79"/>
      <c r="D244" s="79"/>
      <c r="E244" s="79"/>
      <c r="F244" s="79"/>
      <c r="G244" s="79"/>
      <c r="H244" s="79"/>
      <c r="I244" s="79"/>
      <c r="J244" s="79"/>
      <c r="K244" s="79"/>
      <c r="L244" s="79"/>
      <c r="M244" s="79"/>
    </row>
    <row r="245" spans="3:13" x14ac:dyDescent="0.2">
      <c r="C245" s="79"/>
      <c r="D245" s="79"/>
      <c r="E245" s="79"/>
      <c r="F245" s="79"/>
      <c r="G245" s="79"/>
      <c r="H245" s="79"/>
      <c r="I245" s="79"/>
      <c r="J245" s="79"/>
      <c r="K245" s="79"/>
      <c r="L245" s="79"/>
      <c r="M245" s="79"/>
    </row>
    <row r="246" spans="3:13" x14ac:dyDescent="0.2">
      <c r="C246" s="79"/>
      <c r="D246" s="79"/>
      <c r="E246" s="79"/>
      <c r="F246" s="79"/>
      <c r="G246" s="79"/>
      <c r="H246" s="79"/>
      <c r="I246" s="79"/>
      <c r="J246" s="79"/>
      <c r="K246" s="79"/>
      <c r="L246" s="79"/>
      <c r="M246" s="79"/>
    </row>
    <row r="247" spans="3:13" x14ac:dyDescent="0.2">
      <c r="C247" s="79"/>
      <c r="D247" s="79"/>
      <c r="E247" s="79"/>
      <c r="F247" s="79"/>
      <c r="G247" s="79"/>
      <c r="H247" s="79"/>
      <c r="I247" s="79"/>
      <c r="J247" s="79"/>
      <c r="K247" s="79"/>
      <c r="L247" s="79"/>
      <c r="M247" s="79"/>
    </row>
    <row r="248" spans="3:13" x14ac:dyDescent="0.2">
      <c r="C248" s="79"/>
      <c r="D248" s="79"/>
      <c r="E248" s="79"/>
      <c r="F248" s="79"/>
      <c r="G248" s="79"/>
      <c r="H248" s="79"/>
      <c r="I248" s="79"/>
      <c r="J248" s="79"/>
      <c r="K248" s="79"/>
      <c r="L248" s="79"/>
      <c r="M248" s="79"/>
    </row>
    <row r="249" spans="3:13" x14ac:dyDescent="0.2">
      <c r="C249" s="79"/>
      <c r="D249" s="79"/>
      <c r="E249" s="79"/>
      <c r="F249" s="79"/>
      <c r="G249" s="79"/>
      <c r="H249" s="79"/>
      <c r="I249" s="79"/>
      <c r="J249" s="79"/>
      <c r="K249" s="79"/>
      <c r="L249" s="79"/>
      <c r="M249" s="79"/>
    </row>
    <row r="250" spans="3:13" x14ac:dyDescent="0.2">
      <c r="C250" s="79"/>
      <c r="D250" s="79"/>
      <c r="E250" s="79"/>
      <c r="F250" s="79"/>
      <c r="G250" s="79"/>
      <c r="H250" s="79"/>
      <c r="I250" s="79"/>
      <c r="J250" s="79"/>
      <c r="K250" s="79"/>
      <c r="L250" s="79"/>
      <c r="M250" s="79"/>
    </row>
    <row r="251" spans="3:13" x14ac:dyDescent="0.2">
      <c r="C251" s="79"/>
      <c r="D251" s="79"/>
      <c r="E251" s="79"/>
      <c r="F251" s="79"/>
      <c r="G251" s="79"/>
      <c r="H251" s="79"/>
      <c r="I251" s="79"/>
      <c r="J251" s="79"/>
      <c r="K251" s="79"/>
      <c r="L251" s="79"/>
      <c r="M251" s="79"/>
    </row>
    <row r="252" spans="3:13" x14ac:dyDescent="0.2">
      <c r="C252" s="79"/>
      <c r="D252" s="79"/>
      <c r="E252" s="79"/>
      <c r="F252" s="79"/>
      <c r="G252" s="79"/>
      <c r="H252" s="79"/>
      <c r="I252" s="79"/>
      <c r="J252" s="79"/>
      <c r="K252" s="79"/>
      <c r="L252" s="79"/>
      <c r="M252" s="79"/>
    </row>
    <row r="253" spans="3:13" x14ac:dyDescent="0.2">
      <c r="C253" s="79"/>
      <c r="D253" s="79"/>
      <c r="E253" s="79"/>
      <c r="F253" s="79"/>
      <c r="G253" s="79"/>
      <c r="H253" s="79"/>
      <c r="I253" s="79"/>
      <c r="J253" s="79"/>
      <c r="K253" s="79"/>
      <c r="L253" s="79"/>
      <c r="M253" s="79"/>
    </row>
    <row r="254" spans="3:13" x14ac:dyDescent="0.2">
      <c r="C254" s="79"/>
      <c r="D254" s="79"/>
      <c r="E254" s="79"/>
      <c r="F254" s="79"/>
      <c r="G254" s="79"/>
      <c r="H254" s="79"/>
      <c r="I254" s="79"/>
      <c r="J254" s="79"/>
      <c r="K254" s="79"/>
      <c r="L254" s="79"/>
      <c r="M254" s="79"/>
    </row>
    <row r="255" spans="3:13" x14ac:dyDescent="0.2">
      <c r="C255" s="79"/>
      <c r="D255" s="79"/>
      <c r="E255" s="79"/>
      <c r="F255" s="79"/>
      <c r="G255" s="79"/>
      <c r="H255" s="79"/>
      <c r="I255" s="79"/>
      <c r="J255" s="79"/>
      <c r="K255" s="79"/>
      <c r="L255" s="79"/>
      <c r="M255" s="79"/>
    </row>
    <row r="256" spans="3:13" x14ac:dyDescent="0.2">
      <c r="C256" s="79"/>
      <c r="D256" s="79"/>
      <c r="E256" s="79"/>
      <c r="F256" s="79"/>
      <c r="G256" s="79"/>
      <c r="H256" s="79"/>
      <c r="I256" s="79"/>
      <c r="J256" s="79"/>
      <c r="K256" s="79"/>
      <c r="L256" s="79"/>
      <c r="M256" s="79"/>
    </row>
    <row r="257" spans="3:13" x14ac:dyDescent="0.2">
      <c r="C257" s="79"/>
      <c r="D257" s="79"/>
      <c r="E257" s="79"/>
      <c r="F257" s="79"/>
      <c r="G257" s="79"/>
      <c r="H257" s="79"/>
      <c r="I257" s="79"/>
      <c r="J257" s="79"/>
      <c r="K257" s="79"/>
      <c r="L257" s="79"/>
      <c r="M257" s="79"/>
    </row>
    <row r="258" spans="3:13" x14ac:dyDescent="0.2">
      <c r="C258" s="79"/>
      <c r="D258" s="79"/>
      <c r="E258" s="79"/>
      <c r="F258" s="79"/>
      <c r="G258" s="79"/>
      <c r="H258" s="79"/>
      <c r="I258" s="79"/>
      <c r="J258" s="79"/>
      <c r="K258" s="79"/>
      <c r="L258" s="79"/>
      <c r="M258" s="79"/>
    </row>
    <row r="259" spans="3:13" x14ac:dyDescent="0.2">
      <c r="C259" s="79"/>
      <c r="D259" s="79"/>
      <c r="E259" s="79"/>
      <c r="F259" s="79"/>
      <c r="G259" s="79"/>
      <c r="H259" s="79"/>
      <c r="I259" s="79"/>
      <c r="J259" s="79"/>
      <c r="K259" s="79"/>
      <c r="L259" s="79"/>
      <c r="M259" s="79"/>
    </row>
    <row r="260" spans="3:13" x14ac:dyDescent="0.2">
      <c r="C260" s="79"/>
      <c r="D260" s="79"/>
      <c r="E260" s="79"/>
      <c r="F260" s="79"/>
      <c r="G260" s="79"/>
      <c r="H260" s="79"/>
      <c r="I260" s="79"/>
      <c r="J260" s="79"/>
      <c r="K260" s="79"/>
      <c r="L260" s="79"/>
      <c r="M260" s="79"/>
    </row>
    <row r="261" spans="3:13" x14ac:dyDescent="0.2">
      <c r="C261" s="79"/>
      <c r="D261" s="79"/>
      <c r="E261" s="79"/>
      <c r="F261" s="79"/>
      <c r="G261" s="79"/>
      <c r="H261" s="79"/>
      <c r="I261" s="79"/>
      <c r="J261" s="79"/>
      <c r="K261" s="79"/>
      <c r="L261" s="79"/>
      <c r="M261" s="79"/>
    </row>
    <row r="262" spans="3:13" x14ac:dyDescent="0.2">
      <c r="C262" s="79"/>
      <c r="D262" s="79"/>
      <c r="E262" s="79"/>
      <c r="F262" s="79"/>
      <c r="G262" s="79"/>
      <c r="H262" s="79"/>
      <c r="I262" s="79"/>
      <c r="J262" s="79"/>
      <c r="K262" s="79"/>
      <c r="L262" s="79"/>
      <c r="M262" s="79"/>
    </row>
    <row r="263" spans="3:13" x14ac:dyDescent="0.2">
      <c r="C263" s="79"/>
      <c r="D263" s="79"/>
      <c r="E263" s="79"/>
      <c r="F263" s="79"/>
      <c r="G263" s="79"/>
      <c r="H263" s="79"/>
      <c r="I263" s="79"/>
      <c r="J263" s="79"/>
      <c r="K263" s="79"/>
      <c r="L263" s="79"/>
      <c r="M263" s="79"/>
    </row>
    <row r="264" spans="3:13" x14ac:dyDescent="0.2">
      <c r="C264" s="79"/>
      <c r="D264" s="79"/>
      <c r="E264" s="79"/>
      <c r="F264" s="79"/>
      <c r="G264" s="79"/>
      <c r="H264" s="79"/>
      <c r="I264" s="79"/>
      <c r="J264" s="79"/>
      <c r="K264" s="79"/>
      <c r="L264" s="79"/>
      <c r="M264" s="79"/>
    </row>
    <row r="265" spans="3:13" x14ac:dyDescent="0.2">
      <c r="C265" s="79"/>
      <c r="D265" s="79"/>
      <c r="E265" s="79"/>
      <c r="F265" s="79"/>
      <c r="G265" s="79"/>
      <c r="H265" s="79"/>
      <c r="I265" s="79"/>
      <c r="J265" s="79"/>
      <c r="K265" s="79"/>
      <c r="L265" s="79"/>
      <c r="M265" s="79"/>
    </row>
    <row r="266" spans="3:13" x14ac:dyDescent="0.2">
      <c r="C266" s="79"/>
      <c r="D266" s="79"/>
      <c r="E266" s="79"/>
      <c r="F266" s="79"/>
      <c r="G266" s="79"/>
      <c r="H266" s="79"/>
      <c r="I266" s="79"/>
      <c r="J266" s="79"/>
      <c r="K266" s="79"/>
      <c r="L266" s="79"/>
      <c r="M266" s="79"/>
    </row>
    <row r="267" spans="3:13" x14ac:dyDescent="0.2">
      <c r="C267" s="79"/>
      <c r="D267" s="79"/>
      <c r="E267" s="79"/>
      <c r="F267" s="79"/>
      <c r="G267" s="79"/>
      <c r="H267" s="79"/>
      <c r="I267" s="79"/>
      <c r="J267" s="79"/>
      <c r="K267" s="79"/>
      <c r="L267" s="79"/>
      <c r="M267" s="79"/>
    </row>
    <row r="268" spans="3:13" x14ac:dyDescent="0.2">
      <c r="C268" s="79"/>
      <c r="D268" s="79"/>
      <c r="E268" s="79"/>
      <c r="F268" s="79"/>
      <c r="G268" s="79"/>
      <c r="H268" s="79"/>
      <c r="I268" s="79"/>
      <c r="J268" s="79"/>
      <c r="K268" s="79"/>
      <c r="L268" s="79"/>
      <c r="M268" s="79"/>
    </row>
    <row r="269" spans="3:13" x14ac:dyDescent="0.2">
      <c r="C269" s="79"/>
      <c r="D269" s="79"/>
      <c r="E269" s="79"/>
      <c r="F269" s="79"/>
      <c r="G269" s="79"/>
      <c r="H269" s="79"/>
      <c r="I269" s="79"/>
      <c r="J269" s="79"/>
      <c r="K269" s="79"/>
      <c r="L269" s="79"/>
      <c r="M269" s="79"/>
    </row>
    <row r="270" spans="3:13" x14ac:dyDescent="0.2">
      <c r="C270" s="79"/>
      <c r="D270" s="79"/>
      <c r="E270" s="79"/>
      <c r="F270" s="79"/>
      <c r="G270" s="79"/>
      <c r="H270" s="79"/>
      <c r="I270" s="79"/>
      <c r="J270" s="79"/>
      <c r="K270" s="79"/>
      <c r="L270" s="79"/>
      <c r="M270" s="79"/>
    </row>
    <row r="271" spans="3:13" x14ac:dyDescent="0.2">
      <c r="C271" s="79"/>
      <c r="D271" s="79"/>
      <c r="E271" s="79"/>
      <c r="F271" s="79"/>
      <c r="G271" s="79"/>
      <c r="H271" s="79"/>
      <c r="I271" s="79"/>
      <c r="J271" s="79"/>
      <c r="K271" s="79"/>
      <c r="L271" s="79"/>
      <c r="M271" s="79"/>
    </row>
    <row r="272" spans="3:13" x14ac:dyDescent="0.2">
      <c r="C272" s="79"/>
      <c r="D272" s="79"/>
      <c r="E272" s="79"/>
      <c r="F272" s="79"/>
      <c r="G272" s="79"/>
      <c r="H272" s="79"/>
      <c r="I272" s="79"/>
      <c r="J272" s="79"/>
      <c r="K272" s="79"/>
      <c r="L272" s="79"/>
      <c r="M272" s="79"/>
    </row>
    <row r="273" spans="3:13" x14ac:dyDescent="0.2">
      <c r="C273" s="79"/>
      <c r="D273" s="79"/>
      <c r="E273" s="79"/>
      <c r="F273" s="79"/>
      <c r="G273" s="79"/>
      <c r="H273" s="79"/>
      <c r="I273" s="79"/>
      <c r="J273" s="79"/>
      <c r="K273" s="79"/>
      <c r="L273" s="79"/>
      <c r="M273" s="79"/>
    </row>
    <row r="274" spans="3:13" x14ac:dyDescent="0.2">
      <c r="C274" s="79"/>
      <c r="D274" s="79"/>
      <c r="E274" s="79"/>
      <c r="F274" s="79"/>
      <c r="G274" s="79"/>
      <c r="H274" s="79"/>
      <c r="I274" s="79"/>
      <c r="J274" s="79"/>
      <c r="K274" s="79"/>
      <c r="L274" s="79"/>
      <c r="M274" s="79"/>
    </row>
    <row r="275" spans="3:13" x14ac:dyDescent="0.2">
      <c r="C275" s="79"/>
      <c r="D275" s="79"/>
      <c r="E275" s="79"/>
      <c r="F275" s="79"/>
      <c r="G275" s="79"/>
      <c r="H275" s="79"/>
      <c r="I275" s="79"/>
      <c r="J275" s="79"/>
      <c r="K275" s="79"/>
      <c r="L275" s="79"/>
      <c r="M275" s="79"/>
    </row>
    <row r="276" spans="3:13" x14ac:dyDescent="0.2">
      <c r="C276" s="79"/>
      <c r="D276" s="79"/>
      <c r="E276" s="79"/>
      <c r="F276" s="79"/>
      <c r="G276" s="79"/>
      <c r="H276" s="79"/>
      <c r="I276" s="79"/>
      <c r="J276" s="79"/>
      <c r="K276" s="79"/>
      <c r="L276" s="79"/>
      <c r="M276" s="79"/>
    </row>
    <row r="277" spans="3:13" x14ac:dyDescent="0.2">
      <c r="C277" s="79"/>
      <c r="D277" s="79"/>
      <c r="E277" s="79"/>
      <c r="F277" s="79"/>
      <c r="G277" s="79"/>
      <c r="H277" s="79"/>
      <c r="I277" s="79"/>
      <c r="J277" s="79"/>
      <c r="K277" s="79"/>
      <c r="L277" s="79"/>
      <c r="M277" s="79"/>
    </row>
    <row r="278" spans="3:13" x14ac:dyDescent="0.2">
      <c r="C278" s="79"/>
      <c r="D278" s="79"/>
      <c r="E278" s="79"/>
      <c r="F278" s="79"/>
      <c r="G278" s="79"/>
      <c r="H278" s="79"/>
      <c r="I278" s="79"/>
      <c r="J278" s="79"/>
      <c r="K278" s="79"/>
      <c r="L278" s="79"/>
      <c r="M278" s="79"/>
    </row>
    <row r="279" spans="3:13" x14ac:dyDescent="0.2">
      <c r="C279" s="79"/>
      <c r="D279" s="79"/>
      <c r="E279" s="79"/>
      <c r="F279" s="79"/>
      <c r="G279" s="79"/>
      <c r="H279" s="79"/>
      <c r="I279" s="79"/>
      <c r="J279" s="79"/>
      <c r="K279" s="79"/>
      <c r="L279" s="79"/>
      <c r="M279" s="79"/>
    </row>
    <row r="280" spans="3:13" x14ac:dyDescent="0.2">
      <c r="C280" s="79"/>
      <c r="D280" s="79"/>
      <c r="E280" s="79"/>
      <c r="F280" s="79"/>
      <c r="G280" s="79"/>
      <c r="H280" s="79"/>
      <c r="I280" s="79"/>
      <c r="J280" s="79"/>
      <c r="K280" s="79"/>
      <c r="L280" s="79"/>
      <c r="M280" s="79"/>
    </row>
    <row r="281" spans="3:13" x14ac:dyDescent="0.2">
      <c r="C281" s="79"/>
      <c r="D281" s="79"/>
      <c r="E281" s="79"/>
      <c r="F281" s="79"/>
      <c r="G281" s="79"/>
      <c r="H281" s="79"/>
      <c r="I281" s="79"/>
      <c r="J281" s="79"/>
      <c r="K281" s="79"/>
      <c r="L281" s="79"/>
      <c r="M281" s="79"/>
    </row>
    <row r="282" spans="3:13" x14ac:dyDescent="0.2">
      <c r="C282" s="79"/>
      <c r="D282" s="79"/>
      <c r="E282" s="79"/>
      <c r="F282" s="79"/>
      <c r="G282" s="79"/>
      <c r="H282" s="79"/>
      <c r="I282" s="79"/>
      <c r="J282" s="79"/>
      <c r="K282" s="79"/>
      <c r="L282" s="79"/>
      <c r="M282" s="79"/>
    </row>
    <row r="283" spans="3:13" x14ac:dyDescent="0.2">
      <c r="C283" s="79"/>
      <c r="D283" s="79"/>
      <c r="E283" s="79"/>
      <c r="F283" s="79"/>
      <c r="G283" s="79"/>
      <c r="H283" s="79"/>
      <c r="I283" s="79"/>
      <c r="J283" s="79"/>
      <c r="K283" s="79"/>
      <c r="L283" s="79"/>
      <c r="M283" s="79"/>
    </row>
    <row r="284" spans="3:13" x14ac:dyDescent="0.2">
      <c r="C284" s="79"/>
      <c r="D284" s="79"/>
      <c r="E284" s="79"/>
      <c r="F284" s="79"/>
      <c r="G284" s="79"/>
      <c r="H284" s="79"/>
      <c r="I284" s="79"/>
      <c r="J284" s="79"/>
      <c r="K284" s="79"/>
      <c r="L284" s="79"/>
      <c r="M284" s="79"/>
    </row>
    <row r="285" spans="3:13" x14ac:dyDescent="0.2">
      <c r="C285" s="79"/>
      <c r="D285" s="79"/>
      <c r="E285" s="79"/>
      <c r="F285" s="79"/>
      <c r="G285" s="79"/>
      <c r="H285" s="79"/>
      <c r="I285" s="79"/>
      <c r="J285" s="79"/>
      <c r="K285" s="79"/>
      <c r="L285" s="79"/>
      <c r="M285" s="79"/>
    </row>
    <row r="286" spans="3:13" x14ac:dyDescent="0.2">
      <c r="C286" s="79"/>
      <c r="D286" s="79"/>
      <c r="E286" s="79"/>
      <c r="F286" s="79"/>
      <c r="G286" s="79"/>
      <c r="H286" s="79"/>
      <c r="I286" s="79"/>
      <c r="J286" s="79"/>
      <c r="K286" s="79"/>
      <c r="L286" s="79"/>
      <c r="M286" s="79"/>
    </row>
    <row r="287" spans="3:13" x14ac:dyDescent="0.2">
      <c r="C287" s="79"/>
      <c r="D287" s="79"/>
      <c r="E287" s="79"/>
      <c r="F287" s="79"/>
      <c r="G287" s="79"/>
      <c r="H287" s="79"/>
      <c r="I287" s="79"/>
      <c r="J287" s="79"/>
      <c r="K287" s="79"/>
      <c r="L287" s="79"/>
      <c r="M287" s="79"/>
    </row>
    <row r="288" spans="3:13" x14ac:dyDescent="0.2">
      <c r="C288" s="79"/>
      <c r="D288" s="79"/>
      <c r="E288" s="79"/>
      <c r="F288" s="79"/>
      <c r="G288" s="79"/>
      <c r="H288" s="79"/>
      <c r="I288" s="79"/>
      <c r="J288" s="79"/>
      <c r="K288" s="79"/>
      <c r="L288" s="79"/>
      <c r="M288" s="79"/>
    </row>
    <row r="289" spans="3:13" x14ac:dyDescent="0.2">
      <c r="C289" s="79"/>
      <c r="D289" s="79"/>
      <c r="E289" s="79"/>
      <c r="F289" s="79"/>
      <c r="G289" s="79"/>
      <c r="H289" s="79"/>
      <c r="I289" s="79"/>
      <c r="J289" s="79"/>
      <c r="K289" s="79"/>
      <c r="L289" s="79"/>
      <c r="M289" s="79"/>
    </row>
    <row r="290" spans="3:13" x14ac:dyDescent="0.2">
      <c r="C290" s="79"/>
      <c r="D290" s="79"/>
      <c r="E290" s="79"/>
      <c r="F290" s="79"/>
      <c r="G290" s="79"/>
      <c r="H290" s="79"/>
      <c r="I290" s="79"/>
      <c r="J290" s="79"/>
      <c r="K290" s="79"/>
      <c r="L290" s="79"/>
      <c r="M290" s="79"/>
    </row>
    <row r="291" spans="3:13" x14ac:dyDescent="0.2">
      <c r="C291" s="79"/>
      <c r="D291" s="79"/>
      <c r="E291" s="79"/>
      <c r="F291" s="79"/>
      <c r="G291" s="79"/>
      <c r="H291" s="79"/>
      <c r="I291" s="79"/>
      <c r="J291" s="79"/>
      <c r="K291" s="79"/>
      <c r="L291" s="79"/>
      <c r="M291" s="79"/>
    </row>
    <row r="292" spans="3:13" x14ac:dyDescent="0.2">
      <c r="C292" s="79"/>
      <c r="D292" s="79"/>
      <c r="E292" s="79"/>
      <c r="F292" s="79"/>
      <c r="G292" s="79"/>
      <c r="H292" s="79"/>
      <c r="I292" s="79"/>
      <c r="J292" s="79"/>
      <c r="K292" s="79"/>
      <c r="L292" s="79"/>
      <c r="M292" s="79"/>
    </row>
    <row r="293" spans="3:13" x14ac:dyDescent="0.2">
      <c r="C293" s="79"/>
      <c r="D293" s="79"/>
      <c r="E293" s="79"/>
      <c r="F293" s="79"/>
      <c r="G293" s="79"/>
      <c r="H293" s="79"/>
      <c r="I293" s="79"/>
      <c r="J293" s="79"/>
      <c r="K293" s="79"/>
      <c r="L293" s="79"/>
      <c r="M293" s="79"/>
    </row>
    <row r="294" spans="3:13" x14ac:dyDescent="0.2">
      <c r="C294" s="79"/>
      <c r="D294" s="79"/>
      <c r="E294" s="79"/>
      <c r="F294" s="79"/>
      <c r="G294" s="79"/>
      <c r="H294" s="79"/>
      <c r="I294" s="79"/>
      <c r="J294" s="79"/>
      <c r="K294" s="79"/>
      <c r="L294" s="79"/>
      <c r="M294" s="79"/>
    </row>
    <row r="295" spans="3:13" x14ac:dyDescent="0.2">
      <c r="C295" s="79"/>
      <c r="D295" s="79"/>
      <c r="E295" s="79"/>
      <c r="F295" s="79"/>
      <c r="G295" s="79"/>
      <c r="H295" s="79"/>
      <c r="I295" s="79"/>
      <c r="J295" s="79"/>
      <c r="K295" s="79"/>
      <c r="L295" s="79"/>
      <c r="M295" s="79"/>
    </row>
    <row r="296" spans="3:13" x14ac:dyDescent="0.2">
      <c r="C296" s="79"/>
      <c r="D296" s="79"/>
      <c r="E296" s="79"/>
      <c r="F296" s="79"/>
      <c r="G296" s="79"/>
      <c r="H296" s="79"/>
      <c r="I296" s="79"/>
      <c r="J296" s="79"/>
      <c r="K296" s="79"/>
      <c r="L296" s="79"/>
      <c r="M296" s="79"/>
    </row>
    <row r="297" spans="3:13" x14ac:dyDescent="0.2">
      <c r="C297" s="79"/>
      <c r="D297" s="79"/>
      <c r="E297" s="79"/>
      <c r="F297" s="79"/>
      <c r="G297" s="79"/>
      <c r="H297" s="79"/>
      <c r="I297" s="79"/>
      <c r="J297" s="79"/>
      <c r="K297" s="79"/>
      <c r="L297" s="79"/>
      <c r="M297" s="79"/>
    </row>
    <row r="298" spans="3:13" x14ac:dyDescent="0.2">
      <c r="C298" s="79"/>
      <c r="D298" s="79"/>
      <c r="E298" s="79"/>
      <c r="F298" s="79"/>
      <c r="G298" s="79"/>
      <c r="H298" s="79"/>
      <c r="I298" s="79"/>
      <c r="J298" s="79"/>
      <c r="K298" s="79"/>
      <c r="L298" s="79"/>
      <c r="M298" s="79"/>
    </row>
    <row r="299" spans="3:13" x14ac:dyDescent="0.2">
      <c r="C299" s="79"/>
      <c r="D299" s="79"/>
      <c r="E299" s="79"/>
      <c r="F299" s="79"/>
      <c r="G299" s="79"/>
      <c r="H299" s="79"/>
      <c r="I299" s="79"/>
      <c r="J299" s="79"/>
      <c r="K299" s="79"/>
      <c r="L299" s="79"/>
      <c r="M299" s="79"/>
    </row>
    <row r="300" spans="3:13" x14ac:dyDescent="0.2">
      <c r="C300" s="79"/>
      <c r="D300" s="79"/>
      <c r="E300" s="79"/>
      <c r="F300" s="79"/>
      <c r="G300" s="79"/>
      <c r="H300" s="79"/>
      <c r="I300" s="79"/>
      <c r="J300" s="79"/>
      <c r="K300" s="79"/>
      <c r="L300" s="79"/>
      <c r="M300" s="79"/>
    </row>
    <row r="301" spans="3:13" x14ac:dyDescent="0.2">
      <c r="C301" s="79"/>
      <c r="D301" s="79"/>
      <c r="E301" s="79"/>
      <c r="F301" s="79"/>
      <c r="G301" s="79"/>
      <c r="H301" s="79"/>
      <c r="I301" s="79"/>
      <c r="J301" s="79"/>
      <c r="K301" s="79"/>
      <c r="L301" s="79"/>
      <c r="M301" s="79"/>
    </row>
    <row r="302" spans="3:13" x14ac:dyDescent="0.2">
      <c r="C302" s="79"/>
      <c r="D302" s="79"/>
      <c r="E302" s="79"/>
      <c r="F302" s="79"/>
      <c r="G302" s="79"/>
      <c r="H302" s="79"/>
      <c r="I302" s="79"/>
      <c r="J302" s="79"/>
      <c r="K302" s="79"/>
      <c r="L302" s="79"/>
      <c r="M302" s="79"/>
    </row>
    <row r="303" spans="3:13" x14ac:dyDescent="0.2">
      <c r="C303" s="79"/>
      <c r="D303" s="79"/>
      <c r="E303" s="79"/>
      <c r="F303" s="79"/>
      <c r="G303" s="79"/>
      <c r="H303" s="79"/>
      <c r="I303" s="79"/>
      <c r="J303" s="79"/>
      <c r="K303" s="79"/>
      <c r="L303" s="79"/>
      <c r="M303" s="79"/>
    </row>
    <row r="304" spans="3:13" x14ac:dyDescent="0.2">
      <c r="C304" s="79"/>
      <c r="D304" s="79"/>
      <c r="E304" s="79"/>
      <c r="F304" s="79"/>
      <c r="G304" s="79"/>
      <c r="H304" s="79"/>
      <c r="I304" s="79"/>
      <c r="J304" s="79"/>
      <c r="K304" s="79"/>
      <c r="L304" s="79"/>
      <c r="M304" s="79"/>
    </row>
    <row r="305" spans="3:13" x14ac:dyDescent="0.2">
      <c r="C305" s="79"/>
      <c r="D305" s="79"/>
      <c r="E305" s="79"/>
      <c r="F305" s="79"/>
      <c r="G305" s="79"/>
      <c r="H305" s="79"/>
      <c r="I305" s="79"/>
      <c r="J305" s="79"/>
      <c r="K305" s="79"/>
      <c r="L305" s="79"/>
      <c r="M305" s="79"/>
    </row>
    <row r="306" spans="3:13" x14ac:dyDescent="0.2">
      <c r="C306" s="79"/>
      <c r="D306" s="79"/>
      <c r="E306" s="79"/>
      <c r="F306" s="79"/>
      <c r="G306" s="79"/>
      <c r="H306" s="79"/>
      <c r="I306" s="79"/>
      <c r="J306" s="79"/>
      <c r="K306" s="79"/>
      <c r="L306" s="79"/>
      <c r="M306" s="79"/>
    </row>
    <row r="307" spans="3:13" x14ac:dyDescent="0.2">
      <c r="C307" s="79"/>
      <c r="D307" s="79"/>
      <c r="E307" s="79"/>
      <c r="F307" s="79"/>
      <c r="G307" s="79"/>
      <c r="H307" s="79"/>
      <c r="I307" s="79"/>
      <c r="J307" s="79"/>
      <c r="K307" s="79"/>
      <c r="L307" s="79"/>
      <c r="M307" s="79"/>
    </row>
    <row r="308" spans="3:13" x14ac:dyDescent="0.2">
      <c r="C308" s="79"/>
      <c r="D308" s="79"/>
      <c r="E308" s="79"/>
      <c r="F308" s="79"/>
      <c r="G308" s="79"/>
      <c r="H308" s="79"/>
      <c r="I308" s="79"/>
      <c r="J308" s="79"/>
      <c r="K308" s="79"/>
      <c r="L308" s="79"/>
      <c r="M308" s="79"/>
    </row>
    <row r="309" spans="3:13" x14ac:dyDescent="0.2">
      <c r="C309" s="79"/>
      <c r="D309" s="79"/>
      <c r="E309" s="79"/>
      <c r="F309" s="79"/>
      <c r="G309" s="79"/>
      <c r="H309" s="79"/>
      <c r="I309" s="79"/>
      <c r="J309" s="79"/>
      <c r="K309" s="79"/>
      <c r="L309" s="79"/>
      <c r="M309" s="79"/>
    </row>
    <row r="310" spans="3:13" x14ac:dyDescent="0.2">
      <c r="C310" s="79"/>
      <c r="D310" s="79"/>
      <c r="E310" s="79"/>
      <c r="F310" s="79"/>
      <c r="G310" s="79"/>
      <c r="H310" s="79"/>
      <c r="I310" s="79"/>
      <c r="J310" s="79"/>
      <c r="K310" s="79"/>
      <c r="L310" s="79"/>
      <c r="M310" s="79"/>
    </row>
    <row r="311" spans="3:13" x14ac:dyDescent="0.2">
      <c r="C311" s="79"/>
      <c r="D311" s="79"/>
      <c r="E311" s="79"/>
      <c r="F311" s="79"/>
      <c r="G311" s="79"/>
      <c r="H311" s="79"/>
      <c r="I311" s="79"/>
      <c r="J311" s="79"/>
      <c r="K311" s="79"/>
      <c r="L311" s="79"/>
      <c r="M311" s="79"/>
    </row>
    <row r="312" spans="3:13" x14ac:dyDescent="0.2">
      <c r="C312" s="79"/>
      <c r="D312" s="79"/>
      <c r="E312" s="79"/>
      <c r="F312" s="79"/>
      <c r="G312" s="79"/>
      <c r="H312" s="79"/>
      <c r="I312" s="79"/>
      <c r="J312" s="79"/>
      <c r="K312" s="79"/>
      <c r="L312" s="79"/>
      <c r="M312" s="79"/>
    </row>
    <row r="313" spans="3:13" x14ac:dyDescent="0.2">
      <c r="C313" s="79"/>
      <c r="D313" s="79"/>
      <c r="E313" s="79"/>
      <c r="F313" s="79"/>
      <c r="G313" s="79"/>
      <c r="H313" s="79"/>
      <c r="I313" s="79"/>
      <c r="J313" s="79"/>
      <c r="K313" s="79"/>
      <c r="L313" s="79"/>
      <c r="M313" s="79"/>
    </row>
    <row r="314" spans="3:13" x14ac:dyDescent="0.2">
      <c r="C314" s="79"/>
      <c r="D314" s="79"/>
      <c r="E314" s="79"/>
      <c r="F314" s="79"/>
      <c r="G314" s="79"/>
      <c r="H314" s="79"/>
      <c r="I314" s="79"/>
      <c r="J314" s="79"/>
      <c r="K314" s="79"/>
      <c r="L314" s="79"/>
      <c r="M314" s="79"/>
    </row>
    <row r="315" spans="3:13" x14ac:dyDescent="0.2">
      <c r="C315" s="79"/>
      <c r="D315" s="79"/>
      <c r="E315" s="79"/>
      <c r="F315" s="79"/>
      <c r="G315" s="79"/>
      <c r="H315" s="79"/>
      <c r="I315" s="79"/>
      <c r="J315" s="79"/>
      <c r="K315" s="79"/>
      <c r="L315" s="79"/>
      <c r="M315" s="79"/>
    </row>
    <row r="316" spans="3:13" x14ac:dyDescent="0.2">
      <c r="C316" s="79"/>
      <c r="D316" s="79"/>
      <c r="E316" s="79"/>
      <c r="F316" s="79"/>
      <c r="G316" s="79"/>
      <c r="H316" s="79"/>
      <c r="I316" s="79"/>
      <c r="J316" s="79"/>
      <c r="K316" s="79"/>
      <c r="L316" s="79"/>
      <c r="M316" s="79"/>
    </row>
    <row r="317" spans="3:13" x14ac:dyDescent="0.2">
      <c r="C317" s="79"/>
      <c r="D317" s="79"/>
      <c r="E317" s="79"/>
      <c r="F317" s="79"/>
      <c r="G317" s="79"/>
      <c r="H317" s="79"/>
      <c r="I317" s="79"/>
      <c r="J317" s="79"/>
      <c r="K317" s="79"/>
      <c r="L317" s="79"/>
      <c r="M317" s="79"/>
    </row>
    <row r="318" spans="3:13" x14ac:dyDescent="0.2">
      <c r="C318" s="79"/>
      <c r="D318" s="79"/>
      <c r="E318" s="79"/>
      <c r="F318" s="79"/>
      <c r="G318" s="79"/>
      <c r="H318" s="79"/>
      <c r="I318" s="79"/>
      <c r="J318" s="79"/>
      <c r="K318" s="79"/>
      <c r="L318" s="79"/>
      <c r="M318" s="79"/>
    </row>
    <row r="319" spans="3:13" x14ac:dyDescent="0.2">
      <c r="C319" s="79"/>
      <c r="D319" s="79"/>
      <c r="E319" s="79"/>
      <c r="F319" s="79"/>
      <c r="G319" s="79"/>
      <c r="H319" s="79"/>
      <c r="I319" s="79"/>
      <c r="J319" s="79"/>
      <c r="K319" s="79"/>
      <c r="L319" s="79"/>
      <c r="M319" s="79"/>
    </row>
    <row r="320" spans="3:13" x14ac:dyDescent="0.2">
      <c r="C320" s="79"/>
      <c r="D320" s="79"/>
      <c r="E320" s="79"/>
      <c r="F320" s="79"/>
      <c r="G320" s="79"/>
      <c r="H320" s="79"/>
      <c r="I320" s="79"/>
      <c r="J320" s="79"/>
      <c r="K320" s="79"/>
      <c r="L320" s="79"/>
      <c r="M320" s="79"/>
    </row>
    <row r="321" spans="3:13" x14ac:dyDescent="0.2">
      <c r="C321" s="79"/>
      <c r="D321" s="79"/>
      <c r="E321" s="79"/>
      <c r="F321" s="79"/>
      <c r="G321" s="79"/>
      <c r="H321" s="79"/>
      <c r="I321" s="79"/>
      <c r="J321" s="79"/>
      <c r="K321" s="79"/>
      <c r="L321" s="79"/>
      <c r="M321" s="79"/>
    </row>
    <row r="322" spans="3:13" x14ac:dyDescent="0.2">
      <c r="C322" s="79"/>
      <c r="D322" s="79"/>
      <c r="E322" s="79"/>
      <c r="F322" s="79"/>
      <c r="G322" s="79"/>
      <c r="H322" s="79"/>
      <c r="I322" s="79"/>
      <c r="J322" s="79"/>
      <c r="K322" s="79"/>
      <c r="L322" s="79"/>
      <c r="M322" s="79"/>
    </row>
    <row r="323" spans="3:13" x14ac:dyDescent="0.2">
      <c r="C323" s="79"/>
      <c r="D323" s="79"/>
      <c r="E323" s="79"/>
      <c r="F323" s="79"/>
      <c r="G323" s="79"/>
      <c r="H323" s="79"/>
      <c r="I323" s="79"/>
      <c r="J323" s="79"/>
      <c r="K323" s="79"/>
      <c r="L323" s="79"/>
      <c r="M323" s="79"/>
    </row>
    <row r="324" spans="3:13" x14ac:dyDescent="0.2">
      <c r="C324" s="79"/>
      <c r="D324" s="79"/>
      <c r="E324" s="79"/>
      <c r="F324" s="79"/>
      <c r="G324" s="79"/>
      <c r="H324" s="79"/>
      <c r="I324" s="79"/>
      <c r="J324" s="79"/>
      <c r="K324" s="79"/>
      <c r="L324" s="79"/>
      <c r="M324" s="79"/>
    </row>
    <row r="325" spans="3:13" x14ac:dyDescent="0.2">
      <c r="C325" s="79"/>
      <c r="D325" s="79"/>
      <c r="E325" s="79"/>
      <c r="F325" s="79"/>
      <c r="G325" s="79"/>
      <c r="H325" s="79"/>
      <c r="I325" s="79"/>
      <c r="J325" s="79"/>
      <c r="K325" s="79"/>
      <c r="L325" s="79"/>
      <c r="M325" s="79"/>
    </row>
    <row r="326" spans="3:13" x14ac:dyDescent="0.2">
      <c r="C326" s="79"/>
      <c r="D326" s="79"/>
      <c r="E326" s="79"/>
      <c r="F326" s="79"/>
      <c r="G326" s="79"/>
      <c r="H326" s="79"/>
      <c r="I326" s="79"/>
      <c r="J326" s="79"/>
      <c r="K326" s="79"/>
      <c r="L326" s="79"/>
      <c r="M326" s="79"/>
    </row>
    <row r="327" spans="3:13" x14ac:dyDescent="0.2">
      <c r="C327" s="79"/>
      <c r="D327" s="79"/>
      <c r="E327" s="79"/>
      <c r="F327" s="79"/>
      <c r="G327" s="79"/>
      <c r="H327" s="79"/>
      <c r="I327" s="79"/>
      <c r="J327" s="79"/>
      <c r="K327" s="79"/>
      <c r="L327" s="79"/>
      <c r="M327" s="79"/>
    </row>
    <row r="328" spans="3:13" x14ac:dyDescent="0.2">
      <c r="C328" s="79"/>
      <c r="D328" s="79"/>
      <c r="E328" s="79"/>
      <c r="F328" s="79"/>
      <c r="G328" s="79"/>
      <c r="H328" s="79"/>
      <c r="I328" s="79"/>
      <c r="J328" s="79"/>
      <c r="K328" s="79"/>
      <c r="L328" s="79"/>
      <c r="M328" s="79"/>
    </row>
    <row r="329" spans="3:13" x14ac:dyDescent="0.2">
      <c r="C329" s="79"/>
      <c r="D329" s="79"/>
      <c r="E329" s="79"/>
      <c r="F329" s="79"/>
      <c r="G329" s="79"/>
      <c r="H329" s="79"/>
      <c r="I329" s="79"/>
      <c r="J329" s="79"/>
      <c r="K329" s="79"/>
      <c r="L329" s="79"/>
      <c r="M329" s="79"/>
    </row>
    <row r="330" spans="3:13" x14ac:dyDescent="0.2">
      <c r="C330" s="79"/>
      <c r="D330" s="79"/>
      <c r="E330" s="79"/>
      <c r="F330" s="79"/>
      <c r="G330" s="79"/>
      <c r="H330" s="79"/>
      <c r="I330" s="79"/>
      <c r="J330" s="79"/>
      <c r="K330" s="79"/>
      <c r="L330" s="79"/>
      <c r="M330" s="79"/>
    </row>
    <row r="331" spans="3:13" x14ac:dyDescent="0.2">
      <c r="C331" s="79"/>
      <c r="D331" s="79"/>
      <c r="E331" s="79"/>
      <c r="F331" s="79"/>
      <c r="G331" s="79"/>
      <c r="H331" s="79"/>
      <c r="I331" s="79"/>
      <c r="J331" s="79"/>
      <c r="K331" s="79"/>
      <c r="L331" s="79"/>
      <c r="M331" s="79"/>
    </row>
    <row r="332" spans="3:13" x14ac:dyDescent="0.2">
      <c r="C332" s="79"/>
      <c r="D332" s="79"/>
      <c r="E332" s="79"/>
      <c r="F332" s="79"/>
      <c r="G332" s="79"/>
      <c r="H332" s="79"/>
      <c r="I332" s="79"/>
      <c r="J332" s="79"/>
      <c r="K332" s="79"/>
      <c r="L332" s="79"/>
      <c r="M332" s="79"/>
    </row>
    <row r="333" spans="3:13" x14ac:dyDescent="0.2">
      <c r="C333" s="79"/>
      <c r="D333" s="79"/>
      <c r="E333" s="79"/>
      <c r="F333" s="79"/>
      <c r="G333" s="79"/>
      <c r="H333" s="79"/>
      <c r="I333" s="79"/>
      <c r="J333" s="79"/>
      <c r="K333" s="79"/>
      <c r="L333" s="79"/>
      <c r="M333" s="79"/>
    </row>
    <row r="334" spans="3:13" x14ac:dyDescent="0.2">
      <c r="C334" s="79"/>
      <c r="D334" s="79"/>
      <c r="E334" s="79"/>
      <c r="F334" s="79"/>
      <c r="G334" s="79"/>
      <c r="H334" s="79"/>
      <c r="I334" s="79"/>
      <c r="J334" s="79"/>
      <c r="K334" s="79"/>
      <c r="L334" s="79"/>
      <c r="M334" s="79"/>
    </row>
    <row r="335" spans="3:13" x14ac:dyDescent="0.2">
      <c r="C335" s="79"/>
      <c r="D335" s="79"/>
      <c r="E335" s="79"/>
      <c r="F335" s="79"/>
      <c r="G335" s="79"/>
      <c r="H335" s="79"/>
      <c r="I335" s="79"/>
      <c r="J335" s="79"/>
      <c r="K335" s="79"/>
      <c r="L335" s="79"/>
      <c r="M335" s="79"/>
    </row>
    <row r="336" spans="3:13" x14ac:dyDescent="0.2">
      <c r="C336" s="79"/>
      <c r="D336" s="79"/>
      <c r="E336" s="79"/>
      <c r="F336" s="79"/>
      <c r="G336" s="79"/>
      <c r="H336" s="79"/>
      <c r="I336" s="79"/>
      <c r="J336" s="79"/>
      <c r="K336" s="79"/>
      <c r="L336" s="79"/>
      <c r="M336" s="79"/>
    </row>
    <row r="337" spans="3:13" x14ac:dyDescent="0.2">
      <c r="C337" s="79"/>
      <c r="D337" s="79"/>
      <c r="E337" s="79"/>
      <c r="F337" s="79"/>
      <c r="G337" s="79"/>
      <c r="H337" s="79"/>
      <c r="I337" s="79"/>
      <c r="J337" s="79"/>
      <c r="K337" s="79"/>
      <c r="L337" s="79"/>
      <c r="M337" s="79"/>
    </row>
    <row r="338" spans="3:13" x14ac:dyDescent="0.2">
      <c r="C338" s="79"/>
      <c r="D338" s="79"/>
      <c r="E338" s="79"/>
      <c r="F338" s="79"/>
      <c r="G338" s="79"/>
      <c r="H338" s="79"/>
      <c r="I338" s="79"/>
      <c r="J338" s="79"/>
      <c r="K338" s="79"/>
      <c r="L338" s="79"/>
      <c r="M338" s="79"/>
    </row>
    <row r="339" spans="3:13" x14ac:dyDescent="0.2">
      <c r="C339" s="79"/>
      <c r="D339" s="79"/>
      <c r="E339" s="79"/>
      <c r="F339" s="79"/>
      <c r="G339" s="79"/>
      <c r="H339" s="79"/>
      <c r="I339" s="79"/>
      <c r="J339" s="79"/>
      <c r="K339" s="79"/>
      <c r="L339" s="79"/>
      <c r="M339" s="79"/>
    </row>
    <row r="340" spans="3:13" x14ac:dyDescent="0.2">
      <c r="C340" s="79"/>
      <c r="D340" s="79"/>
      <c r="E340" s="79"/>
      <c r="F340" s="79"/>
      <c r="G340" s="79"/>
      <c r="H340" s="79"/>
      <c r="I340" s="79"/>
      <c r="J340" s="79"/>
      <c r="K340" s="79"/>
      <c r="L340" s="79"/>
      <c r="M340" s="79"/>
    </row>
    <row r="341" spans="3:13" x14ac:dyDescent="0.2">
      <c r="C341" s="79"/>
      <c r="D341" s="79"/>
      <c r="E341" s="79"/>
      <c r="F341" s="79"/>
      <c r="G341" s="79"/>
      <c r="H341" s="79"/>
      <c r="I341" s="79"/>
      <c r="J341" s="79"/>
      <c r="K341" s="79"/>
      <c r="L341" s="79"/>
      <c r="M341" s="79"/>
    </row>
    <row r="342" spans="3:13" x14ac:dyDescent="0.2">
      <c r="C342" s="79"/>
      <c r="D342" s="79"/>
      <c r="E342" s="79"/>
      <c r="F342" s="79"/>
      <c r="G342" s="79"/>
      <c r="H342" s="79"/>
      <c r="I342" s="79"/>
      <c r="J342" s="79"/>
      <c r="K342" s="79"/>
      <c r="L342" s="79"/>
      <c r="M342" s="79"/>
    </row>
    <row r="343" spans="3:13" x14ac:dyDescent="0.2">
      <c r="C343" s="79"/>
      <c r="D343" s="79"/>
      <c r="E343" s="79"/>
      <c r="F343" s="79"/>
      <c r="G343" s="79"/>
      <c r="H343" s="79"/>
      <c r="I343" s="79"/>
      <c r="J343" s="79"/>
      <c r="K343" s="79"/>
      <c r="L343" s="79"/>
      <c r="M343" s="79"/>
    </row>
    <row r="344" spans="3:13" x14ac:dyDescent="0.2">
      <c r="C344" s="79"/>
      <c r="D344" s="79"/>
      <c r="E344" s="79"/>
      <c r="F344" s="79"/>
      <c r="G344" s="79"/>
      <c r="H344" s="79"/>
      <c r="I344" s="79"/>
      <c r="J344" s="79"/>
      <c r="K344" s="79"/>
      <c r="L344" s="79"/>
      <c r="M344" s="79"/>
    </row>
    <row r="345" spans="3:13" x14ac:dyDescent="0.2">
      <c r="C345" s="79"/>
      <c r="D345" s="79"/>
      <c r="E345" s="79"/>
      <c r="F345" s="79"/>
      <c r="G345" s="79"/>
      <c r="H345" s="79"/>
      <c r="I345" s="79"/>
      <c r="J345" s="79"/>
      <c r="K345" s="79"/>
      <c r="L345" s="79"/>
      <c r="M345" s="79"/>
    </row>
    <row r="346" spans="3:13" x14ac:dyDescent="0.2">
      <c r="C346" s="79"/>
      <c r="D346" s="79"/>
      <c r="E346" s="79"/>
      <c r="F346" s="79"/>
      <c r="G346" s="79"/>
      <c r="H346" s="79"/>
      <c r="I346" s="79"/>
      <c r="J346" s="79"/>
      <c r="K346" s="79"/>
      <c r="L346" s="79"/>
      <c r="M346" s="79"/>
    </row>
    <row r="347" spans="3:13" x14ac:dyDescent="0.2">
      <c r="C347" s="79"/>
      <c r="D347" s="79"/>
      <c r="E347" s="79"/>
      <c r="F347" s="79"/>
      <c r="G347" s="79"/>
      <c r="H347" s="79"/>
      <c r="I347" s="79"/>
      <c r="J347" s="79"/>
      <c r="K347" s="79"/>
      <c r="L347" s="79"/>
      <c r="M347" s="79"/>
    </row>
    <row r="348" spans="3:13" x14ac:dyDescent="0.2">
      <c r="C348" s="79"/>
      <c r="D348" s="79"/>
      <c r="E348" s="79"/>
      <c r="F348" s="79"/>
      <c r="G348" s="79"/>
      <c r="H348" s="79"/>
      <c r="I348" s="79"/>
      <c r="J348" s="79"/>
      <c r="K348" s="79"/>
      <c r="L348" s="79"/>
      <c r="M348" s="79"/>
    </row>
    <row r="349" spans="3:13" x14ac:dyDescent="0.2">
      <c r="C349" s="79"/>
      <c r="D349" s="79"/>
      <c r="E349" s="79"/>
      <c r="F349" s="79"/>
      <c r="G349" s="79"/>
      <c r="H349" s="79"/>
      <c r="I349" s="79"/>
      <c r="J349" s="79"/>
      <c r="K349" s="79"/>
      <c r="L349" s="79"/>
      <c r="M349" s="79"/>
    </row>
    <row r="350" spans="3:13" x14ac:dyDescent="0.2">
      <c r="C350" s="79"/>
      <c r="D350" s="79"/>
      <c r="E350" s="79"/>
      <c r="F350" s="79"/>
      <c r="G350" s="79"/>
      <c r="H350" s="79"/>
      <c r="I350" s="79"/>
      <c r="J350" s="79"/>
      <c r="K350" s="79"/>
      <c r="L350" s="79"/>
      <c r="M350" s="79"/>
    </row>
    <row r="351" spans="3:13" x14ac:dyDescent="0.2">
      <c r="C351" s="79"/>
      <c r="D351" s="79"/>
      <c r="E351" s="79"/>
      <c r="F351" s="79"/>
      <c r="G351" s="79"/>
      <c r="H351" s="79"/>
      <c r="I351" s="79"/>
      <c r="J351" s="79"/>
      <c r="K351" s="79"/>
      <c r="L351" s="79"/>
      <c r="M351" s="79"/>
    </row>
    <row r="352" spans="3:13" x14ac:dyDescent="0.2">
      <c r="C352" s="79"/>
      <c r="D352" s="79"/>
      <c r="E352" s="79"/>
      <c r="F352" s="79"/>
      <c r="G352" s="79"/>
      <c r="H352" s="79"/>
      <c r="I352" s="79"/>
      <c r="J352" s="79"/>
      <c r="K352" s="79"/>
      <c r="L352" s="79"/>
      <c r="M352" s="79"/>
    </row>
    <row r="353" spans="3:13" x14ac:dyDescent="0.2">
      <c r="C353" s="79"/>
      <c r="D353" s="79"/>
      <c r="E353" s="79"/>
      <c r="F353" s="79"/>
      <c r="G353" s="79"/>
      <c r="H353" s="79"/>
      <c r="I353" s="79"/>
      <c r="J353" s="79"/>
      <c r="K353" s="79"/>
      <c r="L353" s="79"/>
      <c r="M353" s="79"/>
    </row>
    <row r="354" spans="3:13" x14ac:dyDescent="0.2">
      <c r="C354" s="79"/>
      <c r="D354" s="79"/>
      <c r="E354" s="79"/>
      <c r="F354" s="79"/>
      <c r="G354" s="79"/>
      <c r="H354" s="79"/>
      <c r="I354" s="79"/>
      <c r="J354" s="79"/>
      <c r="K354" s="79"/>
      <c r="L354" s="79"/>
      <c r="M354" s="79"/>
    </row>
    <row r="355" spans="3:13" x14ac:dyDescent="0.2">
      <c r="C355" s="79"/>
      <c r="D355" s="79"/>
      <c r="E355" s="79"/>
      <c r="F355" s="79"/>
      <c r="G355" s="79"/>
      <c r="H355" s="79"/>
      <c r="I355" s="79"/>
      <c r="J355" s="79"/>
      <c r="K355" s="79"/>
      <c r="L355" s="79"/>
      <c r="M355" s="79"/>
    </row>
    <row r="356" spans="3:13" x14ac:dyDescent="0.2">
      <c r="C356" s="79"/>
      <c r="D356" s="79"/>
      <c r="E356" s="79"/>
      <c r="F356" s="79"/>
      <c r="G356" s="79"/>
      <c r="H356" s="79"/>
      <c r="I356" s="79"/>
      <c r="J356" s="79"/>
      <c r="K356" s="79"/>
      <c r="L356" s="79"/>
      <c r="M356" s="79"/>
    </row>
    <row r="357" spans="3:13" x14ac:dyDescent="0.2">
      <c r="C357" s="79"/>
      <c r="D357" s="79"/>
      <c r="E357" s="79"/>
      <c r="F357" s="79"/>
      <c r="G357" s="79"/>
      <c r="H357" s="79"/>
      <c r="I357" s="79"/>
      <c r="J357" s="79"/>
      <c r="K357" s="79"/>
      <c r="L357" s="79"/>
      <c r="M357" s="79"/>
    </row>
    <row r="358" spans="3:13" x14ac:dyDescent="0.2">
      <c r="C358" s="79"/>
      <c r="D358" s="79"/>
      <c r="E358" s="79"/>
      <c r="F358" s="79"/>
      <c r="G358" s="79"/>
      <c r="H358" s="79"/>
      <c r="I358" s="79"/>
      <c r="J358" s="79"/>
      <c r="K358" s="79"/>
      <c r="L358" s="79"/>
      <c r="M358" s="79"/>
    </row>
    <row r="359" spans="3:13" x14ac:dyDescent="0.2">
      <c r="C359" s="79"/>
      <c r="D359" s="79"/>
      <c r="E359" s="79"/>
      <c r="F359" s="79"/>
      <c r="G359" s="79"/>
      <c r="H359" s="79"/>
      <c r="I359" s="79"/>
      <c r="J359" s="79"/>
      <c r="K359" s="79"/>
      <c r="L359" s="79"/>
      <c r="M359" s="79"/>
    </row>
    <row r="360" spans="3:13" x14ac:dyDescent="0.2">
      <c r="C360" s="79"/>
      <c r="D360" s="79"/>
      <c r="E360" s="79"/>
      <c r="F360" s="79"/>
      <c r="G360" s="79"/>
      <c r="H360" s="79"/>
      <c r="I360" s="79"/>
      <c r="J360" s="79"/>
      <c r="K360" s="79"/>
      <c r="L360" s="79"/>
      <c r="M360" s="79"/>
    </row>
    <row r="361" spans="3:13" x14ac:dyDescent="0.2">
      <c r="C361" s="79"/>
      <c r="D361" s="79"/>
      <c r="E361" s="79"/>
      <c r="F361" s="79"/>
      <c r="G361" s="79"/>
      <c r="H361" s="79"/>
      <c r="I361" s="79"/>
      <c r="J361" s="79"/>
      <c r="K361" s="79"/>
      <c r="L361" s="79"/>
      <c r="M361" s="79"/>
    </row>
    <row r="362" spans="3:13" x14ac:dyDescent="0.2">
      <c r="C362" s="79"/>
      <c r="D362" s="79"/>
      <c r="E362" s="79"/>
      <c r="F362" s="79"/>
      <c r="G362" s="79"/>
      <c r="H362" s="79"/>
      <c r="I362" s="79"/>
      <c r="J362" s="79"/>
      <c r="K362" s="79"/>
      <c r="L362" s="79"/>
      <c r="M362" s="79"/>
    </row>
    <row r="363" spans="3:13" x14ac:dyDescent="0.2">
      <c r="C363" s="79"/>
      <c r="D363" s="79"/>
      <c r="E363" s="79"/>
      <c r="F363" s="79"/>
      <c r="G363" s="79"/>
      <c r="H363" s="79"/>
      <c r="I363" s="79"/>
      <c r="J363" s="79"/>
      <c r="K363" s="79"/>
      <c r="L363" s="79"/>
      <c r="M363" s="79"/>
    </row>
    <row r="364" spans="3:13" x14ac:dyDescent="0.2">
      <c r="C364" s="79"/>
      <c r="D364" s="79"/>
      <c r="E364" s="79"/>
      <c r="F364" s="79"/>
      <c r="G364" s="79"/>
      <c r="H364" s="79"/>
      <c r="I364" s="79"/>
      <c r="J364" s="79"/>
      <c r="K364" s="79"/>
      <c r="L364" s="79"/>
      <c r="M364" s="79"/>
    </row>
    <row r="365" spans="3:13" x14ac:dyDescent="0.2">
      <c r="C365" s="79"/>
      <c r="D365" s="79"/>
      <c r="E365" s="79"/>
      <c r="F365" s="79"/>
      <c r="G365" s="79"/>
      <c r="H365" s="79"/>
      <c r="I365" s="79"/>
      <c r="J365" s="79"/>
      <c r="K365" s="79"/>
      <c r="L365" s="79"/>
      <c r="M365" s="79"/>
    </row>
    <row r="366" spans="3:13" x14ac:dyDescent="0.2">
      <c r="C366" s="79"/>
      <c r="D366" s="79"/>
      <c r="E366" s="79"/>
      <c r="F366" s="79"/>
      <c r="G366" s="79"/>
      <c r="H366" s="79"/>
      <c r="I366" s="79"/>
      <c r="J366" s="79"/>
      <c r="K366" s="79"/>
      <c r="L366" s="79"/>
      <c r="M366" s="79"/>
    </row>
    <row r="367" spans="3:13" x14ac:dyDescent="0.2">
      <c r="C367" s="79"/>
      <c r="D367" s="79"/>
      <c r="E367" s="79"/>
      <c r="F367" s="79"/>
      <c r="G367" s="79"/>
      <c r="H367" s="79"/>
      <c r="I367" s="79"/>
      <c r="J367" s="79"/>
      <c r="K367" s="79"/>
      <c r="L367" s="79"/>
      <c r="M367" s="79"/>
    </row>
    <row r="368" spans="3:13" x14ac:dyDescent="0.2">
      <c r="C368" s="79"/>
      <c r="D368" s="79"/>
      <c r="E368" s="79"/>
      <c r="F368" s="79"/>
      <c r="G368" s="79"/>
      <c r="H368" s="79"/>
      <c r="I368" s="79"/>
      <c r="J368" s="79"/>
      <c r="K368" s="79"/>
      <c r="L368" s="79"/>
      <c r="M368" s="79"/>
    </row>
    <row r="369" spans="3:13" x14ac:dyDescent="0.2">
      <c r="C369" s="79"/>
      <c r="D369" s="79"/>
      <c r="E369" s="79"/>
      <c r="F369" s="79"/>
      <c r="G369" s="79"/>
      <c r="H369" s="79"/>
      <c r="I369" s="79"/>
      <c r="J369" s="79"/>
      <c r="K369" s="79"/>
      <c r="L369" s="79"/>
      <c r="M369" s="79"/>
    </row>
    <row r="370" spans="3:13" x14ac:dyDescent="0.2">
      <c r="C370" s="79"/>
      <c r="D370" s="79"/>
      <c r="E370" s="79"/>
      <c r="F370" s="79"/>
      <c r="G370" s="79"/>
      <c r="H370" s="79"/>
      <c r="I370" s="79"/>
      <c r="J370" s="79"/>
      <c r="K370" s="79"/>
      <c r="L370" s="79"/>
      <c r="M370" s="79"/>
    </row>
    <row r="371" spans="3:13" x14ac:dyDescent="0.2">
      <c r="C371" s="79"/>
      <c r="D371" s="79"/>
      <c r="E371" s="79"/>
      <c r="F371" s="79"/>
      <c r="G371" s="79"/>
      <c r="H371" s="79"/>
      <c r="I371" s="79"/>
      <c r="J371" s="79"/>
      <c r="K371" s="79"/>
      <c r="L371" s="79"/>
      <c r="M371" s="79"/>
    </row>
    <row r="372" spans="3:13" x14ac:dyDescent="0.2">
      <c r="C372" s="79"/>
      <c r="D372" s="79"/>
      <c r="E372" s="79"/>
      <c r="F372" s="79"/>
      <c r="G372" s="79"/>
      <c r="H372" s="79"/>
      <c r="I372" s="79"/>
      <c r="J372" s="79"/>
      <c r="K372" s="79"/>
      <c r="L372" s="79"/>
      <c r="M372" s="79"/>
    </row>
    <row r="373" spans="3:13" x14ac:dyDescent="0.2">
      <c r="C373" s="79"/>
      <c r="D373" s="79"/>
      <c r="E373" s="79"/>
      <c r="F373" s="79"/>
      <c r="G373" s="79"/>
      <c r="H373" s="79"/>
      <c r="I373" s="79"/>
      <c r="J373" s="79"/>
      <c r="K373" s="79"/>
      <c r="L373" s="79"/>
      <c r="M373" s="79"/>
    </row>
    <row r="374" spans="3:13" x14ac:dyDescent="0.2">
      <c r="C374" s="79"/>
      <c r="D374" s="79"/>
      <c r="E374" s="79"/>
      <c r="F374" s="79"/>
      <c r="G374" s="79"/>
      <c r="H374" s="79"/>
      <c r="I374" s="79"/>
      <c r="J374" s="79"/>
      <c r="K374" s="79"/>
      <c r="L374" s="79"/>
      <c r="M374" s="79"/>
    </row>
    <row r="375" spans="3:13" x14ac:dyDescent="0.2">
      <c r="C375" s="79"/>
      <c r="D375" s="79"/>
      <c r="E375" s="79"/>
      <c r="F375" s="79"/>
      <c r="G375" s="79"/>
      <c r="H375" s="79"/>
      <c r="I375" s="79"/>
      <c r="J375" s="79"/>
      <c r="K375" s="79"/>
      <c r="L375" s="79"/>
      <c r="M375" s="79"/>
    </row>
    <row r="376" spans="3:13" x14ac:dyDescent="0.2">
      <c r="C376" s="79"/>
      <c r="D376" s="79"/>
      <c r="E376" s="79"/>
      <c r="F376" s="79"/>
      <c r="G376" s="79"/>
      <c r="H376" s="79"/>
      <c r="I376" s="79"/>
      <c r="J376" s="79"/>
      <c r="K376" s="79"/>
      <c r="L376" s="79"/>
      <c r="M376" s="79"/>
    </row>
    <row r="377" spans="3:13" x14ac:dyDescent="0.2">
      <c r="C377" s="79"/>
      <c r="D377" s="79"/>
      <c r="E377" s="79"/>
      <c r="F377" s="79"/>
      <c r="G377" s="79"/>
      <c r="H377" s="79"/>
      <c r="I377" s="79"/>
      <c r="J377" s="79"/>
      <c r="K377" s="79"/>
      <c r="L377" s="79"/>
      <c r="M377" s="79"/>
    </row>
    <row r="378" spans="3:13" x14ac:dyDescent="0.2">
      <c r="C378" s="79"/>
      <c r="D378" s="79"/>
      <c r="E378" s="79"/>
      <c r="F378" s="79"/>
      <c r="G378" s="79"/>
      <c r="H378" s="79"/>
      <c r="I378" s="79"/>
      <c r="J378" s="79"/>
      <c r="K378" s="79"/>
      <c r="L378" s="79"/>
      <c r="M378" s="79"/>
    </row>
    <row r="379" spans="3:13" x14ac:dyDescent="0.2">
      <c r="C379" s="79"/>
      <c r="D379" s="79"/>
      <c r="E379" s="79"/>
      <c r="F379" s="79"/>
      <c r="G379" s="79"/>
      <c r="H379" s="79"/>
      <c r="I379" s="79"/>
      <c r="J379" s="79"/>
      <c r="K379" s="79"/>
      <c r="L379" s="79"/>
      <c r="M379" s="79"/>
    </row>
    <row r="380" spans="3:13" x14ac:dyDescent="0.2">
      <c r="C380" s="79"/>
      <c r="D380" s="79"/>
      <c r="E380" s="79"/>
      <c r="F380" s="79"/>
      <c r="G380" s="79"/>
      <c r="H380" s="79"/>
      <c r="I380" s="79"/>
      <c r="J380" s="79"/>
      <c r="K380" s="79"/>
      <c r="L380" s="79"/>
      <c r="M380" s="79"/>
    </row>
    <row r="381" spans="3:13" x14ac:dyDescent="0.2">
      <c r="C381" s="79"/>
      <c r="D381" s="79"/>
      <c r="E381" s="79"/>
      <c r="F381" s="79"/>
      <c r="G381" s="79"/>
      <c r="H381" s="79"/>
      <c r="I381" s="79"/>
      <c r="J381" s="79"/>
      <c r="K381" s="79"/>
      <c r="L381" s="79"/>
      <c r="M381" s="79"/>
    </row>
    <row r="382" spans="3:13" x14ac:dyDescent="0.2">
      <c r="C382" s="79"/>
      <c r="D382" s="79"/>
      <c r="E382" s="79"/>
      <c r="F382" s="79"/>
      <c r="G382" s="79"/>
      <c r="H382" s="79"/>
      <c r="I382" s="79"/>
      <c r="J382" s="79"/>
      <c r="K382" s="79"/>
      <c r="L382" s="79"/>
      <c r="M382" s="79"/>
    </row>
    <row r="383" spans="3:13" x14ac:dyDescent="0.2">
      <c r="C383" s="79"/>
      <c r="D383" s="79"/>
      <c r="E383" s="79"/>
      <c r="F383" s="79"/>
      <c r="G383" s="79"/>
      <c r="H383" s="79"/>
      <c r="I383" s="79"/>
      <c r="J383" s="79"/>
      <c r="K383" s="79"/>
      <c r="L383" s="79"/>
      <c r="M383" s="79"/>
    </row>
    <row r="384" spans="3:13" x14ac:dyDescent="0.2">
      <c r="C384" s="79"/>
      <c r="D384" s="79"/>
      <c r="E384" s="79"/>
      <c r="F384" s="79"/>
      <c r="G384" s="79"/>
      <c r="H384" s="79"/>
      <c r="I384" s="79"/>
      <c r="J384" s="79"/>
      <c r="K384" s="79"/>
      <c r="L384" s="79"/>
      <c r="M384" s="79"/>
    </row>
    <row r="385" spans="3:13" x14ac:dyDescent="0.2">
      <c r="C385" s="79"/>
      <c r="D385" s="79"/>
      <c r="E385" s="79"/>
      <c r="F385" s="79"/>
      <c r="G385" s="79"/>
      <c r="H385" s="79"/>
      <c r="I385" s="79"/>
      <c r="J385" s="79"/>
      <c r="K385" s="79"/>
      <c r="L385" s="79"/>
      <c r="M385" s="79"/>
    </row>
    <row r="386" spans="3:13" x14ac:dyDescent="0.2">
      <c r="C386" s="79"/>
      <c r="D386" s="79"/>
      <c r="E386" s="79"/>
      <c r="F386" s="79"/>
      <c r="G386" s="79"/>
      <c r="H386" s="79"/>
      <c r="I386" s="79"/>
      <c r="J386" s="79"/>
      <c r="K386" s="79"/>
      <c r="L386" s="79"/>
      <c r="M386" s="79"/>
    </row>
    <row r="387" spans="3:13" x14ac:dyDescent="0.2">
      <c r="C387" s="79"/>
      <c r="D387" s="79"/>
      <c r="E387" s="79"/>
      <c r="F387" s="79"/>
      <c r="G387" s="79"/>
      <c r="H387" s="79"/>
      <c r="I387" s="79"/>
      <c r="J387" s="79"/>
      <c r="K387" s="79"/>
      <c r="L387" s="79"/>
      <c r="M387" s="79"/>
    </row>
    <row r="388" spans="3:13" x14ac:dyDescent="0.2">
      <c r="C388" s="79"/>
      <c r="D388" s="79"/>
      <c r="E388" s="79"/>
      <c r="F388" s="79"/>
      <c r="G388" s="79"/>
      <c r="H388" s="79"/>
      <c r="I388" s="79"/>
      <c r="J388" s="79"/>
      <c r="K388" s="79"/>
      <c r="L388" s="79"/>
      <c r="M388" s="79"/>
    </row>
    <row r="389" spans="3:13" x14ac:dyDescent="0.2">
      <c r="C389" s="79"/>
      <c r="D389" s="79"/>
      <c r="E389" s="79"/>
      <c r="F389" s="79"/>
      <c r="G389" s="79"/>
      <c r="H389" s="79"/>
      <c r="I389" s="79"/>
      <c r="J389" s="79"/>
      <c r="K389" s="79"/>
      <c r="L389" s="79"/>
      <c r="M389" s="79"/>
    </row>
    <row r="390" spans="3:13" x14ac:dyDescent="0.2">
      <c r="C390" s="79"/>
      <c r="D390" s="79"/>
      <c r="E390" s="79"/>
      <c r="F390" s="79"/>
      <c r="G390" s="79"/>
      <c r="H390" s="79"/>
      <c r="I390" s="79"/>
      <c r="J390" s="79"/>
      <c r="K390" s="79"/>
      <c r="L390" s="79"/>
      <c r="M390" s="79"/>
    </row>
    <row r="391" spans="3:13" x14ac:dyDescent="0.2">
      <c r="C391" s="79"/>
      <c r="D391" s="79"/>
      <c r="E391" s="79"/>
      <c r="F391" s="79"/>
      <c r="G391" s="79"/>
      <c r="H391" s="79"/>
      <c r="I391" s="79"/>
      <c r="J391" s="79"/>
      <c r="K391" s="79"/>
      <c r="L391" s="79"/>
      <c r="M391" s="79"/>
    </row>
    <row r="392" spans="3:13" x14ac:dyDescent="0.2">
      <c r="C392" s="79"/>
      <c r="D392" s="79"/>
      <c r="E392" s="79"/>
      <c r="F392" s="79"/>
      <c r="G392" s="79"/>
      <c r="H392" s="79"/>
      <c r="I392" s="79"/>
      <c r="J392" s="79"/>
      <c r="K392" s="79"/>
      <c r="L392" s="79"/>
      <c r="M392" s="79"/>
    </row>
    <row r="393" spans="3:13" x14ac:dyDescent="0.2">
      <c r="C393" s="79"/>
      <c r="D393" s="79"/>
      <c r="E393" s="79"/>
      <c r="F393" s="79"/>
      <c r="G393" s="79"/>
      <c r="H393" s="79"/>
      <c r="I393" s="79"/>
      <c r="J393" s="79"/>
      <c r="K393" s="79"/>
      <c r="L393" s="79"/>
      <c r="M393" s="79"/>
    </row>
    <row r="394" spans="3:13" x14ac:dyDescent="0.2">
      <c r="C394" s="79"/>
      <c r="D394" s="79"/>
      <c r="E394" s="79"/>
      <c r="F394" s="79"/>
      <c r="G394" s="79"/>
      <c r="H394" s="79"/>
      <c r="I394" s="79"/>
      <c r="J394" s="79"/>
      <c r="K394" s="79"/>
      <c r="L394" s="79"/>
      <c r="M394" s="79"/>
    </row>
    <row r="395" spans="3:13" x14ac:dyDescent="0.2">
      <c r="C395" s="79"/>
      <c r="D395" s="79"/>
      <c r="E395" s="79"/>
      <c r="F395" s="79"/>
      <c r="G395" s="79"/>
      <c r="H395" s="79"/>
      <c r="I395" s="79"/>
      <c r="J395" s="79"/>
      <c r="K395" s="79"/>
      <c r="L395" s="79"/>
      <c r="M395" s="79"/>
    </row>
    <row r="396" spans="3:13" x14ac:dyDescent="0.2">
      <c r="C396" s="79"/>
      <c r="D396" s="79"/>
      <c r="E396" s="79"/>
      <c r="F396" s="79"/>
      <c r="G396" s="79"/>
      <c r="H396" s="79"/>
      <c r="I396" s="79"/>
      <c r="J396" s="79"/>
      <c r="K396" s="79"/>
      <c r="L396" s="79"/>
      <c r="M396" s="79"/>
    </row>
    <row r="397" spans="3:13" x14ac:dyDescent="0.2">
      <c r="C397" s="79"/>
      <c r="D397" s="79"/>
      <c r="E397" s="79"/>
      <c r="F397" s="79"/>
      <c r="G397" s="79"/>
      <c r="H397" s="79"/>
      <c r="I397" s="79"/>
      <c r="J397" s="79"/>
      <c r="K397" s="79"/>
      <c r="L397" s="79"/>
      <c r="M397" s="79"/>
    </row>
    <row r="398" spans="3:13" x14ac:dyDescent="0.2">
      <c r="C398" s="79"/>
      <c r="D398" s="79"/>
      <c r="E398" s="79"/>
      <c r="F398" s="79"/>
      <c r="G398" s="79"/>
      <c r="H398" s="79"/>
      <c r="I398" s="79"/>
      <c r="J398" s="79"/>
      <c r="K398" s="79"/>
      <c r="L398" s="79"/>
      <c r="M398" s="79"/>
    </row>
    <row r="399" spans="3:13" x14ac:dyDescent="0.2">
      <c r="C399" s="79"/>
      <c r="D399" s="79"/>
      <c r="E399" s="79"/>
      <c r="F399" s="79"/>
      <c r="G399" s="79"/>
      <c r="H399" s="79"/>
      <c r="I399" s="79"/>
      <c r="J399" s="79"/>
      <c r="K399" s="79"/>
      <c r="L399" s="79"/>
      <c r="M399" s="79"/>
    </row>
    <row r="400" spans="3:13" x14ac:dyDescent="0.2">
      <c r="C400" s="79"/>
      <c r="D400" s="79"/>
      <c r="E400" s="79"/>
      <c r="F400" s="79"/>
      <c r="G400" s="79"/>
      <c r="H400" s="79"/>
      <c r="I400" s="79"/>
      <c r="J400" s="79"/>
      <c r="K400" s="79"/>
      <c r="L400" s="79"/>
      <c r="M400" s="79"/>
    </row>
    <row r="401" spans="3:13" x14ac:dyDescent="0.2">
      <c r="C401" s="79"/>
      <c r="D401" s="79"/>
      <c r="E401" s="79"/>
      <c r="F401" s="79"/>
      <c r="G401" s="79"/>
      <c r="H401" s="79"/>
      <c r="I401" s="79"/>
      <c r="J401" s="79"/>
      <c r="K401" s="79"/>
      <c r="L401" s="79"/>
      <c r="M401" s="79"/>
    </row>
    <row r="402" spans="3:13" x14ac:dyDescent="0.2">
      <c r="C402" s="79"/>
      <c r="D402" s="79"/>
      <c r="E402" s="79"/>
      <c r="F402" s="79"/>
      <c r="G402" s="79"/>
      <c r="H402" s="79"/>
      <c r="I402" s="79"/>
      <c r="J402" s="79"/>
      <c r="K402" s="79"/>
      <c r="L402" s="79"/>
      <c r="M402" s="79"/>
    </row>
    <row r="403" spans="3:13" x14ac:dyDescent="0.2">
      <c r="C403" s="79"/>
      <c r="D403" s="79"/>
      <c r="E403" s="79"/>
      <c r="F403" s="79"/>
      <c r="G403" s="79"/>
      <c r="H403" s="79"/>
      <c r="I403" s="79"/>
      <c r="J403" s="79"/>
      <c r="K403" s="79"/>
      <c r="L403" s="79"/>
      <c r="M403" s="79"/>
    </row>
    <row r="404" spans="3:13" x14ac:dyDescent="0.2">
      <c r="C404" s="79"/>
      <c r="D404" s="79"/>
      <c r="E404" s="79"/>
      <c r="F404" s="79"/>
      <c r="G404" s="79"/>
      <c r="H404" s="79"/>
      <c r="I404" s="79"/>
      <c r="J404" s="79"/>
      <c r="K404" s="79"/>
      <c r="L404" s="79"/>
      <c r="M404" s="79"/>
    </row>
    <row r="405" spans="3:13" x14ac:dyDescent="0.2">
      <c r="C405" s="79"/>
      <c r="D405" s="79"/>
      <c r="E405" s="79"/>
      <c r="F405" s="79"/>
      <c r="G405" s="79"/>
      <c r="H405" s="79"/>
      <c r="I405" s="79"/>
      <c r="J405" s="79"/>
      <c r="K405" s="79"/>
      <c r="L405" s="79"/>
      <c r="M405" s="79"/>
    </row>
    <row r="406" spans="3:13" x14ac:dyDescent="0.2">
      <c r="C406" s="79"/>
      <c r="D406" s="79"/>
      <c r="E406" s="79"/>
      <c r="F406" s="79"/>
      <c r="G406" s="79"/>
      <c r="H406" s="79"/>
      <c r="I406" s="79"/>
      <c r="J406" s="79"/>
      <c r="K406" s="79"/>
      <c r="L406" s="79"/>
      <c r="M406" s="79"/>
    </row>
    <row r="407" spans="3:13" x14ac:dyDescent="0.2">
      <c r="C407" s="79"/>
      <c r="D407" s="79"/>
      <c r="E407" s="79"/>
      <c r="F407" s="79"/>
      <c r="G407" s="79"/>
      <c r="H407" s="79"/>
      <c r="I407" s="79"/>
      <c r="J407" s="79"/>
      <c r="K407" s="79"/>
      <c r="L407" s="79"/>
      <c r="M407" s="79"/>
    </row>
    <row r="408" spans="3:13" x14ac:dyDescent="0.2">
      <c r="C408" s="79"/>
      <c r="D408" s="79"/>
      <c r="E408" s="79"/>
      <c r="F408" s="79"/>
      <c r="G408" s="79"/>
      <c r="H408" s="79"/>
      <c r="I408" s="79"/>
      <c r="J408" s="79"/>
      <c r="K408" s="79"/>
      <c r="L408" s="79"/>
      <c r="M408" s="79"/>
    </row>
    <row r="409" spans="3:13" x14ac:dyDescent="0.2">
      <c r="C409" s="79"/>
      <c r="D409" s="79"/>
      <c r="E409" s="79"/>
      <c r="F409" s="79"/>
      <c r="G409" s="79"/>
      <c r="H409" s="79"/>
      <c r="I409" s="79"/>
      <c r="J409" s="79"/>
      <c r="K409" s="79"/>
      <c r="L409" s="79"/>
      <c r="M409" s="79"/>
    </row>
    <row r="410" spans="3:13" x14ac:dyDescent="0.2">
      <c r="C410" s="79"/>
      <c r="D410" s="79"/>
      <c r="E410" s="79"/>
      <c r="F410" s="79"/>
      <c r="G410" s="79"/>
      <c r="H410" s="79"/>
      <c r="I410" s="79"/>
      <c r="J410" s="79"/>
      <c r="K410" s="79"/>
      <c r="L410" s="79"/>
      <c r="M410" s="79"/>
    </row>
    <row r="411" spans="3:13" x14ac:dyDescent="0.2">
      <c r="C411" s="79"/>
      <c r="D411" s="79"/>
      <c r="E411" s="79"/>
      <c r="F411" s="79"/>
      <c r="G411" s="79"/>
      <c r="H411" s="79"/>
      <c r="I411" s="79"/>
      <c r="J411" s="79"/>
      <c r="K411" s="79"/>
      <c r="L411" s="79"/>
      <c r="M411" s="79"/>
    </row>
    <row r="412" spans="3:13" x14ac:dyDescent="0.2">
      <c r="C412" s="79"/>
      <c r="D412" s="79"/>
      <c r="E412" s="79"/>
      <c r="F412" s="79"/>
      <c r="G412" s="79"/>
      <c r="H412" s="79"/>
      <c r="I412" s="79"/>
      <c r="J412" s="79"/>
      <c r="K412" s="79"/>
      <c r="L412" s="79"/>
      <c r="M412" s="79"/>
    </row>
    <row r="413" spans="3:13" x14ac:dyDescent="0.2">
      <c r="C413" s="79"/>
      <c r="D413" s="79"/>
      <c r="E413" s="79"/>
      <c r="F413" s="79"/>
      <c r="G413" s="79"/>
      <c r="H413" s="79"/>
      <c r="I413" s="79"/>
      <c r="J413" s="79"/>
      <c r="K413" s="79"/>
      <c r="L413" s="79"/>
      <c r="M413" s="79"/>
    </row>
    <row r="414" spans="3:13" x14ac:dyDescent="0.2">
      <c r="C414" s="79"/>
      <c r="D414" s="79"/>
      <c r="E414" s="79"/>
      <c r="F414" s="79"/>
      <c r="G414" s="79"/>
      <c r="H414" s="79"/>
      <c r="I414" s="79"/>
      <c r="J414" s="79"/>
      <c r="K414" s="79"/>
      <c r="L414" s="79"/>
      <c r="M414" s="79"/>
    </row>
    <row r="415" spans="3:13" x14ac:dyDescent="0.2">
      <c r="C415" s="79"/>
      <c r="D415" s="79"/>
      <c r="E415" s="79"/>
      <c r="F415" s="79"/>
      <c r="G415" s="79"/>
      <c r="H415" s="79"/>
      <c r="I415" s="79"/>
      <c r="J415" s="79"/>
      <c r="K415" s="79"/>
      <c r="L415" s="79"/>
      <c r="M415" s="79"/>
    </row>
    <row r="416" spans="3:13" x14ac:dyDescent="0.2">
      <c r="C416" s="79"/>
      <c r="D416" s="79"/>
      <c r="E416" s="79"/>
      <c r="F416" s="79"/>
      <c r="G416" s="79"/>
      <c r="H416" s="79"/>
      <c r="I416" s="79"/>
      <c r="J416" s="79"/>
      <c r="K416" s="79"/>
      <c r="L416" s="79"/>
      <c r="M416" s="79"/>
    </row>
    <row r="417" spans="3:13" x14ac:dyDescent="0.2">
      <c r="C417" s="79"/>
      <c r="D417" s="79"/>
      <c r="E417" s="79"/>
      <c r="F417" s="79"/>
      <c r="G417" s="79"/>
      <c r="H417" s="79"/>
      <c r="I417" s="79"/>
      <c r="J417" s="79"/>
      <c r="K417" s="79"/>
      <c r="L417" s="79"/>
      <c r="M417" s="79"/>
    </row>
    <row r="418" spans="3:13" x14ac:dyDescent="0.2">
      <c r="C418" s="79"/>
      <c r="D418" s="79"/>
      <c r="E418" s="79"/>
      <c r="F418" s="79"/>
      <c r="G418" s="79"/>
      <c r="H418" s="79"/>
      <c r="I418" s="79"/>
      <c r="J418" s="79"/>
      <c r="K418" s="79"/>
      <c r="L418" s="79"/>
      <c r="M418" s="79"/>
    </row>
    <row r="419" spans="3:13" x14ac:dyDescent="0.2">
      <c r="C419" s="79"/>
      <c r="D419" s="79"/>
      <c r="E419" s="79"/>
      <c r="F419" s="79"/>
      <c r="G419" s="79"/>
      <c r="H419" s="79"/>
      <c r="I419" s="79"/>
      <c r="J419" s="79"/>
      <c r="K419" s="79"/>
      <c r="L419" s="79"/>
      <c r="M419" s="79"/>
    </row>
    <row r="420" spans="3:13" x14ac:dyDescent="0.2">
      <c r="C420" s="79"/>
      <c r="D420" s="79"/>
      <c r="E420" s="79"/>
      <c r="F420" s="79"/>
      <c r="G420" s="79"/>
      <c r="H420" s="79"/>
      <c r="I420" s="79"/>
      <c r="J420" s="79"/>
      <c r="K420" s="79"/>
      <c r="L420" s="79"/>
      <c r="M420" s="79"/>
    </row>
    <row r="421" spans="3:13" x14ac:dyDescent="0.2">
      <c r="C421" s="79"/>
      <c r="D421" s="79"/>
      <c r="E421" s="79"/>
      <c r="F421" s="79"/>
      <c r="G421" s="79"/>
      <c r="H421" s="79"/>
      <c r="I421" s="79"/>
      <c r="J421" s="79"/>
      <c r="K421" s="79"/>
      <c r="L421" s="79"/>
      <c r="M421" s="79"/>
    </row>
    <row r="422" spans="3:13" x14ac:dyDescent="0.2">
      <c r="C422" s="79"/>
      <c r="D422" s="79"/>
      <c r="E422" s="79"/>
      <c r="F422" s="79"/>
      <c r="G422" s="79"/>
      <c r="H422" s="79"/>
      <c r="I422" s="79"/>
      <c r="J422" s="79"/>
      <c r="K422" s="79"/>
      <c r="L422" s="79"/>
      <c r="M422" s="79"/>
    </row>
    <row r="423" spans="3:13" x14ac:dyDescent="0.2">
      <c r="C423" s="79"/>
      <c r="D423" s="79"/>
      <c r="E423" s="79"/>
      <c r="F423" s="79"/>
      <c r="G423" s="79"/>
      <c r="H423" s="79"/>
      <c r="I423" s="79"/>
      <c r="J423" s="79"/>
      <c r="K423" s="79"/>
      <c r="L423" s="79"/>
      <c r="M423" s="79"/>
    </row>
    <row r="424" spans="3:13" x14ac:dyDescent="0.2">
      <c r="C424" s="79"/>
      <c r="D424" s="79"/>
      <c r="E424" s="79"/>
      <c r="F424" s="79"/>
      <c r="G424" s="79"/>
      <c r="H424" s="79"/>
      <c r="I424" s="79"/>
      <c r="J424" s="79"/>
      <c r="K424" s="79"/>
      <c r="L424" s="79"/>
      <c r="M424" s="79"/>
    </row>
    <row r="425" spans="3:13" x14ac:dyDescent="0.2">
      <c r="C425" s="79"/>
      <c r="D425" s="79"/>
      <c r="E425" s="79"/>
      <c r="F425" s="79"/>
      <c r="G425" s="79"/>
      <c r="H425" s="79"/>
      <c r="I425" s="79"/>
      <c r="J425" s="79"/>
      <c r="K425" s="79"/>
      <c r="L425" s="79"/>
      <c r="M425" s="79"/>
    </row>
    <row r="426" spans="3:13" x14ac:dyDescent="0.2">
      <c r="C426" s="79"/>
      <c r="D426" s="79"/>
      <c r="E426" s="79"/>
      <c r="F426" s="79"/>
      <c r="G426" s="79"/>
      <c r="H426" s="79"/>
      <c r="I426" s="79"/>
      <c r="J426" s="79"/>
      <c r="K426" s="79"/>
      <c r="L426" s="79"/>
      <c r="M426" s="79"/>
    </row>
    <row r="427" spans="3:13" x14ac:dyDescent="0.2">
      <c r="C427" s="79"/>
      <c r="D427" s="79"/>
      <c r="E427" s="79"/>
      <c r="F427" s="79"/>
      <c r="G427" s="79"/>
      <c r="H427" s="79"/>
      <c r="I427" s="79"/>
      <c r="J427" s="79"/>
      <c r="K427" s="79"/>
      <c r="L427" s="79"/>
      <c r="M427" s="79"/>
    </row>
    <row r="428" spans="3:13" x14ac:dyDescent="0.2">
      <c r="C428" s="79"/>
      <c r="D428" s="79"/>
      <c r="E428" s="79"/>
      <c r="F428" s="79"/>
      <c r="G428" s="79"/>
      <c r="H428" s="79"/>
      <c r="I428" s="79"/>
      <c r="J428" s="79"/>
      <c r="K428" s="79"/>
      <c r="L428" s="79"/>
      <c r="M428" s="79"/>
    </row>
    <row r="429" spans="3:13" x14ac:dyDescent="0.2">
      <c r="C429" s="79"/>
      <c r="D429" s="79"/>
      <c r="E429" s="79"/>
      <c r="F429" s="79"/>
      <c r="G429" s="79"/>
      <c r="H429" s="79"/>
      <c r="I429" s="79"/>
      <c r="J429" s="79"/>
      <c r="K429" s="79"/>
      <c r="L429" s="79"/>
      <c r="M429" s="79"/>
    </row>
    <row r="430" spans="3:13" x14ac:dyDescent="0.2">
      <c r="C430" s="79"/>
      <c r="D430" s="79"/>
      <c r="E430" s="79"/>
      <c r="F430" s="79"/>
      <c r="G430" s="79"/>
      <c r="H430" s="79"/>
      <c r="I430" s="79"/>
      <c r="J430" s="79"/>
      <c r="K430" s="79"/>
      <c r="L430" s="79"/>
      <c r="M430" s="79"/>
    </row>
    <row r="431" spans="3:13" x14ac:dyDescent="0.2">
      <c r="C431" s="79"/>
      <c r="D431" s="79"/>
      <c r="E431" s="79"/>
      <c r="F431" s="79"/>
      <c r="G431" s="79"/>
      <c r="H431" s="79"/>
      <c r="I431" s="79"/>
      <c r="J431" s="79"/>
      <c r="K431" s="79"/>
      <c r="L431" s="79"/>
      <c r="M431" s="79"/>
    </row>
    <row r="432" spans="3:13" x14ac:dyDescent="0.2">
      <c r="C432" s="79"/>
      <c r="D432" s="79"/>
      <c r="E432" s="79"/>
      <c r="F432" s="79"/>
      <c r="G432" s="79"/>
      <c r="H432" s="79"/>
      <c r="I432" s="79"/>
      <c r="J432" s="79"/>
      <c r="K432" s="79"/>
      <c r="L432" s="79"/>
      <c r="M432" s="79"/>
    </row>
    <row r="433" spans="3:13" x14ac:dyDescent="0.2">
      <c r="C433" s="79"/>
      <c r="D433" s="79"/>
      <c r="E433" s="79"/>
      <c r="F433" s="79"/>
      <c r="G433" s="79"/>
      <c r="H433" s="79"/>
      <c r="I433" s="79"/>
      <c r="J433" s="79"/>
      <c r="K433" s="79"/>
      <c r="L433" s="79"/>
      <c r="M433" s="79"/>
    </row>
    <row r="434" spans="3:13" x14ac:dyDescent="0.2">
      <c r="C434" s="79"/>
      <c r="D434" s="79"/>
      <c r="E434" s="79"/>
      <c r="F434" s="79"/>
      <c r="G434" s="79"/>
      <c r="H434" s="79"/>
      <c r="I434" s="79"/>
      <c r="J434" s="79"/>
      <c r="K434" s="79"/>
      <c r="L434" s="79"/>
      <c r="M434" s="79"/>
    </row>
    <row r="435" spans="3:13" x14ac:dyDescent="0.2">
      <c r="C435" s="79"/>
      <c r="D435" s="79"/>
      <c r="E435" s="79"/>
      <c r="F435" s="79"/>
      <c r="G435" s="79"/>
      <c r="H435" s="79"/>
      <c r="I435" s="79"/>
      <c r="J435" s="79"/>
      <c r="K435" s="79"/>
      <c r="L435" s="79"/>
      <c r="M435" s="79"/>
    </row>
    <row r="436" spans="3:13" x14ac:dyDescent="0.2">
      <c r="C436" s="79"/>
      <c r="D436" s="79"/>
      <c r="E436" s="79"/>
      <c r="F436" s="79"/>
      <c r="G436" s="79"/>
      <c r="H436" s="79"/>
      <c r="I436" s="79"/>
      <c r="J436" s="79"/>
      <c r="K436" s="79"/>
      <c r="L436" s="79"/>
      <c r="M436" s="79"/>
    </row>
    <row r="437" spans="3:13" x14ac:dyDescent="0.2">
      <c r="C437" s="79"/>
      <c r="D437" s="79"/>
      <c r="E437" s="79"/>
      <c r="F437" s="79"/>
      <c r="G437" s="79"/>
      <c r="H437" s="79"/>
      <c r="I437" s="79"/>
      <c r="J437" s="79"/>
      <c r="K437" s="79"/>
      <c r="L437" s="79"/>
      <c r="M437" s="79"/>
    </row>
    <row r="438" spans="3:13" x14ac:dyDescent="0.2">
      <c r="C438" s="79"/>
      <c r="D438" s="79"/>
      <c r="E438" s="79"/>
      <c r="F438" s="79"/>
      <c r="G438" s="79"/>
      <c r="H438" s="79"/>
      <c r="I438" s="79"/>
      <c r="J438" s="79"/>
      <c r="K438" s="79"/>
      <c r="L438" s="79"/>
      <c r="M438" s="79"/>
    </row>
    <row r="439" spans="3:13" x14ac:dyDescent="0.2">
      <c r="C439" s="79"/>
      <c r="D439" s="79"/>
      <c r="E439" s="79"/>
      <c r="F439" s="79"/>
      <c r="G439" s="79"/>
      <c r="H439" s="79"/>
      <c r="I439" s="79"/>
      <c r="J439" s="79"/>
      <c r="K439" s="79"/>
      <c r="L439" s="79"/>
      <c r="M439" s="79"/>
    </row>
    <row r="440" spans="3:13" x14ac:dyDescent="0.2">
      <c r="C440" s="79"/>
      <c r="D440" s="79"/>
      <c r="E440" s="79"/>
      <c r="F440" s="79"/>
      <c r="G440" s="79"/>
      <c r="H440" s="79"/>
      <c r="I440" s="79"/>
      <c r="J440" s="79"/>
      <c r="K440" s="79"/>
      <c r="L440" s="79"/>
      <c r="M440" s="79"/>
    </row>
    <row r="441" spans="3:13" x14ac:dyDescent="0.2">
      <c r="C441" s="79"/>
      <c r="D441" s="79"/>
      <c r="E441" s="79"/>
      <c r="F441" s="79"/>
      <c r="G441" s="79"/>
      <c r="H441" s="79"/>
      <c r="I441" s="79"/>
      <c r="J441" s="79"/>
      <c r="K441" s="79"/>
      <c r="L441" s="79"/>
      <c r="M441" s="79"/>
    </row>
    <row r="442" spans="3:13" x14ac:dyDescent="0.2">
      <c r="C442" s="79"/>
      <c r="D442" s="79"/>
      <c r="E442" s="79"/>
      <c r="F442" s="79"/>
      <c r="G442" s="79"/>
      <c r="H442" s="79"/>
      <c r="I442" s="79"/>
      <c r="J442" s="79"/>
      <c r="K442" s="79"/>
      <c r="L442" s="79"/>
      <c r="M442" s="79"/>
    </row>
    <row r="443" spans="3:13" x14ac:dyDescent="0.2">
      <c r="C443" s="79"/>
      <c r="D443" s="79"/>
      <c r="E443" s="79"/>
      <c r="F443" s="79"/>
      <c r="G443" s="79"/>
      <c r="H443" s="79"/>
      <c r="I443" s="79"/>
      <c r="J443" s="79"/>
      <c r="K443" s="79"/>
      <c r="L443" s="79"/>
      <c r="M443" s="79"/>
    </row>
    <row r="444" spans="3:13" x14ac:dyDescent="0.2">
      <c r="C444" s="79"/>
      <c r="D444" s="79"/>
      <c r="E444" s="79"/>
      <c r="F444" s="79"/>
      <c r="G444" s="79"/>
      <c r="H444" s="79"/>
      <c r="I444" s="79"/>
      <c r="J444" s="79"/>
      <c r="K444" s="79"/>
      <c r="L444" s="79"/>
      <c r="M444" s="79"/>
    </row>
    <row r="445" spans="3:13" x14ac:dyDescent="0.2">
      <c r="C445" s="79"/>
      <c r="D445" s="79"/>
      <c r="E445" s="79"/>
      <c r="F445" s="79"/>
      <c r="G445" s="79"/>
      <c r="H445" s="79"/>
      <c r="I445" s="79"/>
      <c r="J445" s="79"/>
      <c r="K445" s="79"/>
      <c r="L445" s="79"/>
      <c r="M445" s="79"/>
    </row>
    <row r="446" spans="3:13" x14ac:dyDescent="0.2">
      <c r="C446" s="79"/>
      <c r="D446" s="79"/>
      <c r="E446" s="79"/>
      <c r="F446" s="79"/>
      <c r="G446" s="79"/>
      <c r="H446" s="79"/>
      <c r="I446" s="79"/>
      <c r="J446" s="79"/>
      <c r="K446" s="79"/>
      <c r="L446" s="79"/>
      <c r="M446" s="79"/>
    </row>
    <row r="447" spans="3:13" x14ac:dyDescent="0.2">
      <c r="C447" s="79"/>
      <c r="D447" s="79"/>
      <c r="E447" s="79"/>
      <c r="F447" s="79"/>
      <c r="G447" s="79"/>
      <c r="H447" s="79"/>
      <c r="I447" s="79"/>
      <c r="J447" s="79"/>
      <c r="K447" s="79"/>
      <c r="L447" s="79"/>
      <c r="M447" s="79"/>
    </row>
    <row r="448" spans="3:13" x14ac:dyDescent="0.2">
      <c r="C448" s="79"/>
      <c r="D448" s="79"/>
      <c r="E448" s="79"/>
      <c r="F448" s="79"/>
      <c r="G448" s="79"/>
      <c r="H448" s="79"/>
      <c r="I448" s="79"/>
      <c r="J448" s="79"/>
      <c r="K448" s="79"/>
      <c r="L448" s="79"/>
      <c r="M448" s="79"/>
    </row>
    <row r="449" spans="3:13" x14ac:dyDescent="0.2">
      <c r="C449" s="79"/>
      <c r="D449" s="79"/>
      <c r="E449" s="79"/>
      <c r="F449" s="79"/>
      <c r="G449" s="79"/>
      <c r="H449" s="79"/>
      <c r="I449" s="79"/>
      <c r="J449" s="79"/>
      <c r="K449" s="79"/>
      <c r="L449" s="79"/>
      <c r="M449" s="79"/>
    </row>
    <row r="450" spans="3:13" x14ac:dyDescent="0.2">
      <c r="C450" s="79"/>
      <c r="D450" s="79"/>
      <c r="E450" s="79"/>
      <c r="F450" s="79"/>
      <c r="G450" s="79"/>
      <c r="H450" s="79"/>
      <c r="I450" s="79"/>
      <c r="J450" s="79"/>
      <c r="K450" s="79"/>
      <c r="L450" s="79"/>
      <c r="M450" s="79"/>
    </row>
    <row r="451" spans="3:13" x14ac:dyDescent="0.2">
      <c r="C451" s="79"/>
      <c r="D451" s="79"/>
      <c r="E451" s="79"/>
      <c r="F451" s="79"/>
      <c r="G451" s="79"/>
      <c r="H451" s="79"/>
      <c r="I451" s="79"/>
      <c r="J451" s="79"/>
      <c r="K451" s="79"/>
      <c r="L451" s="79"/>
      <c r="M451" s="79"/>
    </row>
    <row r="452" spans="3:13" x14ac:dyDescent="0.2">
      <c r="C452" s="79"/>
      <c r="D452" s="79"/>
      <c r="E452" s="79"/>
      <c r="F452" s="79"/>
      <c r="G452" s="79"/>
      <c r="H452" s="79"/>
      <c r="I452" s="79"/>
      <c r="J452" s="79"/>
      <c r="K452" s="79"/>
      <c r="L452" s="79"/>
      <c r="M452" s="79"/>
    </row>
    <row r="453" spans="3:13" x14ac:dyDescent="0.2">
      <c r="C453" s="79"/>
      <c r="D453" s="79"/>
      <c r="E453" s="79"/>
      <c r="F453" s="79"/>
      <c r="G453" s="79"/>
      <c r="H453" s="79"/>
      <c r="I453" s="79"/>
      <c r="J453" s="79"/>
      <c r="K453" s="79"/>
      <c r="L453" s="79"/>
      <c r="M453" s="79"/>
    </row>
    <row r="454" spans="3:13" x14ac:dyDescent="0.2">
      <c r="C454" s="79"/>
      <c r="D454" s="79"/>
      <c r="E454" s="79"/>
      <c r="F454" s="79"/>
      <c r="G454" s="79"/>
      <c r="H454" s="79"/>
      <c r="I454" s="79"/>
      <c r="J454" s="79"/>
      <c r="K454" s="79"/>
      <c r="L454" s="79"/>
      <c r="M454" s="79"/>
    </row>
    <row r="455" spans="3:13" x14ac:dyDescent="0.2">
      <c r="C455" s="79"/>
      <c r="D455" s="79"/>
      <c r="E455" s="79"/>
      <c r="F455" s="79"/>
      <c r="G455" s="79"/>
      <c r="H455" s="79"/>
      <c r="I455" s="79"/>
      <c r="J455" s="79"/>
      <c r="K455" s="79"/>
      <c r="L455" s="79"/>
      <c r="M455" s="79"/>
    </row>
    <row r="456" spans="3:13" x14ac:dyDescent="0.2">
      <c r="C456" s="79"/>
      <c r="D456" s="79"/>
      <c r="E456" s="79"/>
      <c r="F456" s="79"/>
      <c r="G456" s="79"/>
      <c r="H456" s="79"/>
      <c r="I456" s="79"/>
      <c r="J456" s="79"/>
      <c r="K456" s="79"/>
      <c r="L456" s="79"/>
      <c r="M456" s="79"/>
    </row>
    <row r="457" spans="3:13" x14ac:dyDescent="0.2">
      <c r="C457" s="79"/>
      <c r="D457" s="79"/>
      <c r="E457" s="79"/>
      <c r="F457" s="79"/>
      <c r="G457" s="79"/>
      <c r="H457" s="79"/>
      <c r="I457" s="79"/>
      <c r="J457" s="79"/>
      <c r="K457" s="79"/>
      <c r="L457" s="79"/>
      <c r="M457" s="79"/>
    </row>
    <row r="458" spans="3:13" x14ac:dyDescent="0.2">
      <c r="C458" s="79"/>
      <c r="D458" s="79"/>
      <c r="E458" s="79"/>
      <c r="F458" s="79"/>
      <c r="G458" s="79"/>
      <c r="H458" s="79"/>
      <c r="I458" s="79"/>
      <c r="J458" s="79"/>
      <c r="K458" s="79"/>
      <c r="L458" s="79"/>
      <c r="M458" s="79"/>
    </row>
    <row r="459" spans="3:13" x14ac:dyDescent="0.2">
      <c r="C459" s="79"/>
      <c r="D459" s="79"/>
      <c r="E459" s="79"/>
      <c r="F459" s="79"/>
      <c r="G459" s="79"/>
      <c r="H459" s="79"/>
      <c r="I459" s="79"/>
      <c r="J459" s="79"/>
      <c r="K459" s="79"/>
      <c r="L459" s="79"/>
      <c r="M459" s="79"/>
    </row>
    <row r="460" spans="3:13" x14ac:dyDescent="0.2">
      <c r="C460" s="79"/>
      <c r="D460" s="79"/>
      <c r="E460" s="79"/>
      <c r="F460" s="79"/>
      <c r="G460" s="79"/>
      <c r="H460" s="79"/>
      <c r="I460" s="79"/>
      <c r="J460" s="79"/>
      <c r="K460" s="79"/>
      <c r="L460" s="79"/>
      <c r="M460" s="79"/>
    </row>
    <row r="461" spans="3:13" x14ac:dyDescent="0.2">
      <c r="C461" s="79"/>
      <c r="D461" s="79"/>
      <c r="E461" s="79"/>
      <c r="F461" s="79"/>
      <c r="G461" s="79"/>
      <c r="H461" s="79"/>
      <c r="I461" s="79"/>
      <c r="J461" s="79"/>
      <c r="K461" s="79"/>
      <c r="L461" s="79"/>
      <c r="M461" s="79"/>
    </row>
    <row r="462" spans="3:13" x14ac:dyDescent="0.2">
      <c r="C462" s="79"/>
      <c r="D462" s="79"/>
      <c r="E462" s="79"/>
      <c r="F462" s="79"/>
      <c r="G462" s="79"/>
      <c r="H462" s="79"/>
      <c r="I462" s="79"/>
      <c r="J462" s="79"/>
      <c r="K462" s="79"/>
      <c r="L462" s="79"/>
      <c r="M462" s="79"/>
    </row>
    <row r="463" spans="3:13" x14ac:dyDescent="0.2">
      <c r="C463" s="79"/>
      <c r="D463" s="79"/>
      <c r="E463" s="79"/>
      <c r="F463" s="79"/>
      <c r="G463" s="79"/>
      <c r="H463" s="79"/>
      <c r="I463" s="79"/>
      <c r="J463" s="79"/>
      <c r="K463" s="79"/>
      <c r="L463" s="79"/>
      <c r="M463" s="79"/>
    </row>
    <row r="464" spans="3:13" x14ac:dyDescent="0.2">
      <c r="C464" s="79"/>
      <c r="D464" s="79"/>
      <c r="E464" s="79"/>
      <c r="F464" s="79"/>
      <c r="G464" s="79"/>
      <c r="H464" s="79"/>
      <c r="I464" s="79"/>
      <c r="J464" s="79"/>
      <c r="K464" s="79"/>
      <c r="L464" s="79"/>
      <c r="M464" s="79"/>
    </row>
    <row r="465" spans="3:13" x14ac:dyDescent="0.2">
      <c r="C465" s="79"/>
      <c r="D465" s="79"/>
      <c r="E465" s="79"/>
      <c r="F465" s="79"/>
      <c r="G465" s="79"/>
      <c r="H465" s="79"/>
      <c r="I465" s="79"/>
      <c r="J465" s="79"/>
      <c r="K465" s="79"/>
      <c r="L465" s="79"/>
      <c r="M465" s="79"/>
    </row>
    <row r="466" spans="3:13" x14ac:dyDescent="0.2">
      <c r="C466" s="79"/>
      <c r="D466" s="79"/>
      <c r="E466" s="79"/>
      <c r="F466" s="79"/>
      <c r="G466" s="79"/>
      <c r="H466" s="79"/>
      <c r="I466" s="79"/>
      <c r="J466" s="79"/>
      <c r="K466" s="79"/>
      <c r="L466" s="79"/>
      <c r="M466" s="79"/>
    </row>
    <row r="467" spans="3:13" x14ac:dyDescent="0.2">
      <c r="C467" s="79"/>
      <c r="D467" s="79"/>
      <c r="E467" s="79"/>
      <c r="F467" s="79"/>
      <c r="G467" s="79"/>
      <c r="H467" s="79"/>
      <c r="I467" s="79"/>
      <c r="J467" s="79"/>
      <c r="K467" s="79"/>
      <c r="L467" s="79"/>
      <c r="M467" s="79"/>
    </row>
    <row r="468" spans="3:13" x14ac:dyDescent="0.2">
      <c r="C468" s="79"/>
      <c r="D468" s="79"/>
      <c r="E468" s="79"/>
      <c r="F468" s="79"/>
      <c r="G468" s="79"/>
      <c r="H468" s="79"/>
      <c r="I468" s="79"/>
      <c r="J468" s="79"/>
      <c r="K468" s="79"/>
      <c r="L468" s="79"/>
      <c r="M468" s="79"/>
    </row>
    <row r="469" spans="3:13" x14ac:dyDescent="0.2">
      <c r="C469" s="79"/>
      <c r="D469" s="79"/>
      <c r="E469" s="79"/>
      <c r="F469" s="79"/>
      <c r="G469" s="79"/>
      <c r="H469" s="79"/>
      <c r="I469" s="79"/>
      <c r="J469" s="79"/>
      <c r="K469" s="79"/>
      <c r="L469" s="79"/>
      <c r="M469" s="79"/>
    </row>
    <row r="470" spans="3:13" x14ac:dyDescent="0.2">
      <c r="C470" s="79"/>
      <c r="D470" s="79"/>
      <c r="E470" s="79"/>
      <c r="F470" s="79"/>
      <c r="G470" s="79"/>
      <c r="H470" s="79"/>
      <c r="I470" s="79"/>
      <c r="J470" s="79"/>
      <c r="K470" s="79"/>
      <c r="L470" s="79"/>
      <c r="M470" s="79"/>
    </row>
    <row r="471" spans="3:13" x14ac:dyDescent="0.2">
      <c r="C471" s="79"/>
      <c r="D471" s="79"/>
      <c r="E471" s="79"/>
      <c r="F471" s="79"/>
      <c r="G471" s="79"/>
      <c r="H471" s="79"/>
      <c r="I471" s="79"/>
      <c r="J471" s="79"/>
      <c r="K471" s="79"/>
      <c r="L471" s="79"/>
      <c r="M471" s="79"/>
    </row>
    <row r="472" spans="3:13" x14ac:dyDescent="0.2">
      <c r="C472" s="79"/>
      <c r="D472" s="79"/>
      <c r="E472" s="79"/>
      <c r="F472" s="79"/>
      <c r="G472" s="79"/>
      <c r="H472" s="79"/>
      <c r="I472" s="79"/>
      <c r="J472" s="79"/>
      <c r="K472" s="79"/>
      <c r="L472" s="79"/>
      <c r="M472" s="79"/>
    </row>
    <row r="473" spans="3:13" x14ac:dyDescent="0.2">
      <c r="C473" s="79"/>
      <c r="D473" s="79"/>
      <c r="E473" s="79"/>
      <c r="F473" s="79"/>
      <c r="G473" s="79"/>
      <c r="H473" s="79"/>
      <c r="I473" s="79"/>
      <c r="J473" s="79"/>
      <c r="K473" s="79"/>
      <c r="L473" s="79"/>
      <c r="M473" s="79"/>
    </row>
    <row r="474" spans="3:13" x14ac:dyDescent="0.2">
      <c r="C474" s="79"/>
      <c r="D474" s="79"/>
      <c r="E474" s="79"/>
      <c r="F474" s="79"/>
      <c r="G474" s="79"/>
      <c r="H474" s="79"/>
      <c r="I474" s="79"/>
      <c r="J474" s="79"/>
      <c r="K474" s="79"/>
      <c r="L474" s="79"/>
      <c r="M474" s="79"/>
    </row>
    <row r="475" spans="3:13" x14ac:dyDescent="0.2">
      <c r="C475" s="79"/>
      <c r="D475" s="79"/>
      <c r="E475" s="79"/>
      <c r="F475" s="79"/>
      <c r="G475" s="79"/>
      <c r="H475" s="79"/>
      <c r="I475" s="79"/>
      <c r="J475" s="79"/>
      <c r="K475" s="79"/>
      <c r="L475" s="79"/>
      <c r="M475" s="79"/>
    </row>
    <row r="476" spans="3:13" x14ac:dyDescent="0.2">
      <c r="C476" s="79"/>
      <c r="D476" s="79"/>
      <c r="E476" s="79"/>
      <c r="F476" s="79"/>
      <c r="G476" s="79"/>
      <c r="H476" s="79"/>
      <c r="I476" s="79"/>
      <c r="J476" s="79"/>
      <c r="K476" s="79"/>
      <c r="L476" s="79"/>
      <c r="M476" s="79"/>
    </row>
    <row r="477" spans="3:13" x14ac:dyDescent="0.2">
      <c r="C477" s="79"/>
      <c r="D477" s="79"/>
      <c r="E477" s="79"/>
      <c r="F477" s="79"/>
      <c r="G477" s="79"/>
      <c r="H477" s="79"/>
      <c r="I477" s="79"/>
      <c r="J477" s="79"/>
      <c r="K477" s="79"/>
      <c r="L477" s="79"/>
      <c r="M477" s="79"/>
    </row>
    <row r="478" spans="3:13" x14ac:dyDescent="0.2">
      <c r="C478" s="79"/>
      <c r="D478" s="79"/>
      <c r="E478" s="79"/>
      <c r="F478" s="79"/>
      <c r="G478" s="79"/>
      <c r="H478" s="79"/>
      <c r="I478" s="79"/>
      <c r="J478" s="79"/>
      <c r="K478" s="79"/>
      <c r="L478" s="79"/>
      <c r="M478" s="79"/>
    </row>
    <row r="479" spans="3:13" x14ac:dyDescent="0.2">
      <c r="C479" s="79"/>
      <c r="D479" s="79"/>
      <c r="E479" s="79"/>
      <c r="F479" s="79"/>
      <c r="G479" s="79"/>
      <c r="H479" s="79"/>
      <c r="I479" s="79"/>
      <c r="J479" s="79"/>
      <c r="K479" s="79"/>
      <c r="L479" s="79"/>
      <c r="M479" s="79"/>
    </row>
    <row r="480" spans="3:13" x14ac:dyDescent="0.2">
      <c r="C480" s="79"/>
      <c r="D480" s="79"/>
      <c r="E480" s="79"/>
      <c r="F480" s="79"/>
      <c r="G480" s="79"/>
      <c r="H480" s="79"/>
      <c r="I480" s="79"/>
      <c r="J480" s="79"/>
      <c r="K480" s="79"/>
      <c r="L480" s="79"/>
      <c r="M480" s="79"/>
    </row>
    <row r="481" spans="3:13" x14ac:dyDescent="0.2">
      <c r="C481" s="79"/>
      <c r="D481" s="79"/>
      <c r="E481" s="79"/>
      <c r="F481" s="79"/>
      <c r="G481" s="79"/>
      <c r="H481" s="79"/>
      <c r="I481" s="79"/>
      <c r="J481" s="79"/>
      <c r="K481" s="79"/>
      <c r="L481" s="79"/>
      <c r="M481" s="79"/>
    </row>
    <row r="482" spans="3:13" x14ac:dyDescent="0.2">
      <c r="C482" s="79"/>
      <c r="D482" s="79"/>
      <c r="E482" s="79"/>
      <c r="F482" s="79"/>
      <c r="G482" s="79"/>
      <c r="H482" s="79"/>
      <c r="I482" s="79"/>
      <c r="J482" s="79"/>
      <c r="K482" s="79"/>
      <c r="L482" s="79"/>
      <c r="M482" s="79"/>
    </row>
    <row r="483" spans="3:13" x14ac:dyDescent="0.2">
      <c r="C483" s="79"/>
      <c r="D483" s="79"/>
      <c r="E483" s="79"/>
      <c r="F483" s="79"/>
      <c r="G483" s="79"/>
      <c r="H483" s="79"/>
      <c r="I483" s="79"/>
      <c r="J483" s="79"/>
      <c r="K483" s="79"/>
      <c r="L483" s="79"/>
      <c r="M483" s="79"/>
    </row>
    <row r="484" spans="3:13" x14ac:dyDescent="0.2">
      <c r="C484" s="79"/>
      <c r="D484" s="79"/>
      <c r="E484" s="79"/>
      <c r="F484" s="79"/>
      <c r="G484" s="79"/>
      <c r="H484" s="79"/>
      <c r="I484" s="79"/>
      <c r="J484" s="79"/>
      <c r="K484" s="79"/>
      <c r="L484" s="79"/>
      <c r="M484" s="79"/>
    </row>
    <row r="485" spans="3:13" x14ac:dyDescent="0.2">
      <c r="C485" s="79"/>
      <c r="D485" s="79"/>
      <c r="E485" s="79"/>
      <c r="F485" s="79"/>
      <c r="G485" s="79"/>
      <c r="H485" s="79"/>
      <c r="I485" s="79"/>
      <c r="J485" s="79"/>
      <c r="K485" s="79"/>
      <c r="L485" s="79"/>
      <c r="M485" s="79"/>
    </row>
    <row r="486" spans="3:13" x14ac:dyDescent="0.2">
      <c r="C486" s="79"/>
      <c r="D486" s="79"/>
      <c r="E486" s="79"/>
      <c r="F486" s="79"/>
      <c r="G486" s="79"/>
      <c r="H486" s="79"/>
      <c r="I486" s="79"/>
      <c r="J486" s="79"/>
      <c r="K486" s="79"/>
      <c r="L486" s="79"/>
      <c r="M486" s="79"/>
    </row>
    <row r="487" spans="3:13" x14ac:dyDescent="0.2">
      <c r="C487" s="79"/>
      <c r="D487" s="79"/>
      <c r="E487" s="79"/>
      <c r="F487" s="79"/>
      <c r="G487" s="79"/>
      <c r="H487" s="79"/>
      <c r="I487" s="79"/>
      <c r="J487" s="79"/>
      <c r="K487" s="79"/>
      <c r="L487" s="79"/>
      <c r="M487" s="79"/>
    </row>
    <row r="488" spans="3:13" x14ac:dyDescent="0.2">
      <c r="C488" s="79"/>
      <c r="D488" s="79"/>
      <c r="E488" s="79"/>
      <c r="F488" s="79"/>
      <c r="G488" s="79"/>
      <c r="H488" s="79"/>
      <c r="I488" s="79"/>
      <c r="J488" s="79"/>
      <c r="K488" s="79"/>
      <c r="L488" s="79"/>
      <c r="M488" s="79"/>
    </row>
    <row r="489" spans="3:13" x14ac:dyDescent="0.2">
      <c r="C489" s="79"/>
      <c r="D489" s="79"/>
      <c r="E489" s="79"/>
      <c r="F489" s="79"/>
      <c r="G489" s="79"/>
      <c r="H489" s="79"/>
      <c r="I489" s="79"/>
      <c r="J489" s="79"/>
      <c r="K489" s="79"/>
      <c r="L489" s="79"/>
      <c r="M489" s="79"/>
    </row>
    <row r="490" spans="3:13" x14ac:dyDescent="0.2">
      <c r="C490" s="79"/>
      <c r="D490" s="79"/>
      <c r="E490" s="79"/>
      <c r="F490" s="79"/>
      <c r="G490" s="79"/>
      <c r="H490" s="79"/>
      <c r="I490" s="79"/>
      <c r="J490" s="79"/>
      <c r="K490" s="79"/>
      <c r="L490" s="79"/>
      <c r="M490" s="79"/>
    </row>
    <row r="491" spans="3:13" x14ac:dyDescent="0.2">
      <c r="C491" s="79"/>
      <c r="D491" s="79"/>
      <c r="E491" s="79"/>
      <c r="F491" s="79"/>
      <c r="G491" s="79"/>
      <c r="H491" s="79"/>
      <c r="I491" s="79"/>
      <c r="J491" s="79"/>
      <c r="K491" s="79"/>
      <c r="L491" s="79"/>
      <c r="M491" s="79"/>
    </row>
    <row r="492" spans="3:13" x14ac:dyDescent="0.2">
      <c r="C492" s="79"/>
      <c r="D492" s="79"/>
      <c r="E492" s="79"/>
      <c r="F492" s="79"/>
      <c r="G492" s="79"/>
      <c r="H492" s="79"/>
      <c r="I492" s="79"/>
      <c r="J492" s="79"/>
      <c r="K492" s="79"/>
      <c r="L492" s="79"/>
      <c r="M492" s="79"/>
    </row>
    <row r="493" spans="3:13" x14ac:dyDescent="0.2">
      <c r="C493" s="79"/>
      <c r="D493" s="79"/>
      <c r="E493" s="79"/>
      <c r="F493" s="79"/>
      <c r="G493" s="79"/>
      <c r="H493" s="79"/>
      <c r="I493" s="79"/>
      <c r="J493" s="79"/>
      <c r="K493" s="79"/>
      <c r="L493" s="79"/>
      <c r="M493" s="79"/>
    </row>
    <row r="494" spans="3:13" x14ac:dyDescent="0.2">
      <c r="C494" s="79"/>
      <c r="D494" s="79"/>
      <c r="E494" s="79"/>
      <c r="F494" s="79"/>
      <c r="G494" s="79"/>
      <c r="H494" s="79"/>
      <c r="I494" s="79"/>
      <c r="J494" s="79"/>
      <c r="K494" s="79"/>
      <c r="L494" s="79"/>
      <c r="M494" s="79"/>
    </row>
    <row r="495" spans="3:13" x14ac:dyDescent="0.2">
      <c r="C495" s="79"/>
      <c r="D495" s="79"/>
      <c r="E495" s="79"/>
      <c r="F495" s="79"/>
      <c r="G495" s="79"/>
      <c r="H495" s="79"/>
      <c r="I495" s="79"/>
      <c r="J495" s="79"/>
      <c r="K495" s="79"/>
      <c r="L495" s="79"/>
      <c r="M495" s="79"/>
    </row>
    <row r="496" spans="3:13" x14ac:dyDescent="0.2">
      <c r="C496" s="79"/>
      <c r="D496" s="79"/>
      <c r="E496" s="79"/>
      <c r="F496" s="79"/>
      <c r="G496" s="79"/>
      <c r="H496" s="79"/>
      <c r="I496" s="79"/>
      <c r="J496" s="79"/>
      <c r="K496" s="79"/>
      <c r="L496" s="79"/>
      <c r="M496" s="79"/>
    </row>
    <row r="497" spans="3:13" x14ac:dyDescent="0.2">
      <c r="C497" s="79"/>
      <c r="D497" s="79"/>
      <c r="E497" s="79"/>
      <c r="F497" s="79"/>
      <c r="G497" s="79"/>
      <c r="H497" s="79"/>
      <c r="I497" s="79"/>
      <c r="J497" s="79"/>
      <c r="K497" s="79"/>
      <c r="L497" s="79"/>
      <c r="M497" s="79"/>
    </row>
    <row r="498" spans="3:13" x14ac:dyDescent="0.2">
      <c r="C498" s="79"/>
      <c r="D498" s="79"/>
      <c r="E498" s="79"/>
      <c r="F498" s="79"/>
      <c r="G498" s="79"/>
      <c r="H498" s="79"/>
      <c r="I498" s="79"/>
      <c r="J498" s="79"/>
      <c r="K498" s="79"/>
      <c r="L498" s="79"/>
      <c r="M498" s="79"/>
    </row>
    <row r="499" spans="3:13" x14ac:dyDescent="0.2">
      <c r="C499" s="79"/>
      <c r="D499" s="79"/>
      <c r="E499" s="79"/>
      <c r="F499" s="79"/>
      <c r="G499" s="79"/>
      <c r="H499" s="79"/>
      <c r="I499" s="79"/>
      <c r="J499" s="79"/>
      <c r="K499" s="79"/>
      <c r="L499" s="79"/>
      <c r="M499" s="79"/>
    </row>
    <row r="500" spans="3:13" x14ac:dyDescent="0.2">
      <c r="C500" s="79"/>
      <c r="D500" s="79"/>
      <c r="E500" s="79"/>
      <c r="F500" s="79"/>
      <c r="G500" s="79"/>
      <c r="H500" s="79"/>
      <c r="I500" s="79"/>
      <c r="J500" s="79"/>
      <c r="K500" s="79"/>
      <c r="L500" s="79"/>
      <c r="M500" s="79"/>
    </row>
    <row r="501" spans="3:13" x14ac:dyDescent="0.2">
      <c r="C501" s="79"/>
      <c r="D501" s="79"/>
      <c r="E501" s="79"/>
      <c r="F501" s="79"/>
      <c r="G501" s="79"/>
      <c r="H501" s="79"/>
      <c r="I501" s="79"/>
      <c r="J501" s="79"/>
      <c r="K501" s="79"/>
      <c r="L501" s="79"/>
      <c r="M501" s="79"/>
    </row>
    <row r="502" spans="3:13" x14ac:dyDescent="0.2">
      <c r="C502" s="79"/>
      <c r="D502" s="79"/>
      <c r="E502" s="79"/>
      <c r="F502" s="79"/>
      <c r="G502" s="79"/>
      <c r="H502" s="79"/>
      <c r="I502" s="79"/>
      <c r="J502" s="79"/>
      <c r="K502" s="79"/>
      <c r="L502" s="79"/>
      <c r="M502" s="79"/>
    </row>
    <row r="503" spans="3:13" x14ac:dyDescent="0.2">
      <c r="C503" s="79"/>
      <c r="D503" s="79"/>
      <c r="E503" s="79"/>
      <c r="F503" s="79"/>
      <c r="G503" s="79"/>
      <c r="H503" s="79"/>
      <c r="I503" s="79"/>
      <c r="J503" s="79"/>
      <c r="K503" s="79"/>
      <c r="L503" s="79"/>
      <c r="M503" s="79"/>
    </row>
    <row r="504" spans="3:13" x14ac:dyDescent="0.2">
      <c r="C504" s="79"/>
      <c r="D504" s="79"/>
      <c r="E504" s="79"/>
      <c r="F504" s="79"/>
      <c r="G504" s="79"/>
      <c r="H504" s="79"/>
      <c r="I504" s="79"/>
      <c r="J504" s="79"/>
      <c r="K504" s="79"/>
      <c r="L504" s="79"/>
      <c r="M504" s="79"/>
    </row>
    <row r="505" spans="3:13" x14ac:dyDescent="0.2">
      <c r="C505" s="79"/>
      <c r="D505" s="79"/>
      <c r="E505" s="79"/>
      <c r="F505" s="79"/>
      <c r="G505" s="79"/>
      <c r="H505" s="79"/>
      <c r="I505" s="79"/>
      <c r="J505" s="79"/>
      <c r="K505" s="79"/>
      <c r="L505" s="79"/>
      <c r="M505" s="79"/>
    </row>
    <row r="506" spans="3:13" x14ac:dyDescent="0.2">
      <c r="C506" s="79"/>
      <c r="D506" s="79"/>
      <c r="E506" s="79"/>
      <c r="F506" s="79"/>
      <c r="G506" s="79"/>
      <c r="H506" s="79"/>
      <c r="I506" s="79"/>
      <c r="J506" s="79"/>
      <c r="K506" s="79"/>
      <c r="L506" s="79"/>
      <c r="M506" s="79"/>
    </row>
    <row r="507" spans="3:13" x14ac:dyDescent="0.2">
      <c r="C507" s="79"/>
      <c r="D507" s="79"/>
      <c r="E507" s="79"/>
      <c r="F507" s="79"/>
      <c r="G507" s="79"/>
      <c r="H507" s="79"/>
      <c r="I507" s="79"/>
      <c r="J507" s="79"/>
      <c r="K507" s="79"/>
      <c r="L507" s="79"/>
      <c r="M507" s="79"/>
    </row>
    <row r="508" spans="3:13" x14ac:dyDescent="0.2">
      <c r="C508" s="79"/>
      <c r="D508" s="79"/>
      <c r="E508" s="79"/>
      <c r="F508" s="79"/>
      <c r="G508" s="79"/>
      <c r="H508" s="79"/>
      <c r="I508" s="79"/>
      <c r="J508" s="79"/>
      <c r="K508" s="79"/>
      <c r="L508" s="79"/>
      <c r="M508" s="79"/>
    </row>
    <row r="509" spans="3:13" x14ac:dyDescent="0.2">
      <c r="C509" s="79"/>
      <c r="D509" s="79"/>
      <c r="E509" s="79"/>
      <c r="F509" s="79"/>
      <c r="G509" s="79"/>
      <c r="H509" s="79"/>
      <c r="I509" s="79"/>
      <c r="J509" s="79"/>
      <c r="K509" s="79"/>
      <c r="L509" s="79"/>
      <c r="M509" s="79"/>
    </row>
    <row r="510" spans="3:13" x14ac:dyDescent="0.2">
      <c r="C510" s="79"/>
      <c r="D510" s="79"/>
      <c r="E510" s="79"/>
      <c r="F510" s="79"/>
      <c r="G510" s="79"/>
      <c r="H510" s="79"/>
      <c r="I510" s="79"/>
      <c r="J510" s="79"/>
      <c r="K510" s="79"/>
      <c r="L510" s="79"/>
      <c r="M510" s="79"/>
    </row>
    <row r="511" spans="3:13" x14ac:dyDescent="0.2">
      <c r="C511" s="79"/>
      <c r="D511" s="79"/>
      <c r="E511" s="79"/>
      <c r="F511" s="79"/>
      <c r="G511" s="79"/>
      <c r="H511" s="79"/>
      <c r="I511" s="79"/>
      <c r="J511" s="79"/>
      <c r="K511" s="79"/>
      <c r="L511" s="79"/>
      <c r="M511" s="79"/>
    </row>
    <row r="512" spans="3:13" x14ac:dyDescent="0.2">
      <c r="C512" s="79"/>
      <c r="D512" s="79"/>
      <c r="E512" s="79"/>
      <c r="F512" s="79"/>
      <c r="G512" s="79"/>
      <c r="H512" s="79"/>
      <c r="I512" s="79"/>
      <c r="J512" s="79"/>
      <c r="K512" s="79"/>
      <c r="L512" s="79"/>
      <c r="M512" s="79"/>
    </row>
    <row r="513" spans="3:13" x14ac:dyDescent="0.2">
      <c r="C513" s="79"/>
      <c r="D513" s="79"/>
      <c r="E513" s="79"/>
      <c r="F513" s="79"/>
      <c r="G513" s="79"/>
      <c r="H513" s="79"/>
      <c r="I513" s="79"/>
      <c r="J513" s="79"/>
      <c r="K513" s="79"/>
      <c r="L513" s="79"/>
      <c r="M513" s="79"/>
    </row>
    <row r="514" spans="3:13" x14ac:dyDescent="0.2">
      <c r="C514" s="79"/>
      <c r="D514" s="79"/>
      <c r="E514" s="79"/>
      <c r="F514" s="79"/>
      <c r="G514" s="79"/>
      <c r="H514" s="79"/>
      <c r="I514" s="79"/>
      <c r="J514" s="79"/>
      <c r="K514" s="79"/>
      <c r="L514" s="79"/>
      <c r="M514" s="79"/>
    </row>
    <row r="515" spans="3:13" x14ac:dyDescent="0.2">
      <c r="C515" s="79"/>
      <c r="D515" s="79"/>
      <c r="E515" s="79"/>
      <c r="F515" s="79"/>
      <c r="G515" s="79"/>
      <c r="H515" s="79"/>
      <c r="I515" s="79"/>
      <c r="J515" s="79"/>
      <c r="K515" s="79"/>
      <c r="L515" s="79"/>
      <c r="M515" s="79"/>
    </row>
    <row r="516" spans="3:13" x14ac:dyDescent="0.2">
      <c r="C516" s="79"/>
      <c r="D516" s="79"/>
      <c r="E516" s="79"/>
      <c r="F516" s="79"/>
      <c r="G516" s="79"/>
      <c r="H516" s="79"/>
      <c r="I516" s="79"/>
      <c r="J516" s="79"/>
      <c r="K516" s="79"/>
      <c r="L516" s="79"/>
      <c r="M516" s="79"/>
    </row>
    <row r="517" spans="3:13" x14ac:dyDescent="0.2">
      <c r="C517" s="79"/>
      <c r="D517" s="79"/>
      <c r="E517" s="79"/>
      <c r="F517" s="79"/>
      <c r="G517" s="79"/>
      <c r="H517" s="79"/>
      <c r="I517" s="79"/>
      <c r="J517" s="79"/>
      <c r="K517" s="79"/>
      <c r="L517" s="79"/>
      <c r="M517" s="79"/>
    </row>
    <row r="518" spans="3:13" x14ac:dyDescent="0.2">
      <c r="C518" s="79"/>
      <c r="D518" s="79"/>
      <c r="E518" s="79"/>
      <c r="F518" s="79"/>
      <c r="G518" s="79"/>
      <c r="H518" s="79"/>
      <c r="I518" s="79"/>
      <c r="J518" s="79"/>
      <c r="K518" s="79"/>
      <c r="L518" s="79"/>
      <c r="M518" s="79"/>
    </row>
    <row r="519" spans="3:13" x14ac:dyDescent="0.2">
      <c r="C519" s="79"/>
      <c r="D519" s="79"/>
      <c r="E519" s="79"/>
      <c r="F519" s="79"/>
      <c r="G519" s="79"/>
      <c r="H519" s="79"/>
      <c r="I519" s="79"/>
      <c r="J519" s="79"/>
      <c r="K519" s="79"/>
      <c r="L519" s="79"/>
      <c r="M519" s="79"/>
    </row>
    <row r="520" spans="3:13" x14ac:dyDescent="0.2">
      <c r="C520" s="79"/>
      <c r="D520" s="79"/>
      <c r="E520" s="79"/>
      <c r="F520" s="79"/>
      <c r="G520" s="79"/>
      <c r="H520" s="79"/>
      <c r="I520" s="79"/>
      <c r="J520" s="79"/>
      <c r="K520" s="79"/>
      <c r="L520" s="79"/>
      <c r="M520" s="79"/>
    </row>
    <row r="521" spans="3:13" x14ac:dyDescent="0.2">
      <c r="C521" s="79"/>
      <c r="D521" s="79"/>
      <c r="E521" s="79"/>
      <c r="F521" s="79"/>
      <c r="G521" s="79"/>
      <c r="H521" s="79"/>
      <c r="I521" s="79"/>
      <c r="J521" s="79"/>
      <c r="K521" s="79"/>
      <c r="L521" s="79"/>
      <c r="M521" s="79"/>
    </row>
    <row r="522" spans="3:13" x14ac:dyDescent="0.2">
      <c r="C522" s="79"/>
      <c r="D522" s="79"/>
      <c r="E522" s="79"/>
      <c r="F522" s="79"/>
      <c r="G522" s="79"/>
      <c r="H522" s="79"/>
      <c r="I522" s="79"/>
      <c r="J522" s="79"/>
      <c r="K522" s="79"/>
      <c r="L522" s="79"/>
      <c r="M522" s="79"/>
    </row>
    <row r="523" spans="3:13" x14ac:dyDescent="0.2">
      <c r="C523" s="79"/>
      <c r="D523" s="79"/>
      <c r="E523" s="79"/>
      <c r="F523" s="79"/>
      <c r="G523" s="79"/>
      <c r="H523" s="79"/>
      <c r="I523" s="79"/>
      <c r="J523" s="79"/>
      <c r="K523" s="79"/>
      <c r="L523" s="79"/>
      <c r="M523" s="79"/>
    </row>
    <row r="524" spans="3:13" x14ac:dyDescent="0.2">
      <c r="C524" s="79"/>
      <c r="D524" s="79"/>
      <c r="E524" s="79"/>
      <c r="F524" s="79"/>
      <c r="G524" s="79"/>
      <c r="H524" s="79"/>
      <c r="I524" s="79"/>
      <c r="J524" s="79"/>
      <c r="K524" s="79"/>
      <c r="L524" s="79"/>
      <c r="M524" s="79"/>
    </row>
    <row r="525" spans="3:13" x14ac:dyDescent="0.2">
      <c r="C525" s="79"/>
      <c r="D525" s="79"/>
      <c r="E525" s="79"/>
      <c r="F525" s="79"/>
      <c r="G525" s="79"/>
      <c r="H525" s="79"/>
      <c r="I525" s="79"/>
      <c r="J525" s="79"/>
      <c r="K525" s="79"/>
      <c r="L525" s="79"/>
      <c r="M525" s="79"/>
    </row>
    <row r="526" spans="3:13" x14ac:dyDescent="0.2">
      <c r="C526" s="79"/>
      <c r="D526" s="79"/>
      <c r="E526" s="79"/>
      <c r="F526" s="79"/>
      <c r="G526" s="79"/>
      <c r="H526" s="79"/>
      <c r="I526" s="79"/>
      <c r="J526" s="79"/>
      <c r="K526" s="79"/>
      <c r="L526" s="79"/>
      <c r="M526" s="79"/>
    </row>
    <row r="527" spans="3:13" x14ac:dyDescent="0.2">
      <c r="C527" s="79"/>
      <c r="D527" s="79"/>
      <c r="E527" s="79"/>
      <c r="F527" s="79"/>
      <c r="G527" s="79"/>
      <c r="H527" s="79"/>
      <c r="I527" s="79"/>
      <c r="J527" s="79"/>
      <c r="K527" s="79"/>
      <c r="L527" s="79"/>
      <c r="M527" s="79"/>
    </row>
    <row r="528" spans="3:13" x14ac:dyDescent="0.2">
      <c r="C528" s="79"/>
      <c r="D528" s="79"/>
      <c r="E528" s="79"/>
      <c r="F528" s="79"/>
      <c r="G528" s="79"/>
      <c r="H528" s="79"/>
      <c r="I528" s="79"/>
      <c r="J528" s="79"/>
      <c r="K528" s="79"/>
      <c r="L528" s="79"/>
      <c r="M528" s="79"/>
    </row>
    <row r="529" spans="3:13" x14ac:dyDescent="0.2">
      <c r="C529" s="79"/>
      <c r="D529" s="79"/>
      <c r="E529" s="79"/>
      <c r="F529" s="79"/>
      <c r="G529" s="79"/>
      <c r="H529" s="79"/>
      <c r="I529" s="79"/>
      <c r="J529" s="79"/>
      <c r="K529" s="79"/>
      <c r="L529" s="79"/>
      <c r="M529" s="79"/>
    </row>
    <row r="530" spans="3:13" x14ac:dyDescent="0.2">
      <c r="C530" s="79"/>
      <c r="D530" s="79"/>
      <c r="E530" s="79"/>
      <c r="F530" s="79"/>
      <c r="G530" s="79"/>
      <c r="H530" s="79"/>
      <c r="I530" s="79"/>
      <c r="J530" s="79"/>
      <c r="K530" s="79"/>
      <c r="L530" s="79"/>
      <c r="M530" s="79"/>
    </row>
    <row r="531" spans="3:13" x14ac:dyDescent="0.2">
      <c r="C531" s="79"/>
      <c r="D531" s="79"/>
      <c r="E531" s="79"/>
      <c r="F531" s="79"/>
      <c r="G531" s="79"/>
      <c r="H531" s="79"/>
      <c r="I531" s="79"/>
      <c r="J531" s="79"/>
      <c r="K531" s="79"/>
      <c r="L531" s="79"/>
      <c r="M531" s="79"/>
    </row>
    <row r="532" spans="3:13" x14ac:dyDescent="0.2">
      <c r="C532" s="79"/>
      <c r="D532" s="79"/>
      <c r="E532" s="79"/>
      <c r="F532" s="79"/>
      <c r="G532" s="79"/>
      <c r="H532" s="79"/>
      <c r="I532" s="79"/>
      <c r="J532" s="79"/>
      <c r="K532" s="79"/>
      <c r="L532" s="79"/>
      <c r="M532" s="79"/>
    </row>
    <row r="533" spans="3:13" x14ac:dyDescent="0.2">
      <c r="C533" s="79"/>
      <c r="D533" s="79"/>
      <c r="E533" s="79"/>
      <c r="F533" s="79"/>
      <c r="G533" s="79"/>
      <c r="H533" s="79"/>
      <c r="I533" s="79"/>
      <c r="J533" s="79"/>
      <c r="K533" s="79"/>
      <c r="L533" s="79"/>
      <c r="M533" s="79"/>
    </row>
    <row r="534" spans="3:13" x14ac:dyDescent="0.2">
      <c r="C534" s="79"/>
      <c r="D534" s="79"/>
      <c r="E534" s="79"/>
      <c r="F534" s="79"/>
      <c r="G534" s="79"/>
      <c r="H534" s="79"/>
      <c r="I534" s="79"/>
      <c r="J534" s="79"/>
      <c r="K534" s="79"/>
      <c r="L534" s="79"/>
      <c r="M534" s="79"/>
    </row>
    <row r="535" spans="3:13" x14ac:dyDescent="0.2">
      <c r="C535" s="79"/>
      <c r="D535" s="79"/>
      <c r="E535" s="79"/>
      <c r="F535" s="79"/>
      <c r="G535" s="79"/>
      <c r="H535" s="79"/>
      <c r="I535" s="79"/>
      <c r="J535" s="79"/>
      <c r="K535" s="79"/>
      <c r="L535" s="79"/>
      <c r="M535" s="79"/>
    </row>
    <row r="536" spans="3:13" x14ac:dyDescent="0.2">
      <c r="C536" s="79"/>
      <c r="D536" s="79"/>
      <c r="E536" s="79"/>
      <c r="F536" s="79"/>
      <c r="G536" s="79"/>
      <c r="H536" s="79"/>
      <c r="I536" s="79"/>
      <c r="J536" s="79"/>
      <c r="K536" s="79"/>
      <c r="L536" s="79"/>
      <c r="M536" s="79"/>
    </row>
    <row r="537" spans="3:13" x14ac:dyDescent="0.2">
      <c r="C537" s="79"/>
      <c r="D537" s="79"/>
      <c r="E537" s="79"/>
      <c r="F537" s="79"/>
      <c r="G537" s="79"/>
      <c r="H537" s="79"/>
      <c r="I537" s="79"/>
      <c r="J537" s="79"/>
      <c r="K537" s="79"/>
      <c r="L537" s="79"/>
      <c r="M537" s="79"/>
    </row>
    <row r="538" spans="3:13" x14ac:dyDescent="0.2">
      <c r="C538" s="79"/>
      <c r="D538" s="79"/>
      <c r="E538" s="79"/>
      <c r="F538" s="79"/>
      <c r="G538" s="79"/>
      <c r="H538" s="79"/>
      <c r="I538" s="79"/>
      <c r="J538" s="79"/>
      <c r="K538" s="79"/>
      <c r="L538" s="79"/>
      <c r="M538" s="79"/>
    </row>
    <row r="539" spans="3:13" x14ac:dyDescent="0.2">
      <c r="C539" s="79"/>
      <c r="D539" s="79"/>
      <c r="E539" s="79"/>
      <c r="F539" s="79"/>
      <c r="G539" s="79"/>
      <c r="H539" s="79"/>
      <c r="I539" s="79"/>
      <c r="J539" s="79"/>
      <c r="K539" s="79"/>
      <c r="L539" s="79"/>
      <c r="M539" s="79"/>
    </row>
    <row r="540" spans="3:13" x14ac:dyDescent="0.2">
      <c r="C540" s="79"/>
      <c r="D540" s="79"/>
      <c r="E540" s="79"/>
      <c r="F540" s="79"/>
      <c r="G540" s="79"/>
      <c r="H540" s="79"/>
      <c r="I540" s="79"/>
      <c r="J540" s="79"/>
      <c r="K540" s="79"/>
      <c r="L540" s="79"/>
      <c r="M540" s="79"/>
    </row>
    <row r="541" spans="3:13" x14ac:dyDescent="0.2">
      <c r="C541" s="79"/>
      <c r="D541" s="79"/>
      <c r="E541" s="79"/>
      <c r="F541" s="79"/>
      <c r="G541" s="79"/>
      <c r="H541" s="79"/>
      <c r="I541" s="79"/>
      <c r="J541" s="79"/>
      <c r="K541" s="79"/>
      <c r="L541" s="79"/>
      <c r="M541" s="79"/>
    </row>
    <row r="542" spans="3:13" x14ac:dyDescent="0.2">
      <c r="C542" s="79"/>
      <c r="D542" s="79"/>
      <c r="E542" s="79"/>
      <c r="F542" s="79"/>
      <c r="G542" s="79"/>
      <c r="H542" s="79"/>
      <c r="I542" s="79"/>
      <c r="J542" s="79"/>
      <c r="K542" s="79"/>
      <c r="L542" s="79"/>
      <c r="M542" s="79"/>
    </row>
    <row r="543" spans="3:13" x14ac:dyDescent="0.2">
      <c r="C543" s="79"/>
      <c r="D543" s="79"/>
      <c r="E543" s="79"/>
      <c r="F543" s="79"/>
      <c r="G543" s="79"/>
      <c r="H543" s="79"/>
      <c r="I543" s="79"/>
      <c r="J543" s="79"/>
      <c r="K543" s="79"/>
      <c r="L543" s="79"/>
      <c r="M543" s="79"/>
    </row>
    <row r="544" spans="3:13" x14ac:dyDescent="0.2">
      <c r="C544" s="79"/>
      <c r="D544" s="79"/>
      <c r="E544" s="79"/>
      <c r="F544" s="79"/>
      <c r="G544" s="79"/>
      <c r="H544" s="79"/>
      <c r="I544" s="79"/>
      <c r="J544" s="79"/>
      <c r="K544" s="79"/>
      <c r="L544" s="79"/>
      <c r="M544" s="79"/>
    </row>
    <row r="545" spans="3:13" x14ac:dyDescent="0.2">
      <c r="C545" s="79"/>
      <c r="D545" s="79"/>
      <c r="E545" s="79"/>
      <c r="F545" s="79"/>
      <c r="G545" s="79"/>
      <c r="H545" s="79"/>
      <c r="I545" s="79"/>
      <c r="J545" s="79"/>
      <c r="K545" s="79"/>
      <c r="L545" s="79"/>
      <c r="M545" s="79"/>
    </row>
    <row r="546" spans="3:13" x14ac:dyDescent="0.2">
      <c r="C546" s="79"/>
      <c r="D546" s="79"/>
      <c r="E546" s="79"/>
      <c r="F546" s="79"/>
      <c r="G546" s="79"/>
      <c r="H546" s="79"/>
      <c r="I546" s="79"/>
      <c r="J546" s="79"/>
      <c r="K546" s="79"/>
      <c r="L546" s="79"/>
      <c r="M546" s="79"/>
    </row>
    <row r="547" spans="3:13" x14ac:dyDescent="0.2">
      <c r="C547" s="79"/>
      <c r="D547" s="79"/>
      <c r="E547" s="79"/>
      <c r="F547" s="79"/>
      <c r="G547" s="79"/>
      <c r="H547" s="79"/>
      <c r="I547" s="79"/>
      <c r="J547" s="79"/>
      <c r="K547" s="79"/>
      <c r="L547" s="79"/>
      <c r="M547" s="79"/>
    </row>
    <row r="548" spans="3:13" x14ac:dyDescent="0.2">
      <c r="C548" s="79"/>
      <c r="D548" s="79"/>
      <c r="E548" s="79"/>
      <c r="F548" s="79"/>
      <c r="G548" s="79"/>
      <c r="H548" s="79"/>
      <c r="I548" s="79"/>
      <c r="J548" s="79"/>
      <c r="K548" s="79"/>
      <c r="L548" s="79"/>
      <c r="M548" s="79"/>
    </row>
    <row r="549" spans="3:13" x14ac:dyDescent="0.2">
      <c r="C549" s="79"/>
      <c r="D549" s="79"/>
      <c r="E549" s="79"/>
      <c r="F549" s="79"/>
      <c r="G549" s="79"/>
      <c r="H549" s="79"/>
      <c r="I549" s="79"/>
      <c r="J549" s="79"/>
      <c r="K549" s="79"/>
      <c r="L549" s="79"/>
      <c r="M549" s="79"/>
    </row>
    <row r="550" spans="3:13" x14ac:dyDescent="0.2">
      <c r="C550" s="79"/>
      <c r="D550" s="79"/>
      <c r="E550" s="79"/>
      <c r="F550" s="79"/>
      <c r="G550" s="79"/>
      <c r="H550" s="79"/>
      <c r="I550" s="79"/>
      <c r="J550" s="79"/>
      <c r="K550" s="79"/>
      <c r="L550" s="79"/>
      <c r="M550" s="79"/>
    </row>
    <row r="551" spans="3:13" x14ac:dyDescent="0.2">
      <c r="C551" s="79"/>
      <c r="D551" s="79"/>
      <c r="E551" s="79"/>
      <c r="F551" s="79"/>
      <c r="G551" s="79"/>
      <c r="H551" s="79"/>
      <c r="I551" s="79"/>
      <c r="J551" s="79"/>
      <c r="K551" s="79"/>
      <c r="L551" s="79"/>
      <c r="M551" s="79"/>
    </row>
    <row r="552" spans="3:13" x14ac:dyDescent="0.2">
      <c r="C552" s="79"/>
      <c r="D552" s="79"/>
      <c r="E552" s="79"/>
      <c r="F552" s="79"/>
      <c r="G552" s="79"/>
      <c r="H552" s="79"/>
      <c r="I552" s="79"/>
      <c r="J552" s="79"/>
      <c r="K552" s="79"/>
      <c r="L552" s="79"/>
      <c r="M552" s="79"/>
    </row>
    <row r="553" spans="3:13" x14ac:dyDescent="0.2">
      <c r="C553" s="79"/>
      <c r="D553" s="79"/>
      <c r="E553" s="79"/>
      <c r="F553" s="79"/>
      <c r="G553" s="79"/>
      <c r="H553" s="79"/>
      <c r="I553" s="79"/>
      <c r="J553" s="79"/>
      <c r="K553" s="79"/>
      <c r="L553" s="79"/>
      <c r="M553" s="79"/>
    </row>
    <row r="554" spans="3:13" x14ac:dyDescent="0.2">
      <c r="C554" s="79"/>
      <c r="D554" s="79"/>
      <c r="E554" s="79"/>
      <c r="F554" s="79"/>
      <c r="G554" s="79"/>
      <c r="H554" s="79"/>
      <c r="I554" s="79"/>
      <c r="J554" s="79"/>
      <c r="K554" s="79"/>
      <c r="L554" s="79"/>
      <c r="M554" s="79"/>
    </row>
    <row r="555" spans="3:13" x14ac:dyDescent="0.2">
      <c r="C555" s="79"/>
      <c r="D555" s="79"/>
      <c r="E555" s="79"/>
      <c r="F555" s="79"/>
      <c r="G555" s="79"/>
      <c r="H555" s="79"/>
      <c r="I555" s="79"/>
      <c r="J555" s="79"/>
      <c r="K555" s="79"/>
      <c r="L555" s="79"/>
      <c r="M555" s="79"/>
    </row>
    <row r="556" spans="3:13" x14ac:dyDescent="0.2">
      <c r="C556" s="79"/>
      <c r="D556" s="79"/>
      <c r="E556" s="79"/>
      <c r="F556" s="79"/>
      <c r="G556" s="79"/>
      <c r="H556" s="79"/>
      <c r="I556" s="79"/>
      <c r="J556" s="79"/>
      <c r="K556" s="79"/>
      <c r="L556" s="79"/>
      <c r="M556" s="79"/>
    </row>
    <row r="557" spans="3:13" x14ac:dyDescent="0.2">
      <c r="C557" s="79"/>
      <c r="D557" s="79"/>
      <c r="E557" s="79"/>
      <c r="F557" s="79"/>
      <c r="G557" s="79"/>
      <c r="H557" s="79"/>
      <c r="I557" s="79"/>
      <c r="J557" s="79"/>
      <c r="K557" s="79"/>
      <c r="L557" s="79"/>
      <c r="M557" s="79"/>
    </row>
    <row r="558" spans="3:13" x14ac:dyDescent="0.2">
      <c r="C558" s="79"/>
      <c r="D558" s="79"/>
      <c r="E558" s="79"/>
      <c r="F558" s="79"/>
      <c r="G558" s="79"/>
      <c r="H558" s="79"/>
      <c r="I558" s="79"/>
      <c r="J558" s="79"/>
      <c r="K558" s="79"/>
      <c r="L558" s="79"/>
      <c r="M558" s="79"/>
    </row>
    <row r="559" spans="3:13" x14ac:dyDescent="0.2">
      <c r="C559" s="79"/>
      <c r="D559" s="79"/>
      <c r="E559" s="79"/>
      <c r="F559" s="79"/>
      <c r="G559" s="79"/>
      <c r="H559" s="79"/>
      <c r="I559" s="79"/>
      <c r="J559" s="79"/>
      <c r="K559" s="79"/>
      <c r="L559" s="79"/>
      <c r="M559" s="79"/>
    </row>
    <row r="560" spans="3:13" x14ac:dyDescent="0.2">
      <c r="C560" s="79"/>
      <c r="D560" s="79"/>
      <c r="E560" s="79"/>
      <c r="F560" s="79"/>
      <c r="G560" s="79"/>
      <c r="H560" s="79"/>
      <c r="I560" s="79"/>
      <c r="J560" s="79"/>
      <c r="K560" s="79"/>
      <c r="L560" s="79"/>
      <c r="M560" s="79"/>
    </row>
    <row r="561" spans="3:13" x14ac:dyDescent="0.2">
      <c r="C561" s="79"/>
      <c r="D561" s="79"/>
      <c r="E561" s="79"/>
      <c r="F561" s="79"/>
      <c r="G561" s="79"/>
      <c r="H561" s="79"/>
      <c r="I561" s="79"/>
      <c r="J561" s="79"/>
      <c r="K561" s="79"/>
      <c r="L561" s="79"/>
      <c r="M561" s="79"/>
    </row>
    <row r="562" spans="3:13" x14ac:dyDescent="0.2">
      <c r="C562" s="79"/>
      <c r="D562" s="79"/>
      <c r="E562" s="79"/>
      <c r="F562" s="79"/>
      <c r="G562" s="79"/>
      <c r="H562" s="79"/>
      <c r="I562" s="79"/>
      <c r="J562" s="79"/>
      <c r="K562" s="79"/>
      <c r="L562" s="79"/>
      <c r="M562" s="79"/>
    </row>
    <row r="563" spans="3:13" x14ac:dyDescent="0.2">
      <c r="C563" s="79"/>
      <c r="D563" s="79"/>
      <c r="E563" s="79"/>
      <c r="F563" s="79"/>
      <c r="G563" s="79"/>
      <c r="H563" s="79"/>
      <c r="I563" s="79"/>
      <c r="J563" s="79"/>
      <c r="K563" s="79"/>
      <c r="L563" s="79"/>
      <c r="M563" s="79"/>
    </row>
    <row r="564" spans="3:13" x14ac:dyDescent="0.2">
      <c r="C564" s="79"/>
      <c r="D564" s="79"/>
      <c r="E564" s="79"/>
      <c r="F564" s="79"/>
      <c r="G564" s="79"/>
      <c r="H564" s="79"/>
      <c r="I564" s="79"/>
      <c r="J564" s="79"/>
      <c r="K564" s="79"/>
      <c r="L564" s="79"/>
      <c r="M564" s="79"/>
    </row>
    <row r="565" spans="3:13" x14ac:dyDescent="0.2">
      <c r="C565" s="79"/>
      <c r="D565" s="79"/>
      <c r="E565" s="79"/>
      <c r="F565" s="79"/>
      <c r="G565" s="79"/>
      <c r="H565" s="79"/>
      <c r="I565" s="79"/>
      <c r="J565" s="79"/>
      <c r="K565" s="79"/>
      <c r="L565" s="79"/>
      <c r="M565" s="79"/>
    </row>
    <row r="566" spans="3:13" x14ac:dyDescent="0.2">
      <c r="C566" s="79"/>
      <c r="D566" s="79"/>
      <c r="E566" s="79"/>
      <c r="F566" s="79"/>
      <c r="G566" s="79"/>
      <c r="H566" s="79"/>
      <c r="I566" s="79"/>
      <c r="J566" s="79"/>
      <c r="K566" s="79"/>
      <c r="L566" s="79"/>
      <c r="M566" s="79"/>
    </row>
    <row r="567" spans="3:13" x14ac:dyDescent="0.2">
      <c r="C567" s="79"/>
      <c r="D567" s="79"/>
      <c r="E567" s="79"/>
      <c r="F567" s="79"/>
      <c r="G567" s="79"/>
      <c r="H567" s="79"/>
      <c r="I567" s="79"/>
      <c r="J567" s="79"/>
      <c r="K567" s="79"/>
      <c r="L567" s="79"/>
      <c r="M567" s="79"/>
    </row>
    <row r="568" spans="3:13" x14ac:dyDescent="0.2">
      <c r="C568" s="79"/>
      <c r="D568" s="79"/>
      <c r="E568" s="79"/>
      <c r="F568" s="79"/>
      <c r="G568" s="79"/>
      <c r="H568" s="79"/>
      <c r="I568" s="79"/>
      <c r="J568" s="79"/>
      <c r="K568" s="79"/>
      <c r="L568" s="79"/>
      <c r="M568" s="79"/>
    </row>
    <row r="569" spans="3:13" x14ac:dyDescent="0.2">
      <c r="C569" s="79"/>
      <c r="D569" s="79"/>
      <c r="E569" s="79"/>
      <c r="F569" s="79"/>
      <c r="G569" s="79"/>
      <c r="H569" s="79"/>
      <c r="I569" s="79"/>
      <c r="J569" s="79"/>
      <c r="K569" s="79"/>
      <c r="L569" s="79"/>
      <c r="M569" s="79"/>
    </row>
    <row r="570" spans="3:13" x14ac:dyDescent="0.2">
      <c r="C570" s="79"/>
      <c r="D570" s="79"/>
      <c r="E570" s="79"/>
      <c r="F570" s="79"/>
      <c r="G570" s="79"/>
      <c r="H570" s="79"/>
      <c r="I570" s="79"/>
      <c r="J570" s="79"/>
      <c r="K570" s="79"/>
      <c r="L570" s="79"/>
      <c r="M570" s="79"/>
    </row>
    <row r="571" spans="3:13" x14ac:dyDescent="0.2">
      <c r="C571" s="79"/>
      <c r="D571" s="79"/>
      <c r="E571" s="79"/>
      <c r="F571" s="79"/>
      <c r="G571" s="79"/>
      <c r="H571" s="79"/>
      <c r="I571" s="79"/>
      <c r="J571" s="79"/>
      <c r="K571" s="79"/>
      <c r="L571" s="79"/>
      <c r="M571" s="79"/>
    </row>
    <row r="572" spans="3:13" x14ac:dyDescent="0.2">
      <c r="C572" s="79"/>
      <c r="D572" s="79"/>
      <c r="E572" s="79"/>
      <c r="F572" s="79"/>
      <c r="G572" s="79"/>
      <c r="H572" s="79"/>
      <c r="I572" s="79"/>
      <c r="J572" s="79"/>
      <c r="K572" s="79"/>
      <c r="L572" s="79"/>
      <c r="M572" s="79"/>
    </row>
    <row r="573" spans="3:13" x14ac:dyDescent="0.2">
      <c r="C573" s="79"/>
      <c r="D573" s="79"/>
      <c r="E573" s="79"/>
      <c r="F573" s="79"/>
      <c r="G573" s="79"/>
      <c r="H573" s="79"/>
      <c r="I573" s="79"/>
      <c r="J573" s="79"/>
      <c r="K573" s="79"/>
      <c r="L573" s="79"/>
      <c r="M573" s="79"/>
    </row>
    <row r="574" spans="3:13" x14ac:dyDescent="0.2">
      <c r="C574" s="79"/>
      <c r="D574" s="79"/>
      <c r="E574" s="79"/>
      <c r="F574" s="79"/>
      <c r="G574" s="79"/>
      <c r="H574" s="79"/>
      <c r="I574" s="79"/>
      <c r="J574" s="79"/>
      <c r="K574" s="79"/>
      <c r="L574" s="79"/>
      <c r="M574" s="79"/>
    </row>
    <row r="575" spans="3:13" x14ac:dyDescent="0.2">
      <c r="C575" s="79"/>
      <c r="D575" s="79"/>
      <c r="E575" s="79"/>
      <c r="F575" s="79"/>
      <c r="G575" s="79"/>
      <c r="H575" s="79"/>
      <c r="I575" s="79"/>
      <c r="J575" s="79"/>
      <c r="K575" s="79"/>
      <c r="L575" s="79"/>
      <c r="M575" s="79"/>
    </row>
    <row r="576" spans="3:13" x14ac:dyDescent="0.2">
      <c r="C576" s="79"/>
      <c r="D576" s="79"/>
      <c r="E576" s="79"/>
      <c r="F576" s="79"/>
      <c r="G576" s="79"/>
      <c r="H576" s="79"/>
      <c r="I576" s="79"/>
      <c r="J576" s="79"/>
      <c r="K576" s="79"/>
      <c r="L576" s="79"/>
      <c r="M576" s="79"/>
    </row>
    <row r="577" spans="3:13" x14ac:dyDescent="0.2">
      <c r="C577" s="79"/>
      <c r="D577" s="79"/>
      <c r="E577" s="79"/>
      <c r="F577" s="79"/>
      <c r="G577" s="79"/>
      <c r="H577" s="79"/>
      <c r="I577" s="79"/>
      <c r="J577" s="79"/>
      <c r="K577" s="79"/>
      <c r="L577" s="79"/>
      <c r="M577" s="79"/>
    </row>
    <row r="578" spans="3:13" x14ac:dyDescent="0.2">
      <c r="C578" s="79"/>
      <c r="D578" s="79"/>
      <c r="E578" s="79"/>
      <c r="F578" s="79"/>
      <c r="G578" s="79"/>
      <c r="H578" s="79"/>
      <c r="I578" s="79"/>
      <c r="J578" s="79"/>
      <c r="K578" s="79"/>
      <c r="L578" s="79"/>
      <c r="M578" s="79"/>
    </row>
    <row r="579" spans="3:13" x14ac:dyDescent="0.2">
      <c r="C579" s="79"/>
      <c r="D579" s="79"/>
      <c r="E579" s="79"/>
      <c r="F579" s="79"/>
      <c r="G579" s="79"/>
      <c r="H579" s="79"/>
      <c r="I579" s="79"/>
      <c r="J579" s="79"/>
      <c r="K579" s="79"/>
      <c r="L579" s="79"/>
      <c r="M579" s="79"/>
    </row>
    <row r="580" spans="3:13" x14ac:dyDescent="0.2">
      <c r="C580" s="79"/>
      <c r="D580" s="79"/>
      <c r="E580" s="79"/>
      <c r="F580" s="79"/>
      <c r="G580" s="79"/>
      <c r="H580" s="79"/>
      <c r="I580" s="79"/>
      <c r="J580" s="79"/>
      <c r="K580" s="79"/>
      <c r="L580" s="79"/>
      <c r="M580" s="79"/>
    </row>
    <row r="581" spans="3:13" x14ac:dyDescent="0.2">
      <c r="C581" s="79"/>
      <c r="D581" s="79"/>
      <c r="E581" s="79"/>
      <c r="F581" s="79"/>
      <c r="G581" s="79"/>
      <c r="H581" s="79"/>
      <c r="I581" s="79"/>
      <c r="J581" s="79"/>
      <c r="K581" s="79"/>
      <c r="L581" s="79"/>
      <c r="M581" s="79"/>
    </row>
    <row r="582" spans="3:13" x14ac:dyDescent="0.2">
      <c r="C582" s="79"/>
      <c r="D582" s="79"/>
      <c r="E582" s="79"/>
      <c r="F582" s="79"/>
      <c r="G582" s="79"/>
      <c r="H582" s="79"/>
      <c r="I582" s="79"/>
      <c r="J582" s="79"/>
      <c r="K582" s="79"/>
      <c r="L582" s="79"/>
      <c r="M582" s="79"/>
    </row>
    <row r="583" spans="3:13" x14ac:dyDescent="0.2">
      <c r="C583" s="79"/>
      <c r="D583" s="79"/>
      <c r="E583" s="79"/>
      <c r="F583" s="79"/>
      <c r="G583" s="79"/>
      <c r="H583" s="79"/>
      <c r="I583" s="79"/>
      <c r="J583" s="79"/>
      <c r="K583" s="79"/>
      <c r="L583" s="79"/>
      <c r="M583" s="79"/>
    </row>
    <row r="584" spans="3:13" x14ac:dyDescent="0.2">
      <c r="C584" s="79"/>
      <c r="D584" s="79"/>
      <c r="E584" s="79"/>
      <c r="F584" s="79"/>
      <c r="G584" s="79"/>
      <c r="H584" s="79"/>
      <c r="I584" s="79"/>
      <c r="J584" s="79"/>
      <c r="K584" s="79"/>
      <c r="L584" s="79"/>
      <c r="M584" s="79"/>
    </row>
    <row r="585" spans="3:13" x14ac:dyDescent="0.2">
      <c r="C585" s="79"/>
      <c r="D585" s="79"/>
      <c r="E585" s="79"/>
      <c r="F585" s="79"/>
      <c r="G585" s="79"/>
      <c r="H585" s="79"/>
      <c r="I585" s="79"/>
      <c r="J585" s="79"/>
      <c r="K585" s="79"/>
      <c r="L585" s="79"/>
      <c r="M585" s="79"/>
    </row>
    <row r="586" spans="3:13" x14ac:dyDescent="0.2">
      <c r="C586" s="79"/>
      <c r="D586" s="79"/>
      <c r="E586" s="79"/>
      <c r="F586" s="79"/>
      <c r="G586" s="79"/>
      <c r="H586" s="79"/>
      <c r="I586" s="79"/>
      <c r="J586" s="79"/>
      <c r="K586" s="79"/>
      <c r="L586" s="79"/>
      <c r="M586" s="79"/>
    </row>
    <row r="587" spans="3:13" x14ac:dyDescent="0.2">
      <c r="C587" s="79"/>
      <c r="D587" s="79"/>
      <c r="E587" s="79"/>
      <c r="F587" s="79"/>
      <c r="G587" s="79"/>
      <c r="H587" s="79"/>
      <c r="I587" s="79"/>
      <c r="J587" s="79"/>
      <c r="K587" s="79"/>
      <c r="L587" s="79"/>
      <c r="M587" s="79"/>
    </row>
    <row r="588" spans="3:13" x14ac:dyDescent="0.2">
      <c r="C588" s="79"/>
      <c r="D588" s="79"/>
      <c r="E588" s="79"/>
      <c r="F588" s="79"/>
      <c r="G588" s="79"/>
      <c r="H588" s="79"/>
      <c r="I588" s="79"/>
      <c r="J588" s="79"/>
      <c r="K588" s="79"/>
      <c r="L588" s="79"/>
      <c r="M588" s="79"/>
    </row>
    <row r="589" spans="3:13" x14ac:dyDescent="0.2">
      <c r="C589" s="79"/>
      <c r="D589" s="79"/>
      <c r="E589" s="79"/>
      <c r="F589" s="79"/>
      <c r="G589" s="79"/>
      <c r="H589" s="79"/>
      <c r="I589" s="79"/>
      <c r="J589" s="79"/>
      <c r="K589" s="79"/>
      <c r="L589" s="79"/>
      <c r="M589" s="79"/>
    </row>
    <row r="590" spans="3:13" x14ac:dyDescent="0.2">
      <c r="C590" s="79"/>
      <c r="D590" s="79"/>
      <c r="E590" s="79"/>
      <c r="F590" s="79"/>
      <c r="G590" s="79"/>
      <c r="H590" s="79"/>
      <c r="I590" s="79"/>
      <c r="J590" s="79"/>
      <c r="K590" s="79"/>
      <c r="L590" s="79"/>
      <c r="M590" s="79"/>
    </row>
    <row r="591" spans="3:13" x14ac:dyDescent="0.2">
      <c r="C591" s="79"/>
      <c r="D591" s="79"/>
      <c r="E591" s="79"/>
      <c r="F591" s="79"/>
      <c r="G591" s="79"/>
      <c r="H591" s="79"/>
      <c r="I591" s="79"/>
      <c r="J591" s="79"/>
      <c r="K591" s="79"/>
      <c r="L591" s="79"/>
      <c r="M591" s="79"/>
    </row>
    <row r="592" spans="3:13" x14ac:dyDescent="0.2">
      <c r="C592" s="79"/>
      <c r="D592" s="79"/>
      <c r="E592" s="79"/>
      <c r="F592" s="79"/>
      <c r="G592" s="79"/>
      <c r="H592" s="79"/>
      <c r="I592" s="79"/>
      <c r="J592" s="79"/>
      <c r="K592" s="79"/>
      <c r="L592" s="79"/>
      <c r="M592" s="79"/>
    </row>
    <row r="593" spans="3:13" x14ac:dyDescent="0.2">
      <c r="C593" s="79"/>
      <c r="D593" s="79"/>
      <c r="E593" s="79"/>
      <c r="F593" s="79"/>
      <c r="G593" s="79"/>
      <c r="H593" s="79"/>
      <c r="I593" s="79"/>
      <c r="J593" s="79"/>
      <c r="K593" s="79"/>
      <c r="L593" s="79"/>
      <c r="M593" s="79"/>
    </row>
    <row r="594" spans="3:13" x14ac:dyDescent="0.2">
      <c r="C594" s="79"/>
      <c r="D594" s="79"/>
      <c r="E594" s="79"/>
      <c r="F594" s="79"/>
      <c r="G594" s="79"/>
      <c r="H594" s="79"/>
      <c r="I594" s="79"/>
      <c r="J594" s="79"/>
      <c r="K594" s="79"/>
      <c r="L594" s="79"/>
      <c r="M594" s="79"/>
    </row>
    <row r="595" spans="3:13" x14ac:dyDescent="0.2">
      <c r="C595" s="79"/>
      <c r="D595" s="79"/>
      <c r="E595" s="79"/>
      <c r="F595" s="79"/>
      <c r="G595" s="79"/>
      <c r="H595" s="79"/>
      <c r="I595" s="79"/>
      <c r="J595" s="79"/>
      <c r="K595" s="79"/>
      <c r="L595" s="79"/>
      <c r="M595" s="79"/>
    </row>
    <row r="596" spans="3:13" x14ac:dyDescent="0.2">
      <c r="C596" s="79"/>
      <c r="D596" s="79"/>
      <c r="E596" s="79"/>
      <c r="F596" s="79"/>
      <c r="G596" s="79"/>
      <c r="H596" s="79"/>
      <c r="I596" s="79"/>
      <c r="J596" s="79"/>
      <c r="K596" s="79"/>
      <c r="L596" s="79"/>
      <c r="M596" s="79"/>
    </row>
    <row r="597" spans="3:13" x14ac:dyDescent="0.2">
      <c r="C597" s="79"/>
      <c r="D597" s="79"/>
      <c r="E597" s="79"/>
      <c r="F597" s="79"/>
      <c r="G597" s="79"/>
      <c r="H597" s="79"/>
      <c r="I597" s="79"/>
      <c r="J597" s="79"/>
      <c r="K597" s="79"/>
      <c r="L597" s="79"/>
      <c r="M597" s="79"/>
    </row>
    <row r="598" spans="3:13" x14ac:dyDescent="0.2">
      <c r="C598" s="79"/>
      <c r="D598" s="79"/>
      <c r="E598" s="79"/>
      <c r="F598" s="79"/>
      <c r="G598" s="79"/>
      <c r="H598" s="79"/>
      <c r="I598" s="79"/>
      <c r="J598" s="79"/>
      <c r="K598" s="79"/>
      <c r="L598" s="79"/>
      <c r="M598" s="79"/>
    </row>
    <row r="599" spans="3:13" x14ac:dyDescent="0.2">
      <c r="C599" s="79"/>
      <c r="D599" s="79"/>
      <c r="E599" s="79"/>
      <c r="F599" s="79"/>
      <c r="G599" s="79"/>
      <c r="H599" s="79"/>
      <c r="I599" s="79"/>
      <c r="J599" s="79"/>
      <c r="K599" s="79"/>
      <c r="L599" s="79"/>
      <c r="M599" s="79"/>
    </row>
    <row r="600" spans="3:13" x14ac:dyDescent="0.2">
      <c r="C600" s="79"/>
      <c r="D600" s="79"/>
      <c r="E600" s="79"/>
      <c r="F600" s="79"/>
      <c r="G600" s="79"/>
      <c r="H600" s="79"/>
      <c r="I600" s="79"/>
      <c r="J600" s="79"/>
      <c r="K600" s="79"/>
      <c r="L600" s="79"/>
      <c r="M600" s="79"/>
    </row>
    <row r="601" spans="3:13" x14ac:dyDescent="0.2">
      <c r="C601" s="79"/>
      <c r="D601" s="79"/>
      <c r="E601" s="79"/>
      <c r="F601" s="79"/>
      <c r="G601" s="79"/>
      <c r="H601" s="79"/>
      <c r="I601" s="79"/>
      <c r="J601" s="79"/>
      <c r="K601" s="79"/>
      <c r="L601" s="79"/>
      <c r="M601" s="79"/>
    </row>
    <row r="602" spans="3:13" x14ac:dyDescent="0.2">
      <c r="C602" s="79"/>
      <c r="D602" s="79"/>
      <c r="E602" s="79"/>
      <c r="F602" s="79"/>
      <c r="G602" s="79"/>
      <c r="H602" s="79"/>
      <c r="I602" s="79"/>
      <c r="J602" s="79"/>
      <c r="K602" s="79"/>
      <c r="L602" s="79"/>
      <c r="M602" s="79"/>
    </row>
    <row r="603" spans="3:13" x14ac:dyDescent="0.2">
      <c r="C603" s="79"/>
      <c r="D603" s="79"/>
      <c r="E603" s="79"/>
      <c r="F603" s="79"/>
      <c r="G603" s="79"/>
      <c r="H603" s="79"/>
      <c r="I603" s="79"/>
      <c r="J603" s="79"/>
      <c r="K603" s="79"/>
      <c r="L603" s="79"/>
      <c r="M603" s="79"/>
    </row>
    <row r="604" spans="3:13" x14ac:dyDescent="0.2">
      <c r="C604" s="79"/>
      <c r="D604" s="79"/>
      <c r="E604" s="79"/>
      <c r="F604" s="79"/>
      <c r="G604" s="79"/>
      <c r="H604" s="79"/>
      <c r="I604" s="79"/>
      <c r="J604" s="79"/>
      <c r="K604" s="79"/>
      <c r="L604" s="79"/>
      <c r="M604" s="79"/>
    </row>
    <row r="605" spans="3:13" x14ac:dyDescent="0.2">
      <c r="C605" s="79"/>
      <c r="D605" s="79"/>
      <c r="E605" s="79"/>
      <c r="F605" s="79"/>
      <c r="G605" s="79"/>
      <c r="H605" s="79"/>
      <c r="I605" s="79"/>
      <c r="J605" s="79"/>
      <c r="K605" s="79"/>
      <c r="L605" s="79"/>
      <c r="M605" s="79"/>
    </row>
    <row r="606" spans="3:13" x14ac:dyDescent="0.2">
      <c r="C606" s="79"/>
      <c r="D606" s="79"/>
      <c r="E606" s="79"/>
      <c r="F606" s="79"/>
      <c r="G606" s="79"/>
      <c r="H606" s="79"/>
      <c r="I606" s="79"/>
      <c r="J606" s="79"/>
      <c r="K606" s="79"/>
      <c r="L606" s="79"/>
      <c r="M606" s="79"/>
    </row>
    <row r="607" spans="3:13" x14ac:dyDescent="0.2">
      <c r="C607" s="79"/>
      <c r="D607" s="79"/>
      <c r="E607" s="79"/>
      <c r="F607" s="79"/>
      <c r="G607" s="79"/>
      <c r="H607" s="79"/>
      <c r="I607" s="79"/>
      <c r="J607" s="79"/>
      <c r="K607" s="79"/>
      <c r="L607" s="79"/>
      <c r="M607" s="79"/>
    </row>
    <row r="608" spans="3:13" x14ac:dyDescent="0.2">
      <c r="C608" s="79"/>
      <c r="D608" s="79"/>
      <c r="E608" s="79"/>
      <c r="F608" s="79"/>
      <c r="G608" s="79"/>
      <c r="H608" s="79"/>
      <c r="I608" s="79"/>
      <c r="J608" s="79"/>
      <c r="K608" s="79"/>
      <c r="L608" s="79"/>
      <c r="M608" s="79"/>
    </row>
    <row r="609" spans="3:13" x14ac:dyDescent="0.2">
      <c r="C609" s="79"/>
      <c r="D609" s="79"/>
      <c r="E609" s="79"/>
      <c r="F609" s="79"/>
      <c r="G609" s="79"/>
      <c r="H609" s="79"/>
      <c r="I609" s="79"/>
      <c r="J609" s="79"/>
      <c r="K609" s="79"/>
      <c r="L609" s="79"/>
      <c r="M609" s="79"/>
    </row>
    <row r="610" spans="3:13" x14ac:dyDescent="0.2">
      <c r="C610" s="79"/>
      <c r="D610" s="79"/>
      <c r="E610" s="79"/>
      <c r="F610" s="79"/>
      <c r="G610" s="79"/>
      <c r="H610" s="79"/>
      <c r="I610" s="79"/>
      <c r="J610" s="79"/>
      <c r="K610" s="79"/>
      <c r="L610" s="79"/>
      <c r="M610" s="79"/>
    </row>
    <row r="611" spans="3:13" x14ac:dyDescent="0.2">
      <c r="C611" s="79"/>
      <c r="D611" s="79"/>
      <c r="E611" s="79"/>
      <c r="F611" s="79"/>
      <c r="G611" s="79"/>
      <c r="H611" s="79"/>
      <c r="I611" s="79"/>
      <c r="J611" s="79"/>
      <c r="K611" s="79"/>
      <c r="L611" s="79"/>
      <c r="M611" s="79"/>
    </row>
    <row r="612" spans="3:13" x14ac:dyDescent="0.2">
      <c r="C612" s="79"/>
      <c r="D612" s="79"/>
      <c r="E612" s="79"/>
      <c r="F612" s="79"/>
      <c r="G612" s="79"/>
      <c r="H612" s="79"/>
      <c r="I612" s="79"/>
      <c r="J612" s="79"/>
      <c r="K612" s="79"/>
      <c r="L612" s="79"/>
      <c r="M612" s="79"/>
    </row>
    <row r="613" spans="3:13" x14ac:dyDescent="0.2">
      <c r="C613" s="79"/>
      <c r="D613" s="79"/>
      <c r="E613" s="79"/>
      <c r="F613" s="79"/>
      <c r="G613" s="79"/>
      <c r="H613" s="79"/>
      <c r="I613" s="79"/>
      <c r="J613" s="79"/>
      <c r="K613" s="79"/>
      <c r="L613" s="79"/>
      <c r="M613" s="79"/>
    </row>
    <row r="614" spans="3:13" x14ac:dyDescent="0.2">
      <c r="C614" s="79"/>
      <c r="D614" s="79"/>
      <c r="E614" s="79"/>
      <c r="F614" s="79"/>
      <c r="G614" s="79"/>
      <c r="H614" s="79"/>
      <c r="I614" s="79"/>
      <c r="J614" s="79"/>
      <c r="K614" s="79"/>
      <c r="L614" s="79"/>
      <c r="M614" s="79"/>
    </row>
    <row r="615" spans="3:13" x14ac:dyDescent="0.2">
      <c r="C615" s="79"/>
      <c r="D615" s="79"/>
      <c r="E615" s="79"/>
      <c r="F615" s="79"/>
      <c r="G615" s="79"/>
      <c r="H615" s="79"/>
      <c r="I615" s="79"/>
      <c r="J615" s="79"/>
      <c r="K615" s="79"/>
      <c r="L615" s="79"/>
      <c r="M615" s="79"/>
    </row>
    <row r="616" spans="3:13" x14ac:dyDescent="0.2">
      <c r="C616" s="79"/>
      <c r="D616" s="79"/>
      <c r="E616" s="79"/>
      <c r="F616" s="79"/>
      <c r="G616" s="79"/>
      <c r="H616" s="79"/>
      <c r="I616" s="79"/>
      <c r="J616" s="79"/>
      <c r="K616" s="79"/>
      <c r="L616" s="79"/>
      <c r="M616" s="79"/>
    </row>
    <row r="617" spans="3:13" x14ac:dyDescent="0.2">
      <c r="C617" s="79"/>
      <c r="D617" s="79"/>
      <c r="E617" s="79"/>
      <c r="F617" s="79"/>
      <c r="G617" s="79"/>
      <c r="H617" s="79"/>
      <c r="I617" s="79"/>
      <c r="J617" s="79"/>
      <c r="K617" s="79"/>
      <c r="L617" s="79"/>
      <c r="M617" s="79"/>
    </row>
    <row r="618" spans="3:13" x14ac:dyDescent="0.2">
      <c r="C618" s="79"/>
      <c r="D618" s="79"/>
      <c r="E618" s="79"/>
      <c r="F618" s="79"/>
      <c r="G618" s="79"/>
      <c r="H618" s="79"/>
      <c r="I618" s="79"/>
      <c r="J618" s="79"/>
      <c r="K618" s="79"/>
      <c r="L618" s="79"/>
      <c r="M618" s="79"/>
    </row>
    <row r="619" spans="3:13" x14ac:dyDescent="0.2">
      <c r="C619" s="79"/>
      <c r="D619" s="79"/>
      <c r="E619" s="79"/>
      <c r="F619" s="79"/>
      <c r="G619" s="79"/>
      <c r="H619" s="79"/>
      <c r="I619" s="79"/>
      <c r="J619" s="79"/>
      <c r="K619" s="79"/>
      <c r="L619" s="79"/>
      <c r="M619" s="79"/>
    </row>
    <row r="620" spans="3:13" x14ac:dyDescent="0.2">
      <c r="C620" s="79"/>
      <c r="D620" s="79"/>
      <c r="E620" s="79"/>
      <c r="F620" s="79"/>
      <c r="G620" s="79"/>
      <c r="H620" s="79"/>
      <c r="I620" s="79"/>
      <c r="J620" s="79"/>
      <c r="K620" s="79"/>
      <c r="L620" s="79"/>
      <c r="M620" s="79"/>
    </row>
    <row r="621" spans="3:13" x14ac:dyDescent="0.2">
      <c r="C621" s="79"/>
      <c r="D621" s="79"/>
      <c r="E621" s="79"/>
      <c r="F621" s="79"/>
      <c r="G621" s="79"/>
      <c r="H621" s="79"/>
      <c r="I621" s="79"/>
      <c r="J621" s="79"/>
      <c r="K621" s="79"/>
      <c r="L621" s="79"/>
      <c r="M621" s="79"/>
    </row>
    <row r="622" spans="3:13" x14ac:dyDescent="0.2">
      <c r="C622" s="79"/>
      <c r="D622" s="79"/>
      <c r="E622" s="79"/>
      <c r="F622" s="79"/>
      <c r="G622" s="79"/>
      <c r="H622" s="79"/>
      <c r="I622" s="79"/>
      <c r="J622" s="79"/>
      <c r="K622" s="79"/>
      <c r="L622" s="79"/>
      <c r="M622" s="79"/>
    </row>
    <row r="623" spans="3:13" x14ac:dyDescent="0.2">
      <c r="C623" s="79"/>
      <c r="D623" s="79"/>
      <c r="E623" s="79"/>
      <c r="F623" s="79"/>
      <c r="G623" s="79"/>
      <c r="H623" s="79"/>
      <c r="I623" s="79"/>
      <c r="J623" s="79"/>
      <c r="K623" s="79"/>
      <c r="L623" s="79"/>
      <c r="M623" s="79"/>
    </row>
    <row r="624" spans="3:13" x14ac:dyDescent="0.2">
      <c r="C624" s="79"/>
      <c r="D624" s="79"/>
      <c r="E624" s="79"/>
      <c r="F624" s="79"/>
      <c r="G624" s="79"/>
      <c r="H624" s="79"/>
      <c r="I624" s="79"/>
      <c r="J624" s="79"/>
      <c r="K624" s="79"/>
      <c r="L624" s="79"/>
      <c r="M624" s="79"/>
    </row>
    <row r="625" spans="3:13" x14ac:dyDescent="0.2">
      <c r="C625" s="79"/>
      <c r="D625" s="79"/>
      <c r="E625" s="79"/>
      <c r="F625" s="79"/>
      <c r="G625" s="79"/>
      <c r="H625" s="79"/>
      <c r="I625" s="79"/>
      <c r="J625" s="79"/>
      <c r="K625" s="79"/>
      <c r="L625" s="79"/>
      <c r="M625" s="79"/>
    </row>
    <row r="626" spans="3:13" x14ac:dyDescent="0.2">
      <c r="C626" s="79"/>
      <c r="D626" s="79"/>
      <c r="E626" s="79"/>
      <c r="F626" s="79"/>
      <c r="G626" s="79"/>
      <c r="H626" s="79"/>
      <c r="I626" s="79"/>
      <c r="J626" s="79"/>
      <c r="K626" s="79"/>
      <c r="L626" s="79"/>
      <c r="M626" s="79"/>
    </row>
    <row r="627" spans="3:13" x14ac:dyDescent="0.2">
      <c r="C627" s="79"/>
      <c r="D627" s="79"/>
      <c r="E627" s="79"/>
      <c r="F627" s="79"/>
      <c r="G627" s="79"/>
      <c r="H627" s="79"/>
      <c r="I627" s="79"/>
      <c r="J627" s="79"/>
      <c r="K627" s="79"/>
      <c r="L627" s="79"/>
      <c r="M627" s="79"/>
    </row>
    <row r="628" spans="3:13" x14ac:dyDescent="0.2">
      <c r="C628" s="79"/>
      <c r="D628" s="79"/>
      <c r="E628" s="79"/>
      <c r="F628" s="79"/>
      <c r="G628" s="79"/>
      <c r="H628" s="79"/>
      <c r="I628" s="79"/>
      <c r="J628" s="79"/>
      <c r="K628" s="79"/>
      <c r="L628" s="79"/>
      <c r="M628" s="79"/>
    </row>
    <row r="629" spans="3:13" x14ac:dyDescent="0.2">
      <c r="C629" s="79"/>
      <c r="D629" s="79"/>
      <c r="E629" s="79"/>
      <c r="F629" s="79"/>
      <c r="G629" s="79"/>
      <c r="H629" s="79"/>
      <c r="I629" s="79"/>
      <c r="J629" s="79"/>
      <c r="K629" s="79"/>
      <c r="L629" s="79"/>
      <c r="M629" s="79"/>
    </row>
    <row r="630" spans="3:13" x14ac:dyDescent="0.2">
      <c r="C630" s="79"/>
      <c r="D630" s="79"/>
      <c r="E630" s="79"/>
      <c r="F630" s="79"/>
      <c r="G630" s="79"/>
      <c r="H630" s="79"/>
      <c r="I630" s="79"/>
      <c r="J630" s="79"/>
      <c r="K630" s="79"/>
      <c r="L630" s="79"/>
      <c r="M630" s="79"/>
    </row>
    <row r="631" spans="3:13" x14ac:dyDescent="0.2">
      <c r="C631" s="79"/>
      <c r="D631" s="79"/>
      <c r="E631" s="79"/>
      <c r="F631" s="79"/>
      <c r="G631" s="79"/>
      <c r="H631" s="79"/>
      <c r="I631" s="79"/>
      <c r="J631" s="79"/>
      <c r="K631" s="79"/>
      <c r="L631" s="79"/>
      <c r="M631" s="79"/>
    </row>
    <row r="632" spans="3:13" x14ac:dyDescent="0.2">
      <c r="C632" s="79"/>
      <c r="D632" s="79"/>
      <c r="E632" s="79"/>
      <c r="F632" s="79"/>
      <c r="G632" s="79"/>
      <c r="H632" s="79"/>
      <c r="I632" s="79"/>
      <c r="J632" s="79"/>
      <c r="K632" s="79"/>
      <c r="L632" s="79"/>
      <c r="M632" s="79"/>
    </row>
    <row r="633" spans="3:13" x14ac:dyDescent="0.2">
      <c r="C633" s="79"/>
      <c r="D633" s="79"/>
      <c r="E633" s="79"/>
      <c r="F633" s="79"/>
      <c r="G633" s="79"/>
      <c r="H633" s="79"/>
      <c r="I633" s="79"/>
      <c r="J633" s="79"/>
      <c r="K633" s="79"/>
      <c r="L633" s="79"/>
      <c r="M633" s="79"/>
    </row>
    <row r="634" spans="3:13" x14ac:dyDescent="0.2">
      <c r="C634" s="79"/>
      <c r="D634" s="79"/>
      <c r="E634" s="79"/>
      <c r="F634" s="79"/>
      <c r="G634" s="79"/>
      <c r="H634" s="79"/>
      <c r="I634" s="79"/>
      <c r="J634" s="79"/>
      <c r="K634" s="79"/>
      <c r="L634" s="79"/>
      <c r="M634" s="79"/>
    </row>
    <row r="635" spans="3:13" x14ac:dyDescent="0.2">
      <c r="C635" s="79"/>
      <c r="D635" s="79"/>
      <c r="E635" s="79"/>
      <c r="F635" s="79"/>
      <c r="G635" s="79"/>
      <c r="H635" s="79"/>
      <c r="I635" s="79"/>
      <c r="J635" s="79"/>
      <c r="K635" s="79"/>
      <c r="L635" s="79"/>
      <c r="M635" s="79"/>
    </row>
    <row r="636" spans="3:13" x14ac:dyDescent="0.2">
      <c r="C636" s="79"/>
      <c r="D636" s="79"/>
      <c r="E636" s="79"/>
      <c r="F636" s="79"/>
      <c r="G636" s="79"/>
      <c r="H636" s="79"/>
      <c r="I636" s="79"/>
      <c r="J636" s="79"/>
      <c r="K636" s="79"/>
      <c r="L636" s="79"/>
      <c r="M636" s="79"/>
    </row>
    <row r="637" spans="3:13" x14ac:dyDescent="0.2">
      <c r="C637" s="79"/>
      <c r="D637" s="79"/>
      <c r="E637" s="79"/>
      <c r="F637" s="79"/>
      <c r="G637" s="79"/>
      <c r="H637" s="79"/>
      <c r="I637" s="79"/>
      <c r="J637" s="79"/>
      <c r="K637" s="79"/>
      <c r="L637" s="79"/>
      <c r="M637" s="79"/>
    </row>
    <row r="638" spans="3:13" x14ac:dyDescent="0.2">
      <c r="C638" s="79"/>
      <c r="D638" s="79"/>
      <c r="E638" s="79"/>
      <c r="F638" s="79"/>
      <c r="G638" s="79"/>
      <c r="H638" s="79"/>
      <c r="I638" s="79"/>
      <c r="J638" s="79"/>
      <c r="K638" s="79"/>
      <c r="L638" s="79"/>
      <c r="M638" s="79"/>
    </row>
    <row r="639" spans="3:13" x14ac:dyDescent="0.2">
      <c r="C639" s="79"/>
      <c r="D639" s="79"/>
      <c r="E639" s="79"/>
      <c r="F639" s="79"/>
      <c r="G639" s="79"/>
      <c r="H639" s="79"/>
      <c r="I639" s="79"/>
      <c r="J639" s="79"/>
      <c r="K639" s="79"/>
      <c r="L639" s="79"/>
      <c r="M639" s="79"/>
    </row>
    <row r="640" spans="3:13" x14ac:dyDescent="0.2">
      <c r="C640" s="79"/>
      <c r="D640" s="79"/>
      <c r="E640" s="79"/>
      <c r="F640" s="79"/>
      <c r="G640" s="79"/>
      <c r="H640" s="79"/>
      <c r="I640" s="79"/>
      <c r="J640" s="79"/>
      <c r="K640" s="79"/>
      <c r="L640" s="79"/>
      <c r="M640" s="79"/>
    </row>
    <row r="641" spans="3:13" x14ac:dyDescent="0.2">
      <c r="C641" s="79"/>
      <c r="D641" s="79"/>
      <c r="E641" s="79"/>
      <c r="F641" s="79"/>
      <c r="G641" s="79"/>
      <c r="H641" s="79"/>
      <c r="I641" s="79"/>
      <c r="J641" s="79"/>
      <c r="K641" s="79"/>
      <c r="L641" s="79"/>
      <c r="M641" s="79"/>
    </row>
    <row r="642" spans="3:13" x14ac:dyDescent="0.2">
      <c r="C642" s="79"/>
      <c r="D642" s="79"/>
      <c r="E642" s="79"/>
      <c r="F642" s="79"/>
      <c r="G642" s="79"/>
      <c r="H642" s="79"/>
      <c r="I642" s="79"/>
      <c r="J642" s="79"/>
      <c r="K642" s="79"/>
      <c r="L642" s="79"/>
      <c r="M642" s="79"/>
    </row>
    <row r="643" spans="3:13" x14ac:dyDescent="0.2">
      <c r="C643" s="79"/>
      <c r="D643" s="79"/>
      <c r="E643" s="79"/>
      <c r="F643" s="79"/>
      <c r="G643" s="79"/>
      <c r="H643" s="79"/>
      <c r="I643" s="79"/>
      <c r="J643" s="79"/>
      <c r="K643" s="79"/>
      <c r="L643" s="79"/>
      <c r="M643" s="79"/>
    </row>
    <row r="644" spans="3:13" x14ac:dyDescent="0.2">
      <c r="C644" s="79"/>
      <c r="D644" s="79"/>
      <c r="E644" s="79"/>
      <c r="F644" s="79"/>
      <c r="G644" s="79"/>
      <c r="H644" s="79"/>
      <c r="I644" s="79"/>
      <c r="J644" s="79"/>
      <c r="K644" s="79"/>
      <c r="L644" s="79"/>
      <c r="M644" s="79"/>
    </row>
    <row r="645" spans="3:13" x14ac:dyDescent="0.2">
      <c r="C645" s="79"/>
      <c r="D645" s="79"/>
      <c r="E645" s="79"/>
      <c r="F645" s="79"/>
      <c r="G645" s="79"/>
      <c r="H645" s="79"/>
      <c r="I645" s="79"/>
      <c r="J645" s="79"/>
      <c r="K645" s="79"/>
      <c r="L645" s="79"/>
      <c r="M645" s="79"/>
    </row>
    <row r="646" spans="3:13" x14ac:dyDescent="0.2">
      <c r="C646" s="79"/>
      <c r="D646" s="79"/>
      <c r="E646" s="79"/>
      <c r="F646" s="79"/>
      <c r="G646" s="79"/>
      <c r="H646" s="79"/>
      <c r="I646" s="79"/>
      <c r="J646" s="79"/>
      <c r="K646" s="79"/>
      <c r="L646" s="79"/>
      <c r="M646" s="79"/>
    </row>
    <row r="647" spans="3:13" x14ac:dyDescent="0.2">
      <c r="C647" s="79"/>
      <c r="D647" s="79"/>
      <c r="E647" s="79"/>
      <c r="F647" s="79"/>
      <c r="G647" s="79"/>
      <c r="H647" s="79"/>
      <c r="I647" s="79"/>
      <c r="J647" s="79"/>
      <c r="K647" s="79"/>
      <c r="L647" s="79"/>
      <c r="M647" s="79"/>
    </row>
    <row r="648" spans="3:13" x14ac:dyDescent="0.2">
      <c r="C648" s="79"/>
      <c r="D648" s="79"/>
      <c r="E648" s="79"/>
      <c r="F648" s="79"/>
      <c r="G648" s="79"/>
      <c r="H648" s="79"/>
      <c r="I648" s="79"/>
      <c r="J648" s="79"/>
      <c r="K648" s="79"/>
      <c r="L648" s="79"/>
      <c r="M648" s="79"/>
    </row>
    <row r="649" spans="3:13" x14ac:dyDescent="0.2">
      <c r="C649" s="79"/>
      <c r="D649" s="79"/>
      <c r="E649" s="79"/>
      <c r="F649" s="79"/>
      <c r="G649" s="79"/>
      <c r="H649" s="79"/>
      <c r="I649" s="79"/>
      <c r="J649" s="79"/>
      <c r="K649" s="79"/>
      <c r="L649" s="79"/>
      <c r="M649" s="79"/>
    </row>
    <row r="650" spans="3:13" x14ac:dyDescent="0.2">
      <c r="C650" s="79"/>
      <c r="D650" s="79"/>
      <c r="E650" s="79"/>
      <c r="F650" s="79"/>
      <c r="G650" s="79"/>
      <c r="H650" s="79"/>
      <c r="I650" s="79"/>
      <c r="J650" s="79"/>
      <c r="K650" s="79"/>
      <c r="L650" s="79"/>
      <c r="M650" s="79"/>
    </row>
    <row r="651" spans="3:13" x14ac:dyDescent="0.2">
      <c r="C651" s="79"/>
      <c r="D651" s="79"/>
      <c r="E651" s="79"/>
      <c r="F651" s="79"/>
      <c r="G651" s="79"/>
      <c r="H651" s="79"/>
      <c r="I651" s="79"/>
      <c r="J651" s="79"/>
      <c r="K651" s="79"/>
      <c r="L651" s="79"/>
      <c r="M651" s="79"/>
    </row>
    <row r="652" spans="3:13" x14ac:dyDescent="0.2">
      <c r="C652" s="79"/>
      <c r="D652" s="79"/>
      <c r="E652" s="79"/>
      <c r="F652" s="79"/>
      <c r="G652" s="79"/>
      <c r="H652" s="79"/>
      <c r="I652" s="79"/>
      <c r="J652" s="79"/>
      <c r="K652" s="79"/>
      <c r="L652" s="79"/>
      <c r="M652" s="79"/>
    </row>
    <row r="653" spans="3:13" x14ac:dyDescent="0.2">
      <c r="C653" s="79"/>
      <c r="D653" s="79"/>
      <c r="E653" s="79"/>
      <c r="F653" s="79"/>
      <c r="G653" s="79"/>
      <c r="H653" s="79"/>
      <c r="I653" s="79"/>
      <c r="J653" s="79"/>
      <c r="K653" s="79"/>
      <c r="L653" s="79"/>
      <c r="M653" s="79"/>
    </row>
    <row r="654" spans="3:13" x14ac:dyDescent="0.2">
      <c r="C654" s="79"/>
      <c r="D654" s="79"/>
      <c r="E654" s="79"/>
      <c r="F654" s="79"/>
      <c r="G654" s="79"/>
      <c r="H654" s="79"/>
      <c r="I654" s="79"/>
      <c r="J654" s="79"/>
      <c r="K654" s="79"/>
      <c r="L654" s="79"/>
      <c r="M654" s="79"/>
    </row>
    <row r="655" spans="3:13" x14ac:dyDescent="0.2">
      <c r="C655" s="79"/>
      <c r="D655" s="79"/>
      <c r="E655" s="79"/>
      <c r="F655" s="79"/>
      <c r="G655" s="79"/>
      <c r="H655" s="79"/>
      <c r="I655" s="79"/>
      <c r="J655" s="79"/>
      <c r="K655" s="79"/>
      <c r="L655" s="79"/>
      <c r="M655" s="79"/>
    </row>
    <row r="656" spans="3:13" x14ac:dyDescent="0.2">
      <c r="C656" s="79"/>
      <c r="D656" s="79"/>
      <c r="E656" s="79"/>
      <c r="F656" s="79"/>
      <c r="G656" s="79"/>
      <c r="H656" s="79"/>
      <c r="I656" s="79"/>
      <c r="J656" s="79"/>
      <c r="K656" s="79"/>
      <c r="L656" s="79"/>
      <c r="M656" s="79"/>
    </row>
    <row r="657" spans="3:13" x14ac:dyDescent="0.2">
      <c r="C657" s="79"/>
      <c r="D657" s="79"/>
      <c r="E657" s="79"/>
      <c r="F657" s="79"/>
      <c r="G657" s="79"/>
      <c r="H657" s="79"/>
      <c r="I657" s="79"/>
      <c r="J657" s="79"/>
      <c r="K657" s="79"/>
      <c r="L657" s="79"/>
      <c r="M657" s="79"/>
    </row>
    <row r="658" spans="3:13" x14ac:dyDescent="0.2">
      <c r="C658" s="79"/>
      <c r="D658" s="79"/>
      <c r="E658" s="79"/>
      <c r="F658" s="79"/>
      <c r="G658" s="79"/>
      <c r="H658" s="79"/>
      <c r="I658" s="79"/>
      <c r="J658" s="79"/>
      <c r="K658" s="79"/>
      <c r="L658" s="79"/>
      <c r="M658" s="79"/>
    </row>
    <row r="659" spans="3:13" x14ac:dyDescent="0.2">
      <c r="C659" s="79"/>
      <c r="D659" s="79"/>
      <c r="E659" s="79"/>
      <c r="F659" s="79"/>
      <c r="G659" s="79"/>
      <c r="H659" s="79"/>
      <c r="I659" s="79"/>
      <c r="J659" s="79"/>
      <c r="K659" s="79"/>
      <c r="L659" s="79"/>
      <c r="M659" s="79"/>
    </row>
    <row r="660" spans="3:13" x14ac:dyDescent="0.2">
      <c r="C660" s="79"/>
      <c r="D660" s="79"/>
      <c r="E660" s="79"/>
      <c r="F660" s="79"/>
      <c r="G660" s="79"/>
      <c r="H660" s="79"/>
      <c r="I660" s="79"/>
      <c r="J660" s="79"/>
      <c r="K660" s="79"/>
      <c r="L660" s="79"/>
      <c r="M660" s="79"/>
    </row>
    <row r="661" spans="3:13" x14ac:dyDescent="0.2">
      <c r="C661" s="79"/>
      <c r="D661" s="79"/>
      <c r="E661" s="79"/>
      <c r="F661" s="79"/>
      <c r="G661" s="79"/>
      <c r="H661" s="79"/>
      <c r="I661" s="79"/>
      <c r="J661" s="79"/>
      <c r="K661" s="79"/>
      <c r="L661" s="79"/>
      <c r="M661" s="79"/>
    </row>
    <row r="662" spans="3:13" x14ac:dyDescent="0.2">
      <c r="C662" s="79"/>
      <c r="D662" s="79"/>
      <c r="E662" s="79"/>
      <c r="F662" s="79"/>
      <c r="G662" s="79"/>
      <c r="H662" s="79"/>
      <c r="I662" s="79"/>
      <c r="J662" s="79"/>
      <c r="K662" s="79"/>
      <c r="L662" s="79"/>
      <c r="M662" s="79"/>
    </row>
    <row r="663" spans="3:13" x14ac:dyDescent="0.2">
      <c r="C663" s="79"/>
      <c r="D663" s="79"/>
      <c r="E663" s="79"/>
      <c r="F663" s="79"/>
      <c r="G663" s="79"/>
      <c r="H663" s="79"/>
      <c r="I663" s="79"/>
      <c r="J663" s="79"/>
      <c r="K663" s="79"/>
      <c r="L663" s="79"/>
      <c r="M663" s="79"/>
    </row>
    <row r="664" spans="3:13" x14ac:dyDescent="0.2">
      <c r="C664" s="79"/>
      <c r="D664" s="79"/>
      <c r="E664" s="79"/>
      <c r="F664" s="79"/>
      <c r="G664" s="79"/>
      <c r="H664" s="79"/>
      <c r="I664" s="79"/>
      <c r="J664" s="79"/>
      <c r="K664" s="79"/>
      <c r="L664" s="79"/>
      <c r="M664" s="79"/>
    </row>
    <row r="665" spans="3:13" x14ac:dyDescent="0.2">
      <c r="C665" s="79"/>
      <c r="D665" s="79"/>
      <c r="E665" s="79"/>
      <c r="F665" s="79"/>
      <c r="G665" s="79"/>
      <c r="H665" s="79"/>
      <c r="I665" s="79"/>
      <c r="J665" s="79"/>
      <c r="K665" s="79"/>
      <c r="L665" s="79"/>
      <c r="M665" s="79"/>
    </row>
    <row r="666" spans="3:13" x14ac:dyDescent="0.2">
      <c r="C666" s="79"/>
      <c r="D666" s="79"/>
      <c r="E666" s="79"/>
      <c r="F666" s="79"/>
      <c r="G666" s="79"/>
      <c r="H666" s="79"/>
      <c r="I666" s="79"/>
      <c r="J666" s="79"/>
      <c r="K666" s="79"/>
      <c r="L666" s="79"/>
      <c r="M666" s="79"/>
    </row>
    <row r="667" spans="3:13" x14ac:dyDescent="0.2">
      <c r="C667" s="79"/>
      <c r="D667" s="79"/>
      <c r="E667" s="79"/>
      <c r="F667" s="79"/>
      <c r="G667" s="79"/>
      <c r="H667" s="79"/>
      <c r="I667" s="79"/>
      <c r="J667" s="79"/>
      <c r="K667" s="79"/>
      <c r="L667" s="79"/>
      <c r="M667" s="79"/>
    </row>
    <row r="668" spans="3:13" x14ac:dyDescent="0.2">
      <c r="C668" s="79"/>
      <c r="D668" s="79"/>
      <c r="E668" s="79"/>
      <c r="F668" s="79"/>
      <c r="G668" s="79"/>
      <c r="H668" s="79"/>
      <c r="I668" s="79"/>
      <c r="J668" s="79"/>
      <c r="K668" s="79"/>
      <c r="L668" s="79"/>
      <c r="M668" s="79"/>
    </row>
    <row r="669" spans="3:13" x14ac:dyDescent="0.2">
      <c r="C669" s="79"/>
      <c r="D669" s="79"/>
      <c r="E669" s="79"/>
      <c r="F669" s="79"/>
      <c r="G669" s="79"/>
      <c r="H669" s="79"/>
      <c r="I669" s="79"/>
      <c r="J669" s="79"/>
      <c r="K669" s="79"/>
      <c r="L669" s="79"/>
      <c r="M669" s="79"/>
    </row>
    <row r="670" spans="3:13" x14ac:dyDescent="0.2">
      <c r="C670" s="79"/>
      <c r="D670" s="79"/>
      <c r="E670" s="79"/>
      <c r="F670" s="79"/>
      <c r="G670" s="79"/>
      <c r="H670" s="79"/>
      <c r="I670" s="79"/>
      <c r="J670" s="79"/>
      <c r="K670" s="79"/>
      <c r="L670" s="79"/>
      <c r="M670" s="79"/>
    </row>
    <row r="671" spans="3:13" x14ac:dyDescent="0.2">
      <c r="C671" s="79"/>
      <c r="D671" s="79"/>
      <c r="E671" s="79"/>
      <c r="F671" s="79"/>
      <c r="G671" s="79"/>
      <c r="H671" s="79"/>
      <c r="I671" s="79"/>
      <c r="J671" s="79"/>
      <c r="K671" s="79"/>
      <c r="L671" s="79"/>
      <c r="M671" s="79"/>
    </row>
    <row r="672" spans="3:13" x14ac:dyDescent="0.2">
      <c r="C672" s="79"/>
      <c r="D672" s="79"/>
      <c r="E672" s="79"/>
      <c r="F672" s="79"/>
      <c r="G672" s="79"/>
      <c r="H672" s="79"/>
      <c r="I672" s="79"/>
      <c r="J672" s="79"/>
      <c r="K672" s="79"/>
      <c r="L672" s="79"/>
      <c r="M672" s="79"/>
    </row>
    <row r="673" spans="3:13" x14ac:dyDescent="0.2">
      <c r="C673" s="79"/>
      <c r="D673" s="79"/>
      <c r="E673" s="79"/>
      <c r="F673" s="79"/>
      <c r="G673" s="79"/>
      <c r="H673" s="79"/>
      <c r="I673" s="79"/>
      <c r="J673" s="79"/>
      <c r="K673" s="79"/>
      <c r="L673" s="79"/>
      <c r="M673" s="79"/>
    </row>
    <row r="674" spans="3:13" x14ac:dyDescent="0.2">
      <c r="C674" s="79"/>
      <c r="D674" s="79"/>
      <c r="E674" s="79"/>
      <c r="F674" s="79"/>
      <c r="G674" s="79"/>
      <c r="H674" s="79"/>
      <c r="I674" s="79"/>
      <c r="J674" s="79"/>
      <c r="K674" s="79"/>
      <c r="L674" s="79"/>
      <c r="M674" s="79"/>
    </row>
    <row r="675" spans="3:13" x14ac:dyDescent="0.2">
      <c r="C675" s="79"/>
      <c r="D675" s="79"/>
      <c r="E675" s="79"/>
      <c r="F675" s="79"/>
      <c r="G675" s="79"/>
      <c r="H675" s="79"/>
      <c r="I675" s="79"/>
      <c r="J675" s="79"/>
      <c r="K675" s="79"/>
      <c r="L675" s="79"/>
      <c r="M675" s="79"/>
    </row>
    <row r="676" spans="3:13" x14ac:dyDescent="0.2">
      <c r="C676" s="79"/>
      <c r="D676" s="79"/>
      <c r="E676" s="79"/>
      <c r="F676" s="79"/>
      <c r="G676" s="79"/>
      <c r="H676" s="79"/>
      <c r="I676" s="79"/>
      <c r="J676" s="79"/>
      <c r="K676" s="79"/>
      <c r="L676" s="79"/>
      <c r="M676" s="79"/>
    </row>
    <row r="677" spans="3:13" x14ac:dyDescent="0.2">
      <c r="C677" s="79"/>
      <c r="D677" s="79"/>
      <c r="E677" s="79"/>
      <c r="F677" s="79"/>
      <c r="G677" s="79"/>
      <c r="H677" s="79"/>
      <c r="I677" s="79"/>
      <c r="J677" s="79"/>
      <c r="K677" s="79"/>
      <c r="L677" s="79"/>
      <c r="M677" s="79"/>
    </row>
    <row r="678" spans="3:13" x14ac:dyDescent="0.2">
      <c r="C678" s="79"/>
      <c r="D678" s="79"/>
      <c r="E678" s="79"/>
      <c r="F678" s="79"/>
      <c r="G678" s="79"/>
      <c r="H678" s="79"/>
      <c r="I678" s="79"/>
      <c r="J678" s="79"/>
      <c r="K678" s="79"/>
      <c r="L678" s="79"/>
      <c r="M678" s="79"/>
    </row>
    <row r="679" spans="3:13" x14ac:dyDescent="0.2">
      <c r="C679" s="79"/>
      <c r="D679" s="79"/>
      <c r="E679" s="79"/>
      <c r="F679" s="79"/>
      <c r="G679" s="79"/>
      <c r="H679" s="79"/>
      <c r="I679" s="79"/>
      <c r="J679" s="79"/>
      <c r="K679" s="79"/>
      <c r="L679" s="79"/>
      <c r="M679" s="79"/>
    </row>
    <row r="680" spans="3:13" x14ac:dyDescent="0.2">
      <c r="C680" s="79"/>
      <c r="D680" s="79"/>
      <c r="E680" s="79"/>
      <c r="F680" s="79"/>
      <c r="G680" s="79"/>
      <c r="H680" s="79"/>
      <c r="I680" s="79"/>
      <c r="J680" s="79"/>
      <c r="K680" s="79"/>
      <c r="L680" s="79"/>
      <c r="M680" s="79"/>
    </row>
    <row r="681" spans="3:13" x14ac:dyDescent="0.2">
      <c r="C681" s="79"/>
      <c r="D681" s="79"/>
      <c r="E681" s="79"/>
      <c r="F681" s="79"/>
      <c r="G681" s="79"/>
      <c r="H681" s="79"/>
      <c r="I681" s="79"/>
      <c r="J681" s="79"/>
      <c r="K681" s="79"/>
      <c r="L681" s="79"/>
      <c r="M681" s="79"/>
    </row>
    <row r="682" spans="3:13" x14ac:dyDescent="0.2">
      <c r="C682" s="79"/>
      <c r="D682" s="79"/>
      <c r="E682" s="79"/>
      <c r="F682" s="79"/>
      <c r="G682" s="79"/>
      <c r="H682" s="79"/>
      <c r="I682" s="79"/>
      <c r="J682" s="79"/>
      <c r="K682" s="79"/>
      <c r="L682" s="79"/>
      <c r="M682" s="79"/>
    </row>
    <row r="683" spans="3:13" x14ac:dyDescent="0.2">
      <c r="C683" s="79"/>
      <c r="D683" s="79"/>
      <c r="E683" s="79"/>
      <c r="F683" s="79"/>
      <c r="G683" s="79"/>
      <c r="H683" s="79"/>
      <c r="I683" s="79"/>
      <c r="J683" s="79"/>
      <c r="K683" s="79"/>
      <c r="L683" s="79"/>
      <c r="M683" s="79"/>
    </row>
    <row r="684" spans="3:13" x14ac:dyDescent="0.2">
      <c r="C684" s="79"/>
      <c r="D684" s="79"/>
      <c r="E684" s="79"/>
      <c r="F684" s="79"/>
      <c r="G684" s="79"/>
      <c r="H684" s="79"/>
      <c r="I684" s="79"/>
      <c r="J684" s="79"/>
      <c r="K684" s="79"/>
      <c r="L684" s="79"/>
      <c r="M684" s="79"/>
    </row>
    <row r="685" spans="3:13" x14ac:dyDescent="0.2">
      <c r="C685" s="79"/>
      <c r="D685" s="79"/>
      <c r="E685" s="79"/>
      <c r="F685" s="79"/>
      <c r="G685" s="79"/>
      <c r="H685" s="79"/>
      <c r="I685" s="79"/>
      <c r="J685" s="79"/>
      <c r="K685" s="79"/>
      <c r="L685" s="79"/>
      <c r="M685" s="79"/>
    </row>
    <row r="686" spans="3:13" x14ac:dyDescent="0.2">
      <c r="C686" s="79"/>
      <c r="D686" s="79"/>
      <c r="E686" s="79"/>
      <c r="F686" s="79"/>
      <c r="G686" s="79"/>
      <c r="H686" s="79"/>
      <c r="I686" s="79"/>
      <c r="J686" s="79"/>
      <c r="K686" s="79"/>
      <c r="L686" s="79"/>
      <c r="M686" s="79"/>
    </row>
    <row r="687" spans="3:13" x14ac:dyDescent="0.2">
      <c r="C687" s="79"/>
      <c r="D687" s="79"/>
      <c r="E687" s="79"/>
      <c r="F687" s="79"/>
      <c r="G687" s="79"/>
      <c r="H687" s="79"/>
      <c r="I687" s="79"/>
      <c r="J687" s="79"/>
      <c r="K687" s="79"/>
      <c r="L687" s="79"/>
      <c r="M687" s="79"/>
    </row>
    <row r="688" spans="3:13" x14ac:dyDescent="0.2">
      <c r="C688" s="79"/>
      <c r="D688" s="79"/>
      <c r="E688" s="79"/>
      <c r="F688" s="79"/>
      <c r="G688" s="79"/>
      <c r="H688" s="79"/>
      <c r="I688" s="79"/>
      <c r="J688" s="79"/>
      <c r="K688" s="79"/>
      <c r="L688" s="79"/>
      <c r="M688" s="79"/>
    </row>
    <row r="689" spans="3:13" x14ac:dyDescent="0.2">
      <c r="C689" s="79"/>
      <c r="D689" s="79"/>
      <c r="E689" s="79"/>
      <c r="F689" s="79"/>
      <c r="G689" s="79"/>
      <c r="H689" s="79"/>
      <c r="I689" s="79"/>
      <c r="J689" s="79"/>
      <c r="K689" s="79"/>
      <c r="L689" s="79"/>
      <c r="M689" s="79"/>
    </row>
    <row r="690" spans="3:13" x14ac:dyDescent="0.2">
      <c r="C690" s="79"/>
      <c r="D690" s="79"/>
      <c r="E690" s="79"/>
      <c r="F690" s="79"/>
      <c r="G690" s="79"/>
      <c r="H690" s="79"/>
      <c r="I690" s="79"/>
      <c r="J690" s="79"/>
      <c r="K690" s="79"/>
      <c r="L690" s="79"/>
      <c r="M690" s="79"/>
    </row>
    <row r="691" spans="3:13" x14ac:dyDescent="0.2">
      <c r="C691" s="79"/>
      <c r="D691" s="79"/>
      <c r="E691" s="79"/>
      <c r="F691" s="79"/>
      <c r="G691" s="79"/>
      <c r="H691" s="79"/>
      <c r="I691" s="79"/>
      <c r="J691" s="79"/>
      <c r="K691" s="79"/>
      <c r="L691" s="79"/>
      <c r="M691" s="79"/>
    </row>
    <row r="692" spans="3:13" x14ac:dyDescent="0.2">
      <c r="C692" s="79"/>
      <c r="D692" s="79"/>
      <c r="E692" s="79"/>
      <c r="F692" s="79"/>
      <c r="G692" s="79"/>
      <c r="H692" s="79"/>
      <c r="I692" s="79"/>
      <c r="J692" s="79"/>
      <c r="K692" s="79"/>
      <c r="L692" s="79"/>
      <c r="M692" s="79"/>
    </row>
    <row r="693" spans="3:13" x14ac:dyDescent="0.2">
      <c r="C693" s="79"/>
      <c r="D693" s="79"/>
      <c r="E693" s="79"/>
      <c r="F693" s="79"/>
      <c r="G693" s="79"/>
      <c r="H693" s="79"/>
      <c r="I693" s="79"/>
      <c r="J693" s="79"/>
      <c r="K693" s="79"/>
      <c r="L693" s="79"/>
      <c r="M693" s="79"/>
    </row>
    <row r="694" spans="3:13" x14ac:dyDescent="0.2">
      <c r="C694" s="79"/>
      <c r="D694" s="79"/>
      <c r="E694" s="79"/>
      <c r="F694" s="79"/>
      <c r="G694" s="79"/>
      <c r="H694" s="79"/>
      <c r="I694" s="79"/>
      <c r="J694" s="79"/>
      <c r="K694" s="79"/>
      <c r="L694" s="79"/>
      <c r="M694" s="79"/>
    </row>
    <row r="695" spans="3:13" x14ac:dyDescent="0.2">
      <c r="C695" s="79"/>
      <c r="D695" s="79"/>
      <c r="E695" s="79"/>
      <c r="F695" s="79"/>
      <c r="G695" s="79"/>
      <c r="H695" s="79"/>
      <c r="I695" s="79"/>
      <c r="J695" s="79"/>
      <c r="K695" s="79"/>
      <c r="L695" s="79"/>
      <c r="M695" s="79"/>
    </row>
    <row r="696" spans="3:13" x14ac:dyDescent="0.2">
      <c r="C696" s="79"/>
      <c r="D696" s="79"/>
      <c r="E696" s="79"/>
      <c r="F696" s="79"/>
      <c r="G696" s="79"/>
      <c r="H696" s="79"/>
      <c r="I696" s="79"/>
      <c r="J696" s="79"/>
      <c r="K696" s="79"/>
      <c r="L696" s="79"/>
      <c r="M696" s="79"/>
    </row>
    <row r="697" spans="3:13" x14ac:dyDescent="0.2">
      <c r="C697" s="79"/>
      <c r="D697" s="79"/>
      <c r="E697" s="79"/>
      <c r="F697" s="79"/>
      <c r="G697" s="79"/>
      <c r="H697" s="79"/>
      <c r="I697" s="79"/>
      <c r="J697" s="79"/>
      <c r="K697" s="79"/>
      <c r="L697" s="79"/>
      <c r="M697" s="79"/>
    </row>
    <row r="698" spans="3:13" x14ac:dyDescent="0.2">
      <c r="C698" s="79"/>
      <c r="D698" s="79"/>
      <c r="E698" s="79"/>
      <c r="F698" s="79"/>
      <c r="G698" s="79"/>
      <c r="H698" s="79"/>
      <c r="I698" s="79"/>
      <c r="J698" s="79"/>
      <c r="K698" s="79"/>
      <c r="L698" s="79"/>
      <c r="M698" s="79"/>
    </row>
    <row r="699" spans="3:13" x14ac:dyDescent="0.2">
      <c r="C699" s="79"/>
      <c r="D699" s="79"/>
      <c r="E699" s="79"/>
      <c r="F699" s="79"/>
      <c r="G699" s="79"/>
      <c r="H699" s="79"/>
      <c r="I699" s="79"/>
      <c r="J699" s="79"/>
      <c r="K699" s="79"/>
      <c r="L699" s="79"/>
      <c r="M699" s="79"/>
    </row>
    <row r="700" spans="3:13" x14ac:dyDescent="0.2">
      <c r="C700" s="79"/>
      <c r="D700" s="79"/>
      <c r="E700" s="79"/>
      <c r="F700" s="79"/>
      <c r="G700" s="79"/>
      <c r="H700" s="79"/>
      <c r="I700" s="79"/>
      <c r="J700" s="79"/>
      <c r="K700" s="79"/>
      <c r="L700" s="79"/>
      <c r="M700" s="79"/>
    </row>
    <row r="701" spans="3:13" x14ac:dyDescent="0.2">
      <c r="C701" s="79"/>
      <c r="D701" s="79"/>
      <c r="E701" s="79"/>
      <c r="F701" s="79"/>
      <c r="G701" s="79"/>
      <c r="H701" s="79"/>
      <c r="I701" s="79"/>
      <c r="J701" s="79"/>
      <c r="K701" s="79"/>
      <c r="L701" s="79"/>
      <c r="M701" s="79"/>
    </row>
    <row r="702" spans="3:13" x14ac:dyDescent="0.2">
      <c r="C702" s="79"/>
      <c r="D702" s="79"/>
      <c r="E702" s="79"/>
      <c r="F702" s="79"/>
      <c r="G702" s="79"/>
      <c r="H702" s="79"/>
      <c r="I702" s="79"/>
      <c r="J702" s="79"/>
      <c r="K702" s="79"/>
      <c r="L702" s="79"/>
      <c r="M702" s="79"/>
    </row>
    <row r="703" spans="3:13" x14ac:dyDescent="0.2">
      <c r="C703" s="79"/>
      <c r="D703" s="79"/>
      <c r="E703" s="79"/>
      <c r="F703" s="79"/>
      <c r="G703" s="79"/>
      <c r="H703" s="79"/>
      <c r="I703" s="79"/>
      <c r="J703" s="79"/>
      <c r="K703" s="79"/>
      <c r="L703" s="79"/>
      <c r="M703" s="79"/>
    </row>
    <row r="704" spans="3:13" x14ac:dyDescent="0.2">
      <c r="C704" s="79"/>
      <c r="D704" s="79"/>
      <c r="E704" s="79"/>
      <c r="F704" s="79"/>
      <c r="G704" s="79"/>
      <c r="H704" s="79"/>
      <c r="I704" s="79"/>
      <c r="J704" s="79"/>
      <c r="K704" s="79"/>
      <c r="L704" s="79"/>
      <c r="M704" s="79"/>
    </row>
    <row r="705" spans="3:13" x14ac:dyDescent="0.2">
      <c r="C705" s="79"/>
      <c r="D705" s="79"/>
      <c r="E705" s="79"/>
      <c r="F705" s="79"/>
      <c r="G705" s="79"/>
      <c r="H705" s="79"/>
      <c r="I705" s="79"/>
      <c r="J705" s="79"/>
      <c r="K705" s="79"/>
      <c r="L705" s="79"/>
      <c r="M705" s="79"/>
    </row>
    <row r="706" spans="3:13" x14ac:dyDescent="0.2">
      <c r="C706" s="79"/>
      <c r="D706" s="79"/>
      <c r="E706" s="79"/>
      <c r="F706" s="79"/>
      <c r="G706" s="79"/>
      <c r="H706" s="79"/>
      <c r="I706" s="79"/>
      <c r="J706" s="79"/>
      <c r="K706" s="79"/>
      <c r="L706" s="79"/>
      <c r="M706" s="79"/>
    </row>
    <row r="707" spans="3:13" x14ac:dyDescent="0.2">
      <c r="C707" s="79"/>
      <c r="D707" s="79"/>
      <c r="E707" s="79"/>
      <c r="F707" s="79"/>
      <c r="G707" s="79"/>
      <c r="H707" s="79"/>
      <c r="I707" s="79"/>
      <c r="J707" s="79"/>
      <c r="K707" s="79"/>
      <c r="L707" s="79"/>
      <c r="M707" s="79"/>
    </row>
    <row r="708" spans="3:13" x14ac:dyDescent="0.2">
      <c r="C708" s="79"/>
      <c r="D708" s="79"/>
      <c r="E708" s="79"/>
      <c r="F708" s="79"/>
      <c r="G708" s="79"/>
      <c r="H708" s="79"/>
      <c r="I708" s="79"/>
      <c r="J708" s="79"/>
      <c r="K708" s="79"/>
      <c r="L708" s="79"/>
      <c r="M708" s="79"/>
    </row>
    <row r="709" spans="3:13" x14ac:dyDescent="0.2">
      <c r="C709" s="79"/>
      <c r="D709" s="79"/>
      <c r="E709" s="79"/>
      <c r="F709" s="79"/>
      <c r="G709" s="79"/>
      <c r="H709" s="79"/>
      <c r="I709" s="79"/>
      <c r="J709" s="79"/>
      <c r="K709" s="79"/>
      <c r="L709" s="79"/>
      <c r="M709" s="79"/>
    </row>
    <row r="710" spans="3:13" x14ac:dyDescent="0.2">
      <c r="C710" s="79"/>
      <c r="D710" s="79"/>
      <c r="E710" s="79"/>
      <c r="F710" s="79"/>
      <c r="G710" s="79"/>
      <c r="H710" s="79"/>
      <c r="I710" s="79"/>
      <c r="J710" s="79"/>
      <c r="K710" s="79"/>
      <c r="L710" s="79"/>
      <c r="M710" s="79"/>
    </row>
    <row r="711" spans="3:13" x14ac:dyDescent="0.2">
      <c r="C711" s="79"/>
      <c r="D711" s="79"/>
      <c r="E711" s="79"/>
      <c r="F711" s="79"/>
      <c r="G711" s="79"/>
      <c r="H711" s="79"/>
      <c r="I711" s="79"/>
      <c r="J711" s="79"/>
      <c r="K711" s="79"/>
      <c r="L711" s="79"/>
      <c r="M711" s="79"/>
    </row>
    <row r="712" spans="3:13" x14ac:dyDescent="0.2">
      <c r="C712" s="79"/>
      <c r="D712" s="79"/>
      <c r="E712" s="79"/>
      <c r="F712" s="79"/>
      <c r="G712" s="79"/>
      <c r="H712" s="79"/>
      <c r="I712" s="79"/>
      <c r="J712" s="79"/>
      <c r="K712" s="79"/>
      <c r="L712" s="79"/>
      <c r="M712" s="79"/>
    </row>
    <row r="713" spans="3:13" x14ac:dyDescent="0.2">
      <c r="C713" s="79"/>
      <c r="D713" s="79"/>
      <c r="E713" s="79"/>
      <c r="F713" s="79"/>
      <c r="G713" s="79"/>
      <c r="H713" s="79"/>
      <c r="I713" s="79"/>
      <c r="J713" s="79"/>
      <c r="K713" s="79"/>
      <c r="L713" s="79"/>
      <c r="M713" s="79"/>
    </row>
    <row r="714" spans="3:13" x14ac:dyDescent="0.2">
      <c r="C714" s="79"/>
      <c r="D714" s="79"/>
      <c r="E714" s="79"/>
      <c r="F714" s="79"/>
      <c r="G714" s="79"/>
      <c r="H714" s="79"/>
      <c r="I714" s="79"/>
      <c r="J714" s="79"/>
      <c r="K714" s="79"/>
      <c r="L714" s="79"/>
      <c r="M714" s="79"/>
    </row>
    <row r="715" spans="3:13" x14ac:dyDescent="0.2">
      <c r="C715" s="79"/>
      <c r="D715" s="79"/>
      <c r="E715" s="79"/>
      <c r="F715" s="79"/>
      <c r="G715" s="79"/>
      <c r="H715" s="79"/>
      <c r="I715" s="79"/>
      <c r="J715" s="79"/>
      <c r="K715" s="79"/>
      <c r="L715" s="79"/>
      <c r="M715" s="79"/>
    </row>
    <row r="716" spans="3:13" x14ac:dyDescent="0.2">
      <c r="C716" s="79"/>
      <c r="D716" s="79"/>
      <c r="E716" s="79"/>
      <c r="F716" s="79"/>
      <c r="G716" s="79"/>
      <c r="H716" s="79"/>
      <c r="I716" s="79"/>
      <c r="J716" s="79"/>
      <c r="K716" s="79"/>
      <c r="L716" s="79"/>
      <c r="M716" s="79"/>
    </row>
    <row r="717" spans="3:13" x14ac:dyDescent="0.2">
      <c r="C717" s="79"/>
      <c r="D717" s="79"/>
      <c r="E717" s="79"/>
      <c r="F717" s="79"/>
      <c r="G717" s="79"/>
      <c r="H717" s="79"/>
      <c r="I717" s="79"/>
      <c r="J717" s="79"/>
      <c r="K717" s="79"/>
      <c r="L717" s="79"/>
      <c r="M717" s="79"/>
    </row>
    <row r="718" spans="3:13" x14ac:dyDescent="0.2">
      <c r="C718" s="79"/>
      <c r="D718" s="79"/>
      <c r="E718" s="79"/>
      <c r="F718" s="79"/>
      <c r="G718" s="79"/>
      <c r="H718" s="79"/>
      <c r="I718" s="79"/>
      <c r="J718" s="79"/>
      <c r="K718" s="79"/>
      <c r="L718" s="79"/>
      <c r="M718" s="79"/>
    </row>
    <row r="719" spans="3:13" x14ac:dyDescent="0.2">
      <c r="C719" s="79"/>
      <c r="D719" s="79"/>
      <c r="E719" s="79"/>
      <c r="F719" s="79"/>
      <c r="G719" s="79"/>
      <c r="H719" s="79"/>
      <c r="I719" s="79"/>
      <c r="J719" s="79"/>
      <c r="K719" s="79"/>
      <c r="L719" s="79"/>
      <c r="M719" s="79"/>
    </row>
    <row r="720" spans="3:13" x14ac:dyDescent="0.2">
      <c r="C720" s="79"/>
      <c r="D720" s="79"/>
      <c r="E720" s="79"/>
      <c r="F720" s="79"/>
      <c r="G720" s="79"/>
      <c r="H720" s="79"/>
      <c r="I720" s="79"/>
      <c r="J720" s="79"/>
      <c r="K720" s="79"/>
      <c r="L720" s="79"/>
      <c r="M720" s="79"/>
    </row>
    <row r="721" spans="3:13" x14ac:dyDescent="0.2">
      <c r="C721" s="79"/>
      <c r="D721" s="79"/>
      <c r="E721" s="79"/>
      <c r="F721" s="79"/>
      <c r="G721" s="79"/>
      <c r="H721" s="79"/>
      <c r="I721" s="79"/>
      <c r="J721" s="79"/>
      <c r="K721" s="79"/>
      <c r="L721" s="79"/>
      <c r="M721" s="79"/>
    </row>
    <row r="722" spans="3:13" x14ac:dyDescent="0.2">
      <c r="C722" s="79"/>
      <c r="D722" s="79"/>
      <c r="E722" s="79"/>
      <c r="F722" s="79"/>
      <c r="G722" s="79"/>
      <c r="H722" s="79"/>
      <c r="I722" s="79"/>
      <c r="J722" s="79"/>
      <c r="K722" s="79"/>
      <c r="L722" s="79"/>
      <c r="M722" s="79"/>
    </row>
    <row r="723" spans="3:13" x14ac:dyDescent="0.2">
      <c r="C723" s="79"/>
      <c r="D723" s="79"/>
      <c r="E723" s="79"/>
      <c r="F723" s="79"/>
      <c r="G723" s="79"/>
      <c r="H723" s="79"/>
      <c r="I723" s="79"/>
      <c r="J723" s="79"/>
      <c r="K723" s="79"/>
      <c r="L723" s="79"/>
      <c r="M723" s="79"/>
    </row>
    <row r="724" spans="3:13" x14ac:dyDescent="0.2">
      <c r="C724" s="79"/>
      <c r="D724" s="79"/>
      <c r="E724" s="79"/>
      <c r="F724" s="79"/>
      <c r="G724" s="79"/>
      <c r="H724" s="79"/>
      <c r="I724" s="79"/>
      <c r="J724" s="79"/>
      <c r="K724" s="79"/>
      <c r="L724" s="79"/>
      <c r="M724" s="79"/>
    </row>
    <row r="725" spans="3:13" x14ac:dyDescent="0.2">
      <c r="C725" s="79"/>
      <c r="D725" s="79"/>
      <c r="E725" s="79"/>
      <c r="F725" s="79"/>
      <c r="G725" s="79"/>
      <c r="H725" s="79"/>
      <c r="I725" s="79"/>
      <c r="J725" s="79"/>
      <c r="K725" s="79"/>
      <c r="L725" s="79"/>
      <c r="M725" s="79"/>
    </row>
    <row r="726" spans="3:13" x14ac:dyDescent="0.2">
      <c r="C726" s="79"/>
      <c r="D726" s="79"/>
      <c r="E726" s="79"/>
      <c r="F726" s="79"/>
      <c r="G726" s="79"/>
      <c r="H726" s="79"/>
      <c r="I726" s="79"/>
      <c r="J726" s="79"/>
      <c r="K726" s="79"/>
      <c r="L726" s="79"/>
      <c r="M726" s="79"/>
    </row>
    <row r="727" spans="3:13" x14ac:dyDescent="0.2">
      <c r="C727" s="79"/>
      <c r="D727" s="79"/>
      <c r="E727" s="79"/>
      <c r="F727" s="79"/>
      <c r="G727" s="79"/>
      <c r="H727" s="79"/>
      <c r="I727" s="79"/>
      <c r="J727" s="79"/>
      <c r="K727" s="79"/>
      <c r="L727" s="79"/>
      <c r="M727" s="79"/>
    </row>
    <row r="728" spans="3:13" x14ac:dyDescent="0.2">
      <c r="C728" s="79"/>
      <c r="D728" s="79"/>
      <c r="E728" s="79"/>
      <c r="F728" s="79"/>
      <c r="G728" s="79"/>
      <c r="H728" s="79"/>
      <c r="I728" s="79"/>
      <c r="J728" s="79"/>
      <c r="K728" s="79"/>
      <c r="L728" s="79"/>
      <c r="M728" s="79"/>
    </row>
    <row r="729" spans="3:13" x14ac:dyDescent="0.2">
      <c r="C729" s="79"/>
      <c r="D729" s="79"/>
      <c r="E729" s="79"/>
      <c r="F729" s="79"/>
      <c r="G729" s="79"/>
      <c r="H729" s="79"/>
      <c r="I729" s="79"/>
      <c r="J729" s="79"/>
      <c r="K729" s="79"/>
      <c r="L729" s="79"/>
      <c r="M729" s="79"/>
    </row>
    <row r="730" spans="3:13" x14ac:dyDescent="0.2">
      <c r="C730" s="79"/>
      <c r="D730" s="79"/>
      <c r="E730" s="79"/>
      <c r="F730" s="79"/>
      <c r="G730" s="79"/>
      <c r="H730" s="79"/>
      <c r="I730" s="79"/>
      <c r="J730" s="79"/>
      <c r="K730" s="79"/>
      <c r="L730" s="79"/>
      <c r="M730" s="79"/>
    </row>
    <row r="731" spans="3:13" x14ac:dyDescent="0.2">
      <c r="C731" s="79"/>
      <c r="D731" s="79"/>
      <c r="E731" s="79"/>
      <c r="F731" s="79"/>
      <c r="G731" s="79"/>
      <c r="H731" s="79"/>
      <c r="I731" s="79"/>
      <c r="J731" s="79"/>
      <c r="K731" s="79"/>
      <c r="L731" s="79"/>
      <c r="M731" s="79"/>
    </row>
    <row r="732" spans="3:13" x14ac:dyDescent="0.2">
      <c r="C732" s="79"/>
      <c r="D732" s="79"/>
      <c r="E732" s="79"/>
      <c r="F732" s="79"/>
      <c r="G732" s="79"/>
      <c r="H732" s="79"/>
      <c r="I732" s="79"/>
      <c r="J732" s="79"/>
      <c r="K732" s="79"/>
      <c r="L732" s="79"/>
      <c r="M732" s="79"/>
    </row>
    <row r="733" spans="3:13" x14ac:dyDescent="0.2">
      <c r="C733" s="79"/>
      <c r="D733" s="79"/>
      <c r="E733" s="79"/>
      <c r="F733" s="79"/>
      <c r="G733" s="79"/>
      <c r="H733" s="79"/>
      <c r="I733" s="79"/>
      <c r="J733" s="79"/>
      <c r="K733" s="79"/>
      <c r="L733" s="79"/>
      <c r="M733" s="79"/>
    </row>
    <row r="734" spans="3:13" x14ac:dyDescent="0.2">
      <c r="C734" s="79"/>
      <c r="D734" s="79"/>
      <c r="E734" s="79"/>
      <c r="F734" s="79"/>
      <c r="G734" s="79"/>
      <c r="H734" s="79"/>
      <c r="I734" s="79"/>
      <c r="J734" s="79"/>
      <c r="K734" s="79"/>
      <c r="L734" s="79"/>
      <c r="M734" s="79"/>
    </row>
    <row r="735" spans="3:13" x14ac:dyDescent="0.2">
      <c r="C735" s="79"/>
      <c r="D735" s="79"/>
      <c r="E735" s="79"/>
      <c r="F735" s="79"/>
      <c r="G735" s="79"/>
      <c r="H735" s="79"/>
      <c r="I735" s="79"/>
      <c r="J735" s="79"/>
      <c r="K735" s="79"/>
      <c r="L735" s="79"/>
      <c r="M735" s="79"/>
    </row>
    <row r="736" spans="3:13" x14ac:dyDescent="0.2">
      <c r="C736" s="79"/>
      <c r="D736" s="79"/>
      <c r="E736" s="79"/>
      <c r="F736" s="79"/>
      <c r="G736" s="79"/>
      <c r="H736" s="79"/>
      <c r="I736" s="79"/>
      <c r="J736" s="79"/>
      <c r="K736" s="79"/>
      <c r="L736" s="79"/>
      <c r="M736" s="79"/>
    </row>
    <row r="737" spans="3:13" x14ac:dyDescent="0.2">
      <c r="C737" s="79"/>
      <c r="D737" s="79"/>
      <c r="E737" s="79"/>
      <c r="F737" s="79"/>
      <c r="G737" s="79"/>
      <c r="H737" s="79"/>
      <c r="I737" s="79"/>
      <c r="J737" s="79"/>
      <c r="K737" s="79"/>
      <c r="L737" s="79"/>
      <c r="M737" s="79"/>
    </row>
    <row r="738" spans="3:13" x14ac:dyDescent="0.2">
      <c r="C738" s="79"/>
      <c r="D738" s="79"/>
      <c r="E738" s="79"/>
      <c r="F738" s="79"/>
      <c r="G738" s="79"/>
      <c r="H738" s="79"/>
      <c r="I738" s="79"/>
      <c r="J738" s="79"/>
      <c r="K738" s="79"/>
      <c r="L738" s="79"/>
      <c r="M738" s="79"/>
    </row>
    <row r="739" spans="3:13" x14ac:dyDescent="0.2">
      <c r="C739" s="79"/>
      <c r="D739" s="79"/>
      <c r="E739" s="79"/>
      <c r="F739" s="79"/>
      <c r="G739" s="79"/>
      <c r="H739" s="79"/>
      <c r="I739" s="79"/>
      <c r="J739" s="79"/>
      <c r="K739" s="79"/>
      <c r="L739" s="79"/>
      <c r="M739" s="79"/>
    </row>
    <row r="740" spans="3:13" x14ac:dyDescent="0.2">
      <c r="C740" s="79"/>
      <c r="D740" s="79"/>
      <c r="E740" s="79"/>
      <c r="F740" s="79"/>
      <c r="G740" s="79"/>
      <c r="H740" s="79"/>
      <c r="I740" s="79"/>
      <c r="J740" s="79"/>
      <c r="K740" s="79"/>
      <c r="L740" s="79"/>
      <c r="M740" s="79"/>
    </row>
    <row r="741" spans="3:13" x14ac:dyDescent="0.2">
      <c r="C741" s="79"/>
      <c r="D741" s="79"/>
      <c r="E741" s="79"/>
      <c r="F741" s="79"/>
      <c r="G741" s="79"/>
      <c r="H741" s="79"/>
      <c r="I741" s="79"/>
      <c r="J741" s="79"/>
      <c r="K741" s="79"/>
      <c r="L741" s="79"/>
      <c r="M741" s="79"/>
    </row>
    <row r="742" spans="3:13" x14ac:dyDescent="0.2">
      <c r="C742" s="79"/>
      <c r="D742" s="79"/>
      <c r="E742" s="79"/>
      <c r="F742" s="79"/>
      <c r="G742" s="79"/>
      <c r="H742" s="79"/>
      <c r="I742" s="79"/>
      <c r="J742" s="79"/>
      <c r="K742" s="79"/>
      <c r="L742" s="79"/>
      <c r="M742" s="79"/>
    </row>
    <row r="743" spans="3:13" x14ac:dyDescent="0.2">
      <c r="C743" s="79"/>
      <c r="D743" s="79"/>
      <c r="E743" s="79"/>
      <c r="F743" s="79"/>
      <c r="G743" s="79"/>
      <c r="H743" s="79"/>
      <c r="I743" s="79"/>
      <c r="J743" s="79"/>
      <c r="K743" s="79"/>
      <c r="L743" s="79"/>
      <c r="M743" s="79"/>
    </row>
    <row r="744" spans="3:13" x14ac:dyDescent="0.2">
      <c r="C744" s="79"/>
      <c r="D744" s="79"/>
      <c r="E744" s="79"/>
      <c r="F744" s="79"/>
      <c r="G744" s="79"/>
      <c r="H744" s="79"/>
      <c r="I744" s="79"/>
      <c r="J744" s="79"/>
      <c r="K744" s="79"/>
      <c r="L744" s="79"/>
      <c r="M744" s="79"/>
    </row>
    <row r="745" spans="3:13" x14ac:dyDescent="0.2">
      <c r="C745" s="79"/>
      <c r="D745" s="79"/>
      <c r="E745" s="79"/>
      <c r="F745" s="79"/>
      <c r="G745" s="79"/>
      <c r="H745" s="79"/>
      <c r="I745" s="79"/>
      <c r="J745" s="79"/>
      <c r="K745" s="79"/>
      <c r="L745" s="79"/>
      <c r="M745" s="79"/>
    </row>
    <row r="746" spans="3:13" x14ac:dyDescent="0.2">
      <c r="C746" s="79"/>
      <c r="D746" s="79"/>
      <c r="E746" s="79"/>
      <c r="F746" s="79"/>
      <c r="G746" s="79"/>
      <c r="H746" s="79"/>
      <c r="I746" s="79"/>
      <c r="J746" s="79"/>
      <c r="K746" s="79"/>
      <c r="L746" s="79"/>
      <c r="M746" s="79"/>
    </row>
    <row r="747" spans="3:13" x14ac:dyDescent="0.2">
      <c r="C747" s="79"/>
      <c r="D747" s="79"/>
      <c r="E747" s="79"/>
      <c r="F747" s="79"/>
      <c r="G747" s="79"/>
      <c r="H747" s="79"/>
      <c r="I747" s="79"/>
      <c r="K747" s="79"/>
      <c r="L747" s="79"/>
      <c r="M747" s="79"/>
    </row>
    <row r="748" spans="3:13" x14ac:dyDescent="0.2">
      <c r="C748" s="79"/>
      <c r="D748" s="79"/>
      <c r="E748" s="79"/>
      <c r="F748" s="79"/>
      <c r="G748" s="79"/>
      <c r="H748" s="79"/>
      <c r="I748" s="79"/>
      <c r="K748" s="79"/>
      <c r="L748" s="79"/>
      <c r="M748" s="79"/>
    </row>
    <row r="749" spans="3:13" x14ac:dyDescent="0.2">
      <c r="C749" s="79"/>
      <c r="D749" s="79"/>
      <c r="E749" s="79"/>
      <c r="F749" s="79"/>
      <c r="G749" s="79"/>
      <c r="H749" s="79"/>
      <c r="I749" s="79"/>
      <c r="K749" s="79"/>
      <c r="L749" s="79"/>
      <c r="M749" s="79"/>
    </row>
    <row r="750" spans="3:13" x14ac:dyDescent="0.2">
      <c r="C750" s="79"/>
      <c r="D750" s="79"/>
      <c r="E750" s="79"/>
      <c r="F750" s="79"/>
      <c r="G750" s="79"/>
      <c r="H750" s="79"/>
      <c r="I750" s="79"/>
      <c r="K750" s="79"/>
      <c r="L750" s="79"/>
      <c r="M750" s="79"/>
    </row>
    <row r="751" spans="3:13" x14ac:dyDescent="0.2">
      <c r="M751" s="79"/>
    </row>
    <row r="752" spans="3:13" x14ac:dyDescent="0.2">
      <c r="M752" s="79"/>
    </row>
    <row r="753" spans="13:13" x14ac:dyDescent="0.2">
      <c r="M753" s="79"/>
    </row>
    <row r="754" spans="13:13" x14ac:dyDescent="0.2">
      <c r="M754" s="79"/>
    </row>
    <row r="755" spans="13:13" x14ac:dyDescent="0.2">
      <c r="M755" s="79"/>
    </row>
    <row r="756" spans="13:13" x14ac:dyDescent="0.2">
      <c r="M756" s="79"/>
    </row>
    <row r="757" spans="13:13" x14ac:dyDescent="0.2">
      <c r="M757" s="79"/>
    </row>
    <row r="758" spans="13:13" x14ac:dyDescent="0.2">
      <c r="M758" s="79"/>
    </row>
    <row r="759" spans="13:13" x14ac:dyDescent="0.2">
      <c r="M759" s="79"/>
    </row>
    <row r="760" spans="13:13" x14ac:dyDescent="0.2">
      <c r="M760" s="79"/>
    </row>
    <row r="761" spans="13:13" x14ac:dyDescent="0.2">
      <c r="M761" s="79"/>
    </row>
    <row r="762" spans="13:13" x14ac:dyDescent="0.2">
      <c r="M762" s="79"/>
    </row>
    <row r="763" spans="13:13" x14ac:dyDescent="0.2">
      <c r="M763" s="79"/>
    </row>
    <row r="764" spans="13:13" x14ac:dyDescent="0.2">
      <c r="M764" s="79"/>
    </row>
    <row r="765" spans="13:13" x14ac:dyDescent="0.2">
      <c r="M765" s="79"/>
    </row>
    <row r="766" spans="13:13" x14ac:dyDescent="0.2">
      <c r="M766" s="79"/>
    </row>
    <row r="767" spans="13:13" x14ac:dyDescent="0.2">
      <c r="M767" s="79"/>
    </row>
    <row r="768" spans="13:13" x14ac:dyDescent="0.2">
      <c r="M768" s="79"/>
    </row>
    <row r="769" spans="13:13" x14ac:dyDescent="0.2">
      <c r="M769" s="79"/>
    </row>
    <row r="770" spans="13:13" x14ac:dyDescent="0.2">
      <c r="M770" s="79"/>
    </row>
    <row r="771" spans="13:13" x14ac:dyDescent="0.2">
      <c r="M771" s="79"/>
    </row>
  </sheetData>
  <pageMargins left="0.75" right="0.75" top="1" bottom="1" header="0.5" footer="0.5"/>
  <pageSetup scale="71" orientation="landscape" r:id="rId1"/>
  <headerFooter alignWithMargins="0">
    <oddFooter>&amp;CFinancial Statement Analysis and Valuation: Roadmap&amp;RStephen H. Penman 2001</oddFooter>
  </headerFooter>
  <ignoredErrors>
    <ignoredError sqref="I29:N29" formulaRange="1"/>
    <ignoredError sqref="Q22:AA22" formula="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62"/>
  <sheetViews>
    <sheetView workbookViewId="0"/>
  </sheetViews>
  <sheetFormatPr defaultRowHeight="12.75" x14ac:dyDescent="0.2"/>
  <cols>
    <col min="1" max="1" width="2" style="79" customWidth="1"/>
    <col min="2" max="2" width="34.5703125" style="79" customWidth="1"/>
    <col min="3" max="13" width="10.140625" style="79" bestFit="1" customWidth="1"/>
    <col min="14" max="14" width="9.140625" style="79"/>
    <col min="15" max="15" width="39.7109375" style="79" customWidth="1"/>
    <col min="16" max="21" width="12" style="79" bestFit="1" customWidth="1"/>
    <col min="22" max="22" width="11" style="79" bestFit="1" customWidth="1"/>
    <col min="23" max="24" width="12" style="79" bestFit="1" customWidth="1"/>
    <col min="25" max="25" width="11" style="79" bestFit="1" customWidth="1"/>
    <col min="26" max="26" width="12" style="79" bestFit="1" customWidth="1"/>
    <col min="27" max="247" width="9.140625" style="79"/>
    <col min="248" max="248" width="2" style="79" customWidth="1"/>
    <col min="249" max="249" width="34.5703125" style="79" customWidth="1"/>
    <col min="250" max="250" width="19.140625" style="79" customWidth="1"/>
    <col min="251" max="251" width="15.5703125" style="79" customWidth="1"/>
    <col min="252" max="255" width="14.7109375" style="79" customWidth="1"/>
    <col min="256" max="257" width="14.28515625" style="79" customWidth="1"/>
    <col min="258" max="258" width="13.42578125" style="79" customWidth="1"/>
    <col min="259" max="259" width="14.140625" style="79" customWidth="1"/>
    <col min="260" max="264" width="14.42578125" style="79" bestFit="1" customWidth="1"/>
    <col min="265" max="265" width="10.42578125" style="79" customWidth="1"/>
    <col min="266" max="266" width="9.140625" style="79"/>
    <col min="267" max="267" width="39.7109375" style="79" customWidth="1"/>
    <col min="268" max="271" width="16.140625" style="79" customWidth="1"/>
    <col min="272" max="272" width="13.7109375" style="79" customWidth="1"/>
    <col min="273" max="273" width="13" style="79" customWidth="1"/>
    <col min="274" max="274" width="12" style="79" customWidth="1"/>
    <col min="275" max="275" width="12.5703125" style="79" customWidth="1"/>
    <col min="276" max="278" width="11.5703125" style="79" customWidth="1"/>
    <col min="279" max="279" width="12.140625" style="79" customWidth="1"/>
    <col min="280" max="280" width="12.5703125" style="79" customWidth="1"/>
    <col min="281" max="281" width="9.85546875" style="79" customWidth="1"/>
    <col min="282" max="282" width="10" style="79" customWidth="1"/>
    <col min="283" max="503" width="9.140625" style="79"/>
    <col min="504" max="504" width="2" style="79" customWidth="1"/>
    <col min="505" max="505" width="34.5703125" style="79" customWidth="1"/>
    <col min="506" max="506" width="19.140625" style="79" customWidth="1"/>
    <col min="507" max="507" width="15.5703125" style="79" customWidth="1"/>
    <col min="508" max="511" width="14.7109375" style="79" customWidth="1"/>
    <col min="512" max="513" width="14.28515625" style="79" customWidth="1"/>
    <col min="514" max="514" width="13.42578125" style="79" customWidth="1"/>
    <col min="515" max="515" width="14.140625" style="79" customWidth="1"/>
    <col min="516" max="520" width="14.42578125" style="79" bestFit="1" customWidth="1"/>
    <col min="521" max="521" width="10.42578125" style="79" customWidth="1"/>
    <col min="522" max="522" width="9.140625" style="79"/>
    <col min="523" max="523" width="39.7109375" style="79" customWidth="1"/>
    <col min="524" max="527" width="16.140625" style="79" customWidth="1"/>
    <col min="528" max="528" width="13.7109375" style="79" customWidth="1"/>
    <col min="529" max="529" width="13" style="79" customWidth="1"/>
    <col min="530" max="530" width="12" style="79" customWidth="1"/>
    <col min="531" max="531" width="12.5703125" style="79" customWidth="1"/>
    <col min="532" max="534" width="11.5703125" style="79" customWidth="1"/>
    <col min="535" max="535" width="12.140625" style="79" customWidth="1"/>
    <col min="536" max="536" width="12.5703125" style="79" customWidth="1"/>
    <col min="537" max="537" width="9.85546875" style="79" customWidth="1"/>
    <col min="538" max="538" width="10" style="79" customWidth="1"/>
    <col min="539" max="759" width="9.140625" style="79"/>
    <col min="760" max="760" width="2" style="79" customWidth="1"/>
    <col min="761" max="761" width="34.5703125" style="79" customWidth="1"/>
    <col min="762" max="762" width="19.140625" style="79" customWidth="1"/>
    <col min="763" max="763" width="15.5703125" style="79" customWidth="1"/>
    <col min="764" max="767" width="14.7109375" style="79" customWidth="1"/>
    <col min="768" max="769" width="14.28515625" style="79" customWidth="1"/>
    <col min="770" max="770" width="13.42578125" style="79" customWidth="1"/>
    <col min="771" max="771" width="14.140625" style="79" customWidth="1"/>
    <col min="772" max="776" width="14.42578125" style="79" bestFit="1" customWidth="1"/>
    <col min="777" max="777" width="10.42578125" style="79" customWidth="1"/>
    <col min="778" max="778" width="9.140625" style="79"/>
    <col min="779" max="779" width="39.7109375" style="79" customWidth="1"/>
    <col min="780" max="783" width="16.140625" style="79" customWidth="1"/>
    <col min="784" max="784" width="13.7109375" style="79" customWidth="1"/>
    <col min="785" max="785" width="13" style="79" customWidth="1"/>
    <col min="786" max="786" width="12" style="79" customWidth="1"/>
    <col min="787" max="787" width="12.5703125" style="79" customWidth="1"/>
    <col min="788" max="790" width="11.5703125" style="79" customWidth="1"/>
    <col min="791" max="791" width="12.140625" style="79" customWidth="1"/>
    <col min="792" max="792" width="12.5703125" style="79" customWidth="1"/>
    <col min="793" max="793" width="9.85546875" style="79" customWidth="1"/>
    <col min="794" max="794" width="10" style="79" customWidth="1"/>
    <col min="795" max="1015" width="9.140625" style="79"/>
    <col min="1016" max="1016" width="2" style="79" customWidth="1"/>
    <col min="1017" max="1017" width="34.5703125" style="79" customWidth="1"/>
    <col min="1018" max="1018" width="19.140625" style="79" customWidth="1"/>
    <col min="1019" max="1019" width="15.5703125" style="79" customWidth="1"/>
    <col min="1020" max="1023" width="14.7109375" style="79" customWidth="1"/>
    <col min="1024" max="1025" width="14.28515625" style="79" customWidth="1"/>
    <col min="1026" max="1026" width="13.42578125" style="79" customWidth="1"/>
    <col min="1027" max="1027" width="14.140625" style="79" customWidth="1"/>
    <col min="1028" max="1032" width="14.42578125" style="79" bestFit="1" customWidth="1"/>
    <col min="1033" max="1033" width="10.42578125" style="79" customWidth="1"/>
    <col min="1034" max="1034" width="9.140625" style="79"/>
    <col min="1035" max="1035" width="39.7109375" style="79" customWidth="1"/>
    <col min="1036" max="1039" width="16.140625" style="79" customWidth="1"/>
    <col min="1040" max="1040" width="13.7109375" style="79" customWidth="1"/>
    <col min="1041" max="1041" width="13" style="79" customWidth="1"/>
    <col min="1042" max="1042" width="12" style="79" customWidth="1"/>
    <col min="1043" max="1043" width="12.5703125" style="79" customWidth="1"/>
    <col min="1044" max="1046" width="11.5703125" style="79" customWidth="1"/>
    <col min="1047" max="1047" width="12.140625" style="79" customWidth="1"/>
    <col min="1048" max="1048" width="12.5703125" style="79" customWidth="1"/>
    <col min="1049" max="1049" width="9.85546875" style="79" customWidth="1"/>
    <col min="1050" max="1050" width="10" style="79" customWidth="1"/>
    <col min="1051" max="1271" width="9.140625" style="79"/>
    <col min="1272" max="1272" width="2" style="79" customWidth="1"/>
    <col min="1273" max="1273" width="34.5703125" style="79" customWidth="1"/>
    <col min="1274" max="1274" width="19.140625" style="79" customWidth="1"/>
    <col min="1275" max="1275" width="15.5703125" style="79" customWidth="1"/>
    <col min="1276" max="1279" width="14.7109375" style="79" customWidth="1"/>
    <col min="1280" max="1281" width="14.28515625" style="79" customWidth="1"/>
    <col min="1282" max="1282" width="13.42578125" style="79" customWidth="1"/>
    <col min="1283" max="1283" width="14.140625" style="79" customWidth="1"/>
    <col min="1284" max="1288" width="14.42578125" style="79" bestFit="1" customWidth="1"/>
    <col min="1289" max="1289" width="10.42578125" style="79" customWidth="1"/>
    <col min="1290" max="1290" width="9.140625" style="79"/>
    <col min="1291" max="1291" width="39.7109375" style="79" customWidth="1"/>
    <col min="1292" max="1295" width="16.140625" style="79" customWidth="1"/>
    <col min="1296" max="1296" width="13.7109375" style="79" customWidth="1"/>
    <col min="1297" max="1297" width="13" style="79" customWidth="1"/>
    <col min="1298" max="1298" width="12" style="79" customWidth="1"/>
    <col min="1299" max="1299" width="12.5703125" style="79" customWidth="1"/>
    <col min="1300" max="1302" width="11.5703125" style="79" customWidth="1"/>
    <col min="1303" max="1303" width="12.140625" style="79" customWidth="1"/>
    <col min="1304" max="1304" width="12.5703125" style="79" customWidth="1"/>
    <col min="1305" max="1305" width="9.85546875" style="79" customWidth="1"/>
    <col min="1306" max="1306" width="10" style="79" customWidth="1"/>
    <col min="1307" max="1527" width="9.140625" style="79"/>
    <col min="1528" max="1528" width="2" style="79" customWidth="1"/>
    <col min="1529" max="1529" width="34.5703125" style="79" customWidth="1"/>
    <col min="1530" max="1530" width="19.140625" style="79" customWidth="1"/>
    <col min="1531" max="1531" width="15.5703125" style="79" customWidth="1"/>
    <col min="1532" max="1535" width="14.7109375" style="79" customWidth="1"/>
    <col min="1536" max="1537" width="14.28515625" style="79" customWidth="1"/>
    <col min="1538" max="1538" width="13.42578125" style="79" customWidth="1"/>
    <col min="1539" max="1539" width="14.140625" style="79" customWidth="1"/>
    <col min="1540" max="1544" width="14.42578125" style="79" bestFit="1" customWidth="1"/>
    <col min="1545" max="1545" width="10.42578125" style="79" customWidth="1"/>
    <col min="1546" max="1546" width="9.140625" style="79"/>
    <col min="1547" max="1547" width="39.7109375" style="79" customWidth="1"/>
    <col min="1548" max="1551" width="16.140625" style="79" customWidth="1"/>
    <col min="1552" max="1552" width="13.7109375" style="79" customWidth="1"/>
    <col min="1553" max="1553" width="13" style="79" customWidth="1"/>
    <col min="1554" max="1554" width="12" style="79" customWidth="1"/>
    <col min="1555" max="1555" width="12.5703125" style="79" customWidth="1"/>
    <col min="1556" max="1558" width="11.5703125" style="79" customWidth="1"/>
    <col min="1559" max="1559" width="12.140625" style="79" customWidth="1"/>
    <col min="1560" max="1560" width="12.5703125" style="79" customWidth="1"/>
    <col min="1561" max="1561" width="9.85546875" style="79" customWidth="1"/>
    <col min="1562" max="1562" width="10" style="79" customWidth="1"/>
    <col min="1563" max="1783" width="9.140625" style="79"/>
    <col min="1784" max="1784" width="2" style="79" customWidth="1"/>
    <col min="1785" max="1785" width="34.5703125" style="79" customWidth="1"/>
    <col min="1786" max="1786" width="19.140625" style="79" customWidth="1"/>
    <col min="1787" max="1787" width="15.5703125" style="79" customWidth="1"/>
    <col min="1788" max="1791" width="14.7109375" style="79" customWidth="1"/>
    <col min="1792" max="1793" width="14.28515625" style="79" customWidth="1"/>
    <col min="1794" max="1794" width="13.42578125" style="79" customWidth="1"/>
    <col min="1795" max="1795" width="14.140625" style="79" customWidth="1"/>
    <col min="1796" max="1800" width="14.42578125" style="79" bestFit="1" customWidth="1"/>
    <col min="1801" max="1801" width="10.42578125" style="79" customWidth="1"/>
    <col min="1802" max="1802" width="9.140625" style="79"/>
    <col min="1803" max="1803" width="39.7109375" style="79" customWidth="1"/>
    <col min="1804" max="1807" width="16.140625" style="79" customWidth="1"/>
    <col min="1808" max="1808" width="13.7109375" style="79" customWidth="1"/>
    <col min="1809" max="1809" width="13" style="79" customWidth="1"/>
    <col min="1810" max="1810" width="12" style="79" customWidth="1"/>
    <col min="1811" max="1811" width="12.5703125" style="79" customWidth="1"/>
    <col min="1812" max="1814" width="11.5703125" style="79" customWidth="1"/>
    <col min="1815" max="1815" width="12.140625" style="79" customWidth="1"/>
    <col min="1816" max="1816" width="12.5703125" style="79" customWidth="1"/>
    <col min="1817" max="1817" width="9.85546875" style="79" customWidth="1"/>
    <col min="1818" max="1818" width="10" style="79" customWidth="1"/>
    <col min="1819" max="2039" width="9.140625" style="79"/>
    <col min="2040" max="2040" width="2" style="79" customWidth="1"/>
    <col min="2041" max="2041" width="34.5703125" style="79" customWidth="1"/>
    <col min="2042" max="2042" width="19.140625" style="79" customWidth="1"/>
    <col min="2043" max="2043" width="15.5703125" style="79" customWidth="1"/>
    <col min="2044" max="2047" width="14.7109375" style="79" customWidth="1"/>
    <col min="2048" max="2049" width="14.28515625" style="79" customWidth="1"/>
    <col min="2050" max="2050" width="13.42578125" style="79" customWidth="1"/>
    <col min="2051" max="2051" width="14.140625" style="79" customWidth="1"/>
    <col min="2052" max="2056" width="14.42578125" style="79" bestFit="1" customWidth="1"/>
    <col min="2057" max="2057" width="10.42578125" style="79" customWidth="1"/>
    <col min="2058" max="2058" width="9.140625" style="79"/>
    <col min="2059" max="2059" width="39.7109375" style="79" customWidth="1"/>
    <col min="2060" max="2063" width="16.140625" style="79" customWidth="1"/>
    <col min="2064" max="2064" width="13.7109375" style="79" customWidth="1"/>
    <col min="2065" max="2065" width="13" style="79" customWidth="1"/>
    <col min="2066" max="2066" width="12" style="79" customWidth="1"/>
    <col min="2067" max="2067" width="12.5703125" style="79" customWidth="1"/>
    <col min="2068" max="2070" width="11.5703125" style="79" customWidth="1"/>
    <col min="2071" max="2071" width="12.140625" style="79" customWidth="1"/>
    <col min="2072" max="2072" width="12.5703125" style="79" customWidth="1"/>
    <col min="2073" max="2073" width="9.85546875" style="79" customWidth="1"/>
    <col min="2074" max="2074" width="10" style="79" customWidth="1"/>
    <col min="2075" max="2295" width="9.140625" style="79"/>
    <col min="2296" max="2296" width="2" style="79" customWidth="1"/>
    <col min="2297" max="2297" width="34.5703125" style="79" customWidth="1"/>
    <col min="2298" max="2298" width="19.140625" style="79" customWidth="1"/>
    <col min="2299" max="2299" width="15.5703125" style="79" customWidth="1"/>
    <col min="2300" max="2303" width="14.7109375" style="79" customWidth="1"/>
    <col min="2304" max="2305" width="14.28515625" style="79" customWidth="1"/>
    <col min="2306" max="2306" width="13.42578125" style="79" customWidth="1"/>
    <col min="2307" max="2307" width="14.140625" style="79" customWidth="1"/>
    <col min="2308" max="2312" width="14.42578125" style="79" bestFit="1" customWidth="1"/>
    <col min="2313" max="2313" width="10.42578125" style="79" customWidth="1"/>
    <col min="2314" max="2314" width="9.140625" style="79"/>
    <col min="2315" max="2315" width="39.7109375" style="79" customWidth="1"/>
    <col min="2316" max="2319" width="16.140625" style="79" customWidth="1"/>
    <col min="2320" max="2320" width="13.7109375" style="79" customWidth="1"/>
    <col min="2321" max="2321" width="13" style="79" customWidth="1"/>
    <col min="2322" max="2322" width="12" style="79" customWidth="1"/>
    <col min="2323" max="2323" width="12.5703125" style="79" customWidth="1"/>
    <col min="2324" max="2326" width="11.5703125" style="79" customWidth="1"/>
    <col min="2327" max="2327" width="12.140625" style="79" customWidth="1"/>
    <col min="2328" max="2328" width="12.5703125" style="79" customWidth="1"/>
    <col min="2329" max="2329" width="9.85546875" style="79" customWidth="1"/>
    <col min="2330" max="2330" width="10" style="79" customWidth="1"/>
    <col min="2331" max="2551" width="9.140625" style="79"/>
    <col min="2552" max="2552" width="2" style="79" customWidth="1"/>
    <col min="2553" max="2553" width="34.5703125" style="79" customWidth="1"/>
    <col min="2554" max="2554" width="19.140625" style="79" customWidth="1"/>
    <col min="2555" max="2555" width="15.5703125" style="79" customWidth="1"/>
    <col min="2556" max="2559" width="14.7109375" style="79" customWidth="1"/>
    <col min="2560" max="2561" width="14.28515625" style="79" customWidth="1"/>
    <col min="2562" max="2562" width="13.42578125" style="79" customWidth="1"/>
    <col min="2563" max="2563" width="14.140625" style="79" customWidth="1"/>
    <col min="2564" max="2568" width="14.42578125" style="79" bestFit="1" customWidth="1"/>
    <col min="2569" max="2569" width="10.42578125" style="79" customWidth="1"/>
    <col min="2570" max="2570" width="9.140625" style="79"/>
    <col min="2571" max="2571" width="39.7109375" style="79" customWidth="1"/>
    <col min="2572" max="2575" width="16.140625" style="79" customWidth="1"/>
    <col min="2576" max="2576" width="13.7109375" style="79" customWidth="1"/>
    <col min="2577" max="2577" width="13" style="79" customWidth="1"/>
    <col min="2578" max="2578" width="12" style="79" customWidth="1"/>
    <col min="2579" max="2579" width="12.5703125" style="79" customWidth="1"/>
    <col min="2580" max="2582" width="11.5703125" style="79" customWidth="1"/>
    <col min="2583" max="2583" width="12.140625" style="79" customWidth="1"/>
    <col min="2584" max="2584" width="12.5703125" style="79" customWidth="1"/>
    <col min="2585" max="2585" width="9.85546875" style="79" customWidth="1"/>
    <col min="2586" max="2586" width="10" style="79" customWidth="1"/>
    <col min="2587" max="2807" width="9.140625" style="79"/>
    <col min="2808" max="2808" width="2" style="79" customWidth="1"/>
    <col min="2809" max="2809" width="34.5703125" style="79" customWidth="1"/>
    <col min="2810" max="2810" width="19.140625" style="79" customWidth="1"/>
    <col min="2811" max="2811" width="15.5703125" style="79" customWidth="1"/>
    <col min="2812" max="2815" width="14.7109375" style="79" customWidth="1"/>
    <col min="2816" max="2817" width="14.28515625" style="79" customWidth="1"/>
    <col min="2818" max="2818" width="13.42578125" style="79" customWidth="1"/>
    <col min="2819" max="2819" width="14.140625" style="79" customWidth="1"/>
    <col min="2820" max="2824" width="14.42578125" style="79" bestFit="1" customWidth="1"/>
    <col min="2825" max="2825" width="10.42578125" style="79" customWidth="1"/>
    <col min="2826" max="2826" width="9.140625" style="79"/>
    <col min="2827" max="2827" width="39.7109375" style="79" customWidth="1"/>
    <col min="2828" max="2831" width="16.140625" style="79" customWidth="1"/>
    <col min="2832" max="2832" width="13.7109375" style="79" customWidth="1"/>
    <col min="2833" max="2833" width="13" style="79" customWidth="1"/>
    <col min="2834" max="2834" width="12" style="79" customWidth="1"/>
    <col min="2835" max="2835" width="12.5703125" style="79" customWidth="1"/>
    <col min="2836" max="2838" width="11.5703125" style="79" customWidth="1"/>
    <col min="2839" max="2839" width="12.140625" style="79" customWidth="1"/>
    <col min="2840" max="2840" width="12.5703125" style="79" customWidth="1"/>
    <col min="2841" max="2841" width="9.85546875" style="79" customWidth="1"/>
    <col min="2842" max="2842" width="10" style="79" customWidth="1"/>
    <col min="2843" max="3063" width="9.140625" style="79"/>
    <col min="3064" max="3064" width="2" style="79" customWidth="1"/>
    <col min="3065" max="3065" width="34.5703125" style="79" customWidth="1"/>
    <col min="3066" max="3066" width="19.140625" style="79" customWidth="1"/>
    <col min="3067" max="3067" width="15.5703125" style="79" customWidth="1"/>
    <col min="3068" max="3071" width="14.7109375" style="79" customWidth="1"/>
    <col min="3072" max="3073" width="14.28515625" style="79" customWidth="1"/>
    <col min="3074" max="3074" width="13.42578125" style="79" customWidth="1"/>
    <col min="3075" max="3075" width="14.140625" style="79" customWidth="1"/>
    <col min="3076" max="3080" width="14.42578125" style="79" bestFit="1" customWidth="1"/>
    <col min="3081" max="3081" width="10.42578125" style="79" customWidth="1"/>
    <col min="3082" max="3082" width="9.140625" style="79"/>
    <col min="3083" max="3083" width="39.7109375" style="79" customWidth="1"/>
    <col min="3084" max="3087" width="16.140625" style="79" customWidth="1"/>
    <col min="3088" max="3088" width="13.7109375" style="79" customWidth="1"/>
    <col min="3089" max="3089" width="13" style="79" customWidth="1"/>
    <col min="3090" max="3090" width="12" style="79" customWidth="1"/>
    <col min="3091" max="3091" width="12.5703125" style="79" customWidth="1"/>
    <col min="3092" max="3094" width="11.5703125" style="79" customWidth="1"/>
    <col min="3095" max="3095" width="12.140625" style="79" customWidth="1"/>
    <col min="3096" max="3096" width="12.5703125" style="79" customWidth="1"/>
    <col min="3097" max="3097" width="9.85546875" style="79" customWidth="1"/>
    <col min="3098" max="3098" width="10" style="79" customWidth="1"/>
    <col min="3099" max="3319" width="9.140625" style="79"/>
    <col min="3320" max="3320" width="2" style="79" customWidth="1"/>
    <col min="3321" max="3321" width="34.5703125" style="79" customWidth="1"/>
    <col min="3322" max="3322" width="19.140625" style="79" customWidth="1"/>
    <col min="3323" max="3323" width="15.5703125" style="79" customWidth="1"/>
    <col min="3324" max="3327" width="14.7109375" style="79" customWidth="1"/>
    <col min="3328" max="3329" width="14.28515625" style="79" customWidth="1"/>
    <col min="3330" max="3330" width="13.42578125" style="79" customWidth="1"/>
    <col min="3331" max="3331" width="14.140625" style="79" customWidth="1"/>
    <col min="3332" max="3336" width="14.42578125" style="79" bestFit="1" customWidth="1"/>
    <col min="3337" max="3337" width="10.42578125" style="79" customWidth="1"/>
    <col min="3338" max="3338" width="9.140625" style="79"/>
    <col min="3339" max="3339" width="39.7109375" style="79" customWidth="1"/>
    <col min="3340" max="3343" width="16.140625" style="79" customWidth="1"/>
    <col min="3344" max="3344" width="13.7109375" style="79" customWidth="1"/>
    <col min="3345" max="3345" width="13" style="79" customWidth="1"/>
    <col min="3346" max="3346" width="12" style="79" customWidth="1"/>
    <col min="3347" max="3347" width="12.5703125" style="79" customWidth="1"/>
    <col min="3348" max="3350" width="11.5703125" style="79" customWidth="1"/>
    <col min="3351" max="3351" width="12.140625" style="79" customWidth="1"/>
    <col min="3352" max="3352" width="12.5703125" style="79" customWidth="1"/>
    <col min="3353" max="3353" width="9.85546875" style="79" customWidth="1"/>
    <col min="3354" max="3354" width="10" style="79" customWidth="1"/>
    <col min="3355" max="3575" width="9.140625" style="79"/>
    <col min="3576" max="3576" width="2" style="79" customWidth="1"/>
    <col min="3577" max="3577" width="34.5703125" style="79" customWidth="1"/>
    <col min="3578" max="3578" width="19.140625" style="79" customWidth="1"/>
    <col min="3579" max="3579" width="15.5703125" style="79" customWidth="1"/>
    <col min="3580" max="3583" width="14.7109375" style="79" customWidth="1"/>
    <col min="3584" max="3585" width="14.28515625" style="79" customWidth="1"/>
    <col min="3586" max="3586" width="13.42578125" style="79" customWidth="1"/>
    <col min="3587" max="3587" width="14.140625" style="79" customWidth="1"/>
    <col min="3588" max="3592" width="14.42578125" style="79" bestFit="1" customWidth="1"/>
    <col min="3593" max="3593" width="10.42578125" style="79" customWidth="1"/>
    <col min="3594" max="3594" width="9.140625" style="79"/>
    <col min="3595" max="3595" width="39.7109375" style="79" customWidth="1"/>
    <col min="3596" max="3599" width="16.140625" style="79" customWidth="1"/>
    <col min="3600" max="3600" width="13.7109375" style="79" customWidth="1"/>
    <col min="3601" max="3601" width="13" style="79" customWidth="1"/>
    <col min="3602" max="3602" width="12" style="79" customWidth="1"/>
    <col min="3603" max="3603" width="12.5703125" style="79" customWidth="1"/>
    <col min="3604" max="3606" width="11.5703125" style="79" customWidth="1"/>
    <col min="3607" max="3607" width="12.140625" style="79" customWidth="1"/>
    <col min="3608" max="3608" width="12.5703125" style="79" customWidth="1"/>
    <col min="3609" max="3609" width="9.85546875" style="79" customWidth="1"/>
    <col min="3610" max="3610" width="10" style="79" customWidth="1"/>
    <col min="3611" max="3831" width="9.140625" style="79"/>
    <col min="3832" max="3832" width="2" style="79" customWidth="1"/>
    <col min="3833" max="3833" width="34.5703125" style="79" customWidth="1"/>
    <col min="3834" max="3834" width="19.140625" style="79" customWidth="1"/>
    <col min="3835" max="3835" width="15.5703125" style="79" customWidth="1"/>
    <col min="3836" max="3839" width="14.7109375" style="79" customWidth="1"/>
    <col min="3840" max="3841" width="14.28515625" style="79" customWidth="1"/>
    <col min="3842" max="3842" width="13.42578125" style="79" customWidth="1"/>
    <col min="3843" max="3843" width="14.140625" style="79" customWidth="1"/>
    <col min="3844" max="3848" width="14.42578125" style="79" bestFit="1" customWidth="1"/>
    <col min="3849" max="3849" width="10.42578125" style="79" customWidth="1"/>
    <col min="3850" max="3850" width="9.140625" style="79"/>
    <col min="3851" max="3851" width="39.7109375" style="79" customWidth="1"/>
    <col min="3852" max="3855" width="16.140625" style="79" customWidth="1"/>
    <col min="3856" max="3856" width="13.7109375" style="79" customWidth="1"/>
    <col min="3857" max="3857" width="13" style="79" customWidth="1"/>
    <col min="3858" max="3858" width="12" style="79" customWidth="1"/>
    <col min="3859" max="3859" width="12.5703125" style="79" customWidth="1"/>
    <col min="3860" max="3862" width="11.5703125" style="79" customWidth="1"/>
    <col min="3863" max="3863" width="12.140625" style="79" customWidth="1"/>
    <col min="3864" max="3864" width="12.5703125" style="79" customWidth="1"/>
    <col min="3865" max="3865" width="9.85546875" style="79" customWidth="1"/>
    <col min="3866" max="3866" width="10" style="79" customWidth="1"/>
    <col min="3867" max="4087" width="9.140625" style="79"/>
    <col min="4088" max="4088" width="2" style="79" customWidth="1"/>
    <col min="4089" max="4089" width="34.5703125" style="79" customWidth="1"/>
    <col min="4090" max="4090" width="19.140625" style="79" customWidth="1"/>
    <col min="4091" max="4091" width="15.5703125" style="79" customWidth="1"/>
    <col min="4092" max="4095" width="14.7109375" style="79" customWidth="1"/>
    <col min="4096" max="4097" width="14.28515625" style="79" customWidth="1"/>
    <col min="4098" max="4098" width="13.42578125" style="79" customWidth="1"/>
    <col min="4099" max="4099" width="14.140625" style="79" customWidth="1"/>
    <col min="4100" max="4104" width="14.42578125" style="79" bestFit="1" customWidth="1"/>
    <col min="4105" max="4105" width="10.42578125" style="79" customWidth="1"/>
    <col min="4106" max="4106" width="9.140625" style="79"/>
    <col min="4107" max="4107" width="39.7109375" style="79" customWidth="1"/>
    <col min="4108" max="4111" width="16.140625" style="79" customWidth="1"/>
    <col min="4112" max="4112" width="13.7109375" style="79" customWidth="1"/>
    <col min="4113" max="4113" width="13" style="79" customWidth="1"/>
    <col min="4114" max="4114" width="12" style="79" customWidth="1"/>
    <col min="4115" max="4115" width="12.5703125" style="79" customWidth="1"/>
    <col min="4116" max="4118" width="11.5703125" style="79" customWidth="1"/>
    <col min="4119" max="4119" width="12.140625" style="79" customWidth="1"/>
    <col min="4120" max="4120" width="12.5703125" style="79" customWidth="1"/>
    <col min="4121" max="4121" width="9.85546875" style="79" customWidth="1"/>
    <col min="4122" max="4122" width="10" style="79" customWidth="1"/>
    <col min="4123" max="4343" width="9.140625" style="79"/>
    <col min="4344" max="4344" width="2" style="79" customWidth="1"/>
    <col min="4345" max="4345" width="34.5703125" style="79" customWidth="1"/>
    <col min="4346" max="4346" width="19.140625" style="79" customWidth="1"/>
    <col min="4347" max="4347" width="15.5703125" style="79" customWidth="1"/>
    <col min="4348" max="4351" width="14.7109375" style="79" customWidth="1"/>
    <col min="4352" max="4353" width="14.28515625" style="79" customWidth="1"/>
    <col min="4354" max="4354" width="13.42578125" style="79" customWidth="1"/>
    <col min="4355" max="4355" width="14.140625" style="79" customWidth="1"/>
    <col min="4356" max="4360" width="14.42578125" style="79" bestFit="1" customWidth="1"/>
    <col min="4361" max="4361" width="10.42578125" style="79" customWidth="1"/>
    <col min="4362" max="4362" width="9.140625" style="79"/>
    <col min="4363" max="4363" width="39.7109375" style="79" customWidth="1"/>
    <col min="4364" max="4367" width="16.140625" style="79" customWidth="1"/>
    <col min="4368" max="4368" width="13.7109375" style="79" customWidth="1"/>
    <col min="4369" max="4369" width="13" style="79" customWidth="1"/>
    <col min="4370" max="4370" width="12" style="79" customWidth="1"/>
    <col min="4371" max="4371" width="12.5703125" style="79" customWidth="1"/>
    <col min="4372" max="4374" width="11.5703125" style="79" customWidth="1"/>
    <col min="4375" max="4375" width="12.140625" style="79" customWidth="1"/>
    <col min="4376" max="4376" width="12.5703125" style="79" customWidth="1"/>
    <col min="4377" max="4377" width="9.85546875" style="79" customWidth="1"/>
    <col min="4378" max="4378" width="10" style="79" customWidth="1"/>
    <col min="4379" max="4599" width="9.140625" style="79"/>
    <col min="4600" max="4600" width="2" style="79" customWidth="1"/>
    <col min="4601" max="4601" width="34.5703125" style="79" customWidth="1"/>
    <col min="4602" max="4602" width="19.140625" style="79" customWidth="1"/>
    <col min="4603" max="4603" width="15.5703125" style="79" customWidth="1"/>
    <col min="4604" max="4607" width="14.7109375" style="79" customWidth="1"/>
    <col min="4608" max="4609" width="14.28515625" style="79" customWidth="1"/>
    <col min="4610" max="4610" width="13.42578125" style="79" customWidth="1"/>
    <col min="4611" max="4611" width="14.140625" style="79" customWidth="1"/>
    <col min="4612" max="4616" width="14.42578125" style="79" bestFit="1" customWidth="1"/>
    <col min="4617" max="4617" width="10.42578125" style="79" customWidth="1"/>
    <col min="4618" max="4618" width="9.140625" style="79"/>
    <col min="4619" max="4619" width="39.7109375" style="79" customWidth="1"/>
    <col min="4620" max="4623" width="16.140625" style="79" customWidth="1"/>
    <col min="4624" max="4624" width="13.7109375" style="79" customWidth="1"/>
    <col min="4625" max="4625" width="13" style="79" customWidth="1"/>
    <col min="4626" max="4626" width="12" style="79" customWidth="1"/>
    <col min="4627" max="4627" width="12.5703125" style="79" customWidth="1"/>
    <col min="4628" max="4630" width="11.5703125" style="79" customWidth="1"/>
    <col min="4631" max="4631" width="12.140625" style="79" customWidth="1"/>
    <col min="4632" max="4632" width="12.5703125" style="79" customWidth="1"/>
    <col min="4633" max="4633" width="9.85546875" style="79" customWidth="1"/>
    <col min="4634" max="4634" width="10" style="79" customWidth="1"/>
    <col min="4635" max="4855" width="9.140625" style="79"/>
    <col min="4856" max="4856" width="2" style="79" customWidth="1"/>
    <col min="4857" max="4857" width="34.5703125" style="79" customWidth="1"/>
    <col min="4858" max="4858" width="19.140625" style="79" customWidth="1"/>
    <col min="4859" max="4859" width="15.5703125" style="79" customWidth="1"/>
    <col min="4860" max="4863" width="14.7109375" style="79" customWidth="1"/>
    <col min="4864" max="4865" width="14.28515625" style="79" customWidth="1"/>
    <col min="4866" max="4866" width="13.42578125" style="79" customWidth="1"/>
    <col min="4867" max="4867" width="14.140625" style="79" customWidth="1"/>
    <col min="4868" max="4872" width="14.42578125" style="79" bestFit="1" customWidth="1"/>
    <col min="4873" max="4873" width="10.42578125" style="79" customWidth="1"/>
    <col min="4874" max="4874" width="9.140625" style="79"/>
    <col min="4875" max="4875" width="39.7109375" style="79" customWidth="1"/>
    <col min="4876" max="4879" width="16.140625" style="79" customWidth="1"/>
    <col min="4880" max="4880" width="13.7109375" style="79" customWidth="1"/>
    <col min="4881" max="4881" width="13" style="79" customWidth="1"/>
    <col min="4882" max="4882" width="12" style="79" customWidth="1"/>
    <col min="4883" max="4883" width="12.5703125" style="79" customWidth="1"/>
    <col min="4884" max="4886" width="11.5703125" style="79" customWidth="1"/>
    <col min="4887" max="4887" width="12.140625" style="79" customWidth="1"/>
    <col min="4888" max="4888" width="12.5703125" style="79" customWidth="1"/>
    <col min="4889" max="4889" width="9.85546875" style="79" customWidth="1"/>
    <col min="4890" max="4890" width="10" style="79" customWidth="1"/>
    <col min="4891" max="5111" width="9.140625" style="79"/>
    <col min="5112" max="5112" width="2" style="79" customWidth="1"/>
    <col min="5113" max="5113" width="34.5703125" style="79" customWidth="1"/>
    <col min="5114" max="5114" width="19.140625" style="79" customWidth="1"/>
    <col min="5115" max="5115" width="15.5703125" style="79" customWidth="1"/>
    <col min="5116" max="5119" width="14.7109375" style="79" customWidth="1"/>
    <col min="5120" max="5121" width="14.28515625" style="79" customWidth="1"/>
    <col min="5122" max="5122" width="13.42578125" style="79" customWidth="1"/>
    <col min="5123" max="5123" width="14.140625" style="79" customWidth="1"/>
    <col min="5124" max="5128" width="14.42578125" style="79" bestFit="1" customWidth="1"/>
    <col min="5129" max="5129" width="10.42578125" style="79" customWidth="1"/>
    <col min="5130" max="5130" width="9.140625" style="79"/>
    <col min="5131" max="5131" width="39.7109375" style="79" customWidth="1"/>
    <col min="5132" max="5135" width="16.140625" style="79" customWidth="1"/>
    <col min="5136" max="5136" width="13.7109375" style="79" customWidth="1"/>
    <col min="5137" max="5137" width="13" style="79" customWidth="1"/>
    <col min="5138" max="5138" width="12" style="79" customWidth="1"/>
    <col min="5139" max="5139" width="12.5703125" style="79" customWidth="1"/>
    <col min="5140" max="5142" width="11.5703125" style="79" customWidth="1"/>
    <col min="5143" max="5143" width="12.140625" style="79" customWidth="1"/>
    <col min="5144" max="5144" width="12.5703125" style="79" customWidth="1"/>
    <col min="5145" max="5145" width="9.85546875" style="79" customWidth="1"/>
    <col min="5146" max="5146" width="10" style="79" customWidth="1"/>
    <col min="5147" max="5367" width="9.140625" style="79"/>
    <col min="5368" max="5368" width="2" style="79" customWidth="1"/>
    <col min="5369" max="5369" width="34.5703125" style="79" customWidth="1"/>
    <col min="5370" max="5370" width="19.140625" style="79" customWidth="1"/>
    <col min="5371" max="5371" width="15.5703125" style="79" customWidth="1"/>
    <col min="5372" max="5375" width="14.7109375" style="79" customWidth="1"/>
    <col min="5376" max="5377" width="14.28515625" style="79" customWidth="1"/>
    <col min="5378" max="5378" width="13.42578125" style="79" customWidth="1"/>
    <col min="5379" max="5379" width="14.140625" style="79" customWidth="1"/>
    <col min="5380" max="5384" width="14.42578125" style="79" bestFit="1" customWidth="1"/>
    <col min="5385" max="5385" width="10.42578125" style="79" customWidth="1"/>
    <col min="5386" max="5386" width="9.140625" style="79"/>
    <col min="5387" max="5387" width="39.7109375" style="79" customWidth="1"/>
    <col min="5388" max="5391" width="16.140625" style="79" customWidth="1"/>
    <col min="5392" max="5392" width="13.7109375" style="79" customWidth="1"/>
    <col min="5393" max="5393" width="13" style="79" customWidth="1"/>
    <col min="5394" max="5394" width="12" style="79" customWidth="1"/>
    <col min="5395" max="5395" width="12.5703125" style="79" customWidth="1"/>
    <col min="5396" max="5398" width="11.5703125" style="79" customWidth="1"/>
    <col min="5399" max="5399" width="12.140625" style="79" customWidth="1"/>
    <col min="5400" max="5400" width="12.5703125" style="79" customWidth="1"/>
    <col min="5401" max="5401" width="9.85546875" style="79" customWidth="1"/>
    <col min="5402" max="5402" width="10" style="79" customWidth="1"/>
    <col min="5403" max="5623" width="9.140625" style="79"/>
    <col min="5624" max="5624" width="2" style="79" customWidth="1"/>
    <col min="5625" max="5625" width="34.5703125" style="79" customWidth="1"/>
    <col min="5626" max="5626" width="19.140625" style="79" customWidth="1"/>
    <col min="5627" max="5627" width="15.5703125" style="79" customWidth="1"/>
    <col min="5628" max="5631" width="14.7109375" style="79" customWidth="1"/>
    <col min="5632" max="5633" width="14.28515625" style="79" customWidth="1"/>
    <col min="5634" max="5634" width="13.42578125" style="79" customWidth="1"/>
    <col min="5635" max="5635" width="14.140625" style="79" customWidth="1"/>
    <col min="5636" max="5640" width="14.42578125" style="79" bestFit="1" customWidth="1"/>
    <col min="5641" max="5641" width="10.42578125" style="79" customWidth="1"/>
    <col min="5642" max="5642" width="9.140625" style="79"/>
    <col min="5643" max="5643" width="39.7109375" style="79" customWidth="1"/>
    <col min="5644" max="5647" width="16.140625" style="79" customWidth="1"/>
    <col min="5648" max="5648" width="13.7109375" style="79" customWidth="1"/>
    <col min="5649" max="5649" width="13" style="79" customWidth="1"/>
    <col min="5650" max="5650" width="12" style="79" customWidth="1"/>
    <col min="5651" max="5651" width="12.5703125" style="79" customWidth="1"/>
    <col min="5652" max="5654" width="11.5703125" style="79" customWidth="1"/>
    <col min="5655" max="5655" width="12.140625" style="79" customWidth="1"/>
    <col min="5656" max="5656" width="12.5703125" style="79" customWidth="1"/>
    <col min="5657" max="5657" width="9.85546875" style="79" customWidth="1"/>
    <col min="5658" max="5658" width="10" style="79" customWidth="1"/>
    <col min="5659" max="5879" width="9.140625" style="79"/>
    <col min="5880" max="5880" width="2" style="79" customWidth="1"/>
    <col min="5881" max="5881" width="34.5703125" style="79" customWidth="1"/>
    <col min="5882" max="5882" width="19.140625" style="79" customWidth="1"/>
    <col min="5883" max="5883" width="15.5703125" style="79" customWidth="1"/>
    <col min="5884" max="5887" width="14.7109375" style="79" customWidth="1"/>
    <col min="5888" max="5889" width="14.28515625" style="79" customWidth="1"/>
    <col min="5890" max="5890" width="13.42578125" style="79" customWidth="1"/>
    <col min="5891" max="5891" width="14.140625" style="79" customWidth="1"/>
    <col min="5892" max="5896" width="14.42578125" style="79" bestFit="1" customWidth="1"/>
    <col min="5897" max="5897" width="10.42578125" style="79" customWidth="1"/>
    <col min="5898" max="5898" width="9.140625" style="79"/>
    <col min="5899" max="5899" width="39.7109375" style="79" customWidth="1"/>
    <col min="5900" max="5903" width="16.140625" style="79" customWidth="1"/>
    <col min="5904" max="5904" width="13.7109375" style="79" customWidth="1"/>
    <col min="5905" max="5905" width="13" style="79" customWidth="1"/>
    <col min="5906" max="5906" width="12" style="79" customWidth="1"/>
    <col min="5907" max="5907" width="12.5703125" style="79" customWidth="1"/>
    <col min="5908" max="5910" width="11.5703125" style="79" customWidth="1"/>
    <col min="5911" max="5911" width="12.140625" style="79" customWidth="1"/>
    <col min="5912" max="5912" width="12.5703125" style="79" customWidth="1"/>
    <col min="5913" max="5913" width="9.85546875" style="79" customWidth="1"/>
    <col min="5914" max="5914" width="10" style="79" customWidth="1"/>
    <col min="5915" max="6135" width="9.140625" style="79"/>
    <col min="6136" max="6136" width="2" style="79" customWidth="1"/>
    <col min="6137" max="6137" width="34.5703125" style="79" customWidth="1"/>
    <col min="6138" max="6138" width="19.140625" style="79" customWidth="1"/>
    <col min="6139" max="6139" width="15.5703125" style="79" customWidth="1"/>
    <col min="6140" max="6143" width="14.7109375" style="79" customWidth="1"/>
    <col min="6144" max="6145" width="14.28515625" style="79" customWidth="1"/>
    <col min="6146" max="6146" width="13.42578125" style="79" customWidth="1"/>
    <col min="6147" max="6147" width="14.140625" style="79" customWidth="1"/>
    <col min="6148" max="6152" width="14.42578125" style="79" bestFit="1" customWidth="1"/>
    <col min="6153" max="6153" width="10.42578125" style="79" customWidth="1"/>
    <col min="6154" max="6154" width="9.140625" style="79"/>
    <col min="6155" max="6155" width="39.7109375" style="79" customWidth="1"/>
    <col min="6156" max="6159" width="16.140625" style="79" customWidth="1"/>
    <col min="6160" max="6160" width="13.7109375" style="79" customWidth="1"/>
    <col min="6161" max="6161" width="13" style="79" customWidth="1"/>
    <col min="6162" max="6162" width="12" style="79" customWidth="1"/>
    <col min="6163" max="6163" width="12.5703125" style="79" customWidth="1"/>
    <col min="6164" max="6166" width="11.5703125" style="79" customWidth="1"/>
    <col min="6167" max="6167" width="12.140625" style="79" customWidth="1"/>
    <col min="6168" max="6168" width="12.5703125" style="79" customWidth="1"/>
    <col min="6169" max="6169" width="9.85546875" style="79" customWidth="1"/>
    <col min="6170" max="6170" width="10" style="79" customWidth="1"/>
    <col min="6171" max="6391" width="9.140625" style="79"/>
    <col min="6392" max="6392" width="2" style="79" customWidth="1"/>
    <col min="6393" max="6393" width="34.5703125" style="79" customWidth="1"/>
    <col min="6394" max="6394" width="19.140625" style="79" customWidth="1"/>
    <col min="6395" max="6395" width="15.5703125" style="79" customWidth="1"/>
    <col min="6396" max="6399" width="14.7109375" style="79" customWidth="1"/>
    <col min="6400" max="6401" width="14.28515625" style="79" customWidth="1"/>
    <col min="6402" max="6402" width="13.42578125" style="79" customWidth="1"/>
    <col min="6403" max="6403" width="14.140625" style="79" customWidth="1"/>
    <col min="6404" max="6408" width="14.42578125" style="79" bestFit="1" customWidth="1"/>
    <col min="6409" max="6409" width="10.42578125" style="79" customWidth="1"/>
    <col min="6410" max="6410" width="9.140625" style="79"/>
    <col min="6411" max="6411" width="39.7109375" style="79" customWidth="1"/>
    <col min="6412" max="6415" width="16.140625" style="79" customWidth="1"/>
    <col min="6416" max="6416" width="13.7109375" style="79" customWidth="1"/>
    <col min="6417" max="6417" width="13" style="79" customWidth="1"/>
    <col min="6418" max="6418" width="12" style="79" customWidth="1"/>
    <col min="6419" max="6419" width="12.5703125" style="79" customWidth="1"/>
    <col min="6420" max="6422" width="11.5703125" style="79" customWidth="1"/>
    <col min="6423" max="6423" width="12.140625" style="79" customWidth="1"/>
    <col min="6424" max="6424" width="12.5703125" style="79" customWidth="1"/>
    <col min="6425" max="6425" width="9.85546875" style="79" customWidth="1"/>
    <col min="6426" max="6426" width="10" style="79" customWidth="1"/>
    <col min="6427" max="6647" width="9.140625" style="79"/>
    <col min="6648" max="6648" width="2" style="79" customWidth="1"/>
    <col min="6649" max="6649" width="34.5703125" style="79" customWidth="1"/>
    <col min="6650" max="6650" width="19.140625" style="79" customWidth="1"/>
    <col min="6651" max="6651" width="15.5703125" style="79" customWidth="1"/>
    <col min="6652" max="6655" width="14.7109375" style="79" customWidth="1"/>
    <col min="6656" max="6657" width="14.28515625" style="79" customWidth="1"/>
    <col min="6658" max="6658" width="13.42578125" style="79" customWidth="1"/>
    <col min="6659" max="6659" width="14.140625" style="79" customWidth="1"/>
    <col min="6660" max="6664" width="14.42578125" style="79" bestFit="1" customWidth="1"/>
    <col min="6665" max="6665" width="10.42578125" style="79" customWidth="1"/>
    <col min="6666" max="6666" width="9.140625" style="79"/>
    <col min="6667" max="6667" width="39.7109375" style="79" customWidth="1"/>
    <col min="6668" max="6671" width="16.140625" style="79" customWidth="1"/>
    <col min="6672" max="6672" width="13.7109375" style="79" customWidth="1"/>
    <col min="6673" max="6673" width="13" style="79" customWidth="1"/>
    <col min="6674" max="6674" width="12" style="79" customWidth="1"/>
    <col min="6675" max="6675" width="12.5703125" style="79" customWidth="1"/>
    <col min="6676" max="6678" width="11.5703125" style="79" customWidth="1"/>
    <col min="6679" max="6679" width="12.140625" style="79" customWidth="1"/>
    <col min="6680" max="6680" width="12.5703125" style="79" customWidth="1"/>
    <col min="6681" max="6681" width="9.85546875" style="79" customWidth="1"/>
    <col min="6682" max="6682" width="10" style="79" customWidth="1"/>
    <col min="6683" max="6903" width="9.140625" style="79"/>
    <col min="6904" max="6904" width="2" style="79" customWidth="1"/>
    <col min="6905" max="6905" width="34.5703125" style="79" customWidth="1"/>
    <col min="6906" max="6906" width="19.140625" style="79" customWidth="1"/>
    <col min="6907" max="6907" width="15.5703125" style="79" customWidth="1"/>
    <col min="6908" max="6911" width="14.7109375" style="79" customWidth="1"/>
    <col min="6912" max="6913" width="14.28515625" style="79" customWidth="1"/>
    <col min="6914" max="6914" width="13.42578125" style="79" customWidth="1"/>
    <col min="6915" max="6915" width="14.140625" style="79" customWidth="1"/>
    <col min="6916" max="6920" width="14.42578125" style="79" bestFit="1" customWidth="1"/>
    <col min="6921" max="6921" width="10.42578125" style="79" customWidth="1"/>
    <col min="6922" max="6922" width="9.140625" style="79"/>
    <col min="6923" max="6923" width="39.7109375" style="79" customWidth="1"/>
    <col min="6924" max="6927" width="16.140625" style="79" customWidth="1"/>
    <col min="6928" max="6928" width="13.7109375" style="79" customWidth="1"/>
    <col min="6929" max="6929" width="13" style="79" customWidth="1"/>
    <col min="6930" max="6930" width="12" style="79" customWidth="1"/>
    <col min="6931" max="6931" width="12.5703125" style="79" customWidth="1"/>
    <col min="6932" max="6934" width="11.5703125" style="79" customWidth="1"/>
    <col min="6935" max="6935" width="12.140625" style="79" customWidth="1"/>
    <col min="6936" max="6936" width="12.5703125" style="79" customWidth="1"/>
    <col min="6937" max="6937" width="9.85546875" style="79" customWidth="1"/>
    <col min="6938" max="6938" width="10" style="79" customWidth="1"/>
    <col min="6939" max="7159" width="9.140625" style="79"/>
    <col min="7160" max="7160" width="2" style="79" customWidth="1"/>
    <col min="7161" max="7161" width="34.5703125" style="79" customWidth="1"/>
    <col min="7162" max="7162" width="19.140625" style="79" customWidth="1"/>
    <col min="7163" max="7163" width="15.5703125" style="79" customWidth="1"/>
    <col min="7164" max="7167" width="14.7109375" style="79" customWidth="1"/>
    <col min="7168" max="7169" width="14.28515625" style="79" customWidth="1"/>
    <col min="7170" max="7170" width="13.42578125" style="79" customWidth="1"/>
    <col min="7171" max="7171" width="14.140625" style="79" customWidth="1"/>
    <col min="7172" max="7176" width="14.42578125" style="79" bestFit="1" customWidth="1"/>
    <col min="7177" max="7177" width="10.42578125" style="79" customWidth="1"/>
    <col min="7178" max="7178" width="9.140625" style="79"/>
    <col min="7179" max="7179" width="39.7109375" style="79" customWidth="1"/>
    <col min="7180" max="7183" width="16.140625" style="79" customWidth="1"/>
    <col min="7184" max="7184" width="13.7109375" style="79" customWidth="1"/>
    <col min="7185" max="7185" width="13" style="79" customWidth="1"/>
    <col min="7186" max="7186" width="12" style="79" customWidth="1"/>
    <col min="7187" max="7187" width="12.5703125" style="79" customWidth="1"/>
    <col min="7188" max="7190" width="11.5703125" style="79" customWidth="1"/>
    <col min="7191" max="7191" width="12.140625" style="79" customWidth="1"/>
    <col min="7192" max="7192" width="12.5703125" style="79" customWidth="1"/>
    <col min="7193" max="7193" width="9.85546875" style="79" customWidth="1"/>
    <col min="7194" max="7194" width="10" style="79" customWidth="1"/>
    <col min="7195" max="7415" width="9.140625" style="79"/>
    <col min="7416" max="7416" width="2" style="79" customWidth="1"/>
    <col min="7417" max="7417" width="34.5703125" style="79" customWidth="1"/>
    <col min="7418" max="7418" width="19.140625" style="79" customWidth="1"/>
    <col min="7419" max="7419" width="15.5703125" style="79" customWidth="1"/>
    <col min="7420" max="7423" width="14.7109375" style="79" customWidth="1"/>
    <col min="7424" max="7425" width="14.28515625" style="79" customWidth="1"/>
    <col min="7426" max="7426" width="13.42578125" style="79" customWidth="1"/>
    <col min="7427" max="7427" width="14.140625" style="79" customWidth="1"/>
    <col min="7428" max="7432" width="14.42578125" style="79" bestFit="1" customWidth="1"/>
    <col min="7433" max="7433" width="10.42578125" style="79" customWidth="1"/>
    <col min="7434" max="7434" width="9.140625" style="79"/>
    <col min="7435" max="7435" width="39.7109375" style="79" customWidth="1"/>
    <col min="7436" max="7439" width="16.140625" style="79" customWidth="1"/>
    <col min="7440" max="7440" width="13.7109375" style="79" customWidth="1"/>
    <col min="7441" max="7441" width="13" style="79" customWidth="1"/>
    <col min="7442" max="7442" width="12" style="79" customWidth="1"/>
    <col min="7443" max="7443" width="12.5703125" style="79" customWidth="1"/>
    <col min="7444" max="7446" width="11.5703125" style="79" customWidth="1"/>
    <col min="7447" max="7447" width="12.140625" style="79" customWidth="1"/>
    <col min="7448" max="7448" width="12.5703125" style="79" customWidth="1"/>
    <col min="7449" max="7449" width="9.85546875" style="79" customWidth="1"/>
    <col min="7450" max="7450" width="10" style="79" customWidth="1"/>
    <col min="7451" max="7671" width="9.140625" style="79"/>
    <col min="7672" max="7672" width="2" style="79" customWidth="1"/>
    <col min="7673" max="7673" width="34.5703125" style="79" customWidth="1"/>
    <col min="7674" max="7674" width="19.140625" style="79" customWidth="1"/>
    <col min="7675" max="7675" width="15.5703125" style="79" customWidth="1"/>
    <col min="7676" max="7679" width="14.7109375" style="79" customWidth="1"/>
    <col min="7680" max="7681" width="14.28515625" style="79" customWidth="1"/>
    <col min="7682" max="7682" width="13.42578125" style="79" customWidth="1"/>
    <col min="7683" max="7683" width="14.140625" style="79" customWidth="1"/>
    <col min="7684" max="7688" width="14.42578125" style="79" bestFit="1" customWidth="1"/>
    <col min="7689" max="7689" width="10.42578125" style="79" customWidth="1"/>
    <col min="7690" max="7690" width="9.140625" style="79"/>
    <col min="7691" max="7691" width="39.7109375" style="79" customWidth="1"/>
    <col min="7692" max="7695" width="16.140625" style="79" customWidth="1"/>
    <col min="7696" max="7696" width="13.7109375" style="79" customWidth="1"/>
    <col min="7697" max="7697" width="13" style="79" customWidth="1"/>
    <col min="7698" max="7698" width="12" style="79" customWidth="1"/>
    <col min="7699" max="7699" width="12.5703125" style="79" customWidth="1"/>
    <col min="7700" max="7702" width="11.5703125" style="79" customWidth="1"/>
    <col min="7703" max="7703" width="12.140625" style="79" customWidth="1"/>
    <col min="7704" max="7704" width="12.5703125" style="79" customWidth="1"/>
    <col min="7705" max="7705" width="9.85546875" style="79" customWidth="1"/>
    <col min="7706" max="7706" width="10" style="79" customWidth="1"/>
    <col min="7707" max="7927" width="9.140625" style="79"/>
    <col min="7928" max="7928" width="2" style="79" customWidth="1"/>
    <col min="7929" max="7929" width="34.5703125" style="79" customWidth="1"/>
    <col min="7930" max="7930" width="19.140625" style="79" customWidth="1"/>
    <col min="7931" max="7931" width="15.5703125" style="79" customWidth="1"/>
    <col min="7932" max="7935" width="14.7109375" style="79" customWidth="1"/>
    <col min="7936" max="7937" width="14.28515625" style="79" customWidth="1"/>
    <col min="7938" max="7938" width="13.42578125" style="79" customWidth="1"/>
    <col min="7939" max="7939" width="14.140625" style="79" customWidth="1"/>
    <col min="7940" max="7944" width="14.42578125" style="79" bestFit="1" customWidth="1"/>
    <col min="7945" max="7945" width="10.42578125" style="79" customWidth="1"/>
    <col min="7946" max="7946" width="9.140625" style="79"/>
    <col min="7947" max="7947" width="39.7109375" style="79" customWidth="1"/>
    <col min="7948" max="7951" width="16.140625" style="79" customWidth="1"/>
    <col min="7952" max="7952" width="13.7109375" style="79" customWidth="1"/>
    <col min="7953" max="7953" width="13" style="79" customWidth="1"/>
    <col min="7954" max="7954" width="12" style="79" customWidth="1"/>
    <col min="7955" max="7955" width="12.5703125" style="79" customWidth="1"/>
    <col min="7956" max="7958" width="11.5703125" style="79" customWidth="1"/>
    <col min="7959" max="7959" width="12.140625" style="79" customWidth="1"/>
    <col min="7960" max="7960" width="12.5703125" style="79" customWidth="1"/>
    <col min="7961" max="7961" width="9.85546875" style="79" customWidth="1"/>
    <col min="7962" max="7962" width="10" style="79" customWidth="1"/>
    <col min="7963" max="8183" width="9.140625" style="79"/>
    <col min="8184" max="8184" width="2" style="79" customWidth="1"/>
    <col min="8185" max="8185" width="34.5703125" style="79" customWidth="1"/>
    <col min="8186" max="8186" width="19.140625" style="79" customWidth="1"/>
    <col min="8187" max="8187" width="15.5703125" style="79" customWidth="1"/>
    <col min="8188" max="8191" width="14.7109375" style="79" customWidth="1"/>
    <col min="8192" max="8193" width="14.28515625" style="79" customWidth="1"/>
    <col min="8194" max="8194" width="13.42578125" style="79" customWidth="1"/>
    <col min="8195" max="8195" width="14.140625" style="79" customWidth="1"/>
    <col min="8196" max="8200" width="14.42578125" style="79" bestFit="1" customWidth="1"/>
    <col min="8201" max="8201" width="10.42578125" style="79" customWidth="1"/>
    <col min="8202" max="8202" width="9.140625" style="79"/>
    <col min="8203" max="8203" width="39.7109375" style="79" customWidth="1"/>
    <col min="8204" max="8207" width="16.140625" style="79" customWidth="1"/>
    <col min="8208" max="8208" width="13.7109375" style="79" customWidth="1"/>
    <col min="8209" max="8209" width="13" style="79" customWidth="1"/>
    <col min="8210" max="8210" width="12" style="79" customWidth="1"/>
    <col min="8211" max="8211" width="12.5703125" style="79" customWidth="1"/>
    <col min="8212" max="8214" width="11.5703125" style="79" customWidth="1"/>
    <col min="8215" max="8215" width="12.140625" style="79" customWidth="1"/>
    <col min="8216" max="8216" width="12.5703125" style="79" customWidth="1"/>
    <col min="8217" max="8217" width="9.85546875" style="79" customWidth="1"/>
    <col min="8218" max="8218" width="10" style="79" customWidth="1"/>
    <col min="8219" max="8439" width="9.140625" style="79"/>
    <col min="8440" max="8440" width="2" style="79" customWidth="1"/>
    <col min="8441" max="8441" width="34.5703125" style="79" customWidth="1"/>
    <col min="8442" max="8442" width="19.140625" style="79" customWidth="1"/>
    <col min="8443" max="8443" width="15.5703125" style="79" customWidth="1"/>
    <col min="8444" max="8447" width="14.7109375" style="79" customWidth="1"/>
    <col min="8448" max="8449" width="14.28515625" style="79" customWidth="1"/>
    <col min="8450" max="8450" width="13.42578125" style="79" customWidth="1"/>
    <col min="8451" max="8451" width="14.140625" style="79" customWidth="1"/>
    <col min="8452" max="8456" width="14.42578125" style="79" bestFit="1" customWidth="1"/>
    <col min="8457" max="8457" width="10.42578125" style="79" customWidth="1"/>
    <col min="8458" max="8458" width="9.140625" style="79"/>
    <col min="8459" max="8459" width="39.7109375" style="79" customWidth="1"/>
    <col min="8460" max="8463" width="16.140625" style="79" customWidth="1"/>
    <col min="8464" max="8464" width="13.7109375" style="79" customWidth="1"/>
    <col min="8465" max="8465" width="13" style="79" customWidth="1"/>
    <col min="8466" max="8466" width="12" style="79" customWidth="1"/>
    <col min="8467" max="8467" width="12.5703125" style="79" customWidth="1"/>
    <col min="8468" max="8470" width="11.5703125" style="79" customWidth="1"/>
    <col min="8471" max="8471" width="12.140625" style="79" customWidth="1"/>
    <col min="8472" max="8472" width="12.5703125" style="79" customWidth="1"/>
    <col min="8473" max="8473" width="9.85546875" style="79" customWidth="1"/>
    <col min="8474" max="8474" width="10" style="79" customWidth="1"/>
    <col min="8475" max="8695" width="9.140625" style="79"/>
    <col min="8696" max="8696" width="2" style="79" customWidth="1"/>
    <col min="8697" max="8697" width="34.5703125" style="79" customWidth="1"/>
    <col min="8698" max="8698" width="19.140625" style="79" customWidth="1"/>
    <col min="8699" max="8699" width="15.5703125" style="79" customWidth="1"/>
    <col min="8700" max="8703" width="14.7109375" style="79" customWidth="1"/>
    <col min="8704" max="8705" width="14.28515625" style="79" customWidth="1"/>
    <col min="8706" max="8706" width="13.42578125" style="79" customWidth="1"/>
    <col min="8707" max="8707" width="14.140625" style="79" customWidth="1"/>
    <col min="8708" max="8712" width="14.42578125" style="79" bestFit="1" customWidth="1"/>
    <col min="8713" max="8713" width="10.42578125" style="79" customWidth="1"/>
    <col min="8714" max="8714" width="9.140625" style="79"/>
    <col min="8715" max="8715" width="39.7109375" style="79" customWidth="1"/>
    <col min="8716" max="8719" width="16.140625" style="79" customWidth="1"/>
    <col min="8720" max="8720" width="13.7109375" style="79" customWidth="1"/>
    <col min="8721" max="8721" width="13" style="79" customWidth="1"/>
    <col min="8722" max="8722" width="12" style="79" customWidth="1"/>
    <col min="8723" max="8723" width="12.5703125" style="79" customWidth="1"/>
    <col min="8724" max="8726" width="11.5703125" style="79" customWidth="1"/>
    <col min="8727" max="8727" width="12.140625" style="79" customWidth="1"/>
    <col min="8728" max="8728" width="12.5703125" style="79" customWidth="1"/>
    <col min="8729" max="8729" width="9.85546875" style="79" customWidth="1"/>
    <col min="8730" max="8730" width="10" style="79" customWidth="1"/>
    <col min="8731" max="8951" width="9.140625" style="79"/>
    <col min="8952" max="8952" width="2" style="79" customWidth="1"/>
    <col min="8953" max="8953" width="34.5703125" style="79" customWidth="1"/>
    <col min="8954" max="8954" width="19.140625" style="79" customWidth="1"/>
    <col min="8955" max="8955" width="15.5703125" style="79" customWidth="1"/>
    <col min="8956" max="8959" width="14.7109375" style="79" customWidth="1"/>
    <col min="8960" max="8961" width="14.28515625" style="79" customWidth="1"/>
    <col min="8962" max="8962" width="13.42578125" style="79" customWidth="1"/>
    <col min="8963" max="8963" width="14.140625" style="79" customWidth="1"/>
    <col min="8964" max="8968" width="14.42578125" style="79" bestFit="1" customWidth="1"/>
    <col min="8969" max="8969" width="10.42578125" style="79" customWidth="1"/>
    <col min="8970" max="8970" width="9.140625" style="79"/>
    <col min="8971" max="8971" width="39.7109375" style="79" customWidth="1"/>
    <col min="8972" max="8975" width="16.140625" style="79" customWidth="1"/>
    <col min="8976" max="8976" width="13.7109375" style="79" customWidth="1"/>
    <col min="8977" max="8977" width="13" style="79" customWidth="1"/>
    <col min="8978" max="8978" width="12" style="79" customWidth="1"/>
    <col min="8979" max="8979" width="12.5703125" style="79" customWidth="1"/>
    <col min="8980" max="8982" width="11.5703125" style="79" customWidth="1"/>
    <col min="8983" max="8983" width="12.140625" style="79" customWidth="1"/>
    <col min="8984" max="8984" width="12.5703125" style="79" customWidth="1"/>
    <col min="8985" max="8985" width="9.85546875" style="79" customWidth="1"/>
    <col min="8986" max="8986" width="10" style="79" customWidth="1"/>
    <col min="8987" max="9207" width="9.140625" style="79"/>
    <col min="9208" max="9208" width="2" style="79" customWidth="1"/>
    <col min="9209" max="9209" width="34.5703125" style="79" customWidth="1"/>
    <col min="9210" max="9210" width="19.140625" style="79" customWidth="1"/>
    <col min="9211" max="9211" width="15.5703125" style="79" customWidth="1"/>
    <col min="9212" max="9215" width="14.7109375" style="79" customWidth="1"/>
    <col min="9216" max="9217" width="14.28515625" style="79" customWidth="1"/>
    <col min="9218" max="9218" width="13.42578125" style="79" customWidth="1"/>
    <col min="9219" max="9219" width="14.140625" style="79" customWidth="1"/>
    <col min="9220" max="9224" width="14.42578125" style="79" bestFit="1" customWidth="1"/>
    <col min="9225" max="9225" width="10.42578125" style="79" customWidth="1"/>
    <col min="9226" max="9226" width="9.140625" style="79"/>
    <col min="9227" max="9227" width="39.7109375" style="79" customWidth="1"/>
    <col min="9228" max="9231" width="16.140625" style="79" customWidth="1"/>
    <col min="9232" max="9232" width="13.7109375" style="79" customWidth="1"/>
    <col min="9233" max="9233" width="13" style="79" customWidth="1"/>
    <col min="9234" max="9234" width="12" style="79" customWidth="1"/>
    <col min="9235" max="9235" width="12.5703125" style="79" customWidth="1"/>
    <col min="9236" max="9238" width="11.5703125" style="79" customWidth="1"/>
    <col min="9239" max="9239" width="12.140625" style="79" customWidth="1"/>
    <col min="9240" max="9240" width="12.5703125" style="79" customWidth="1"/>
    <col min="9241" max="9241" width="9.85546875" style="79" customWidth="1"/>
    <col min="9242" max="9242" width="10" style="79" customWidth="1"/>
    <col min="9243" max="9463" width="9.140625" style="79"/>
    <col min="9464" max="9464" width="2" style="79" customWidth="1"/>
    <col min="9465" max="9465" width="34.5703125" style="79" customWidth="1"/>
    <col min="9466" max="9466" width="19.140625" style="79" customWidth="1"/>
    <col min="9467" max="9467" width="15.5703125" style="79" customWidth="1"/>
    <col min="9468" max="9471" width="14.7109375" style="79" customWidth="1"/>
    <col min="9472" max="9473" width="14.28515625" style="79" customWidth="1"/>
    <col min="9474" max="9474" width="13.42578125" style="79" customWidth="1"/>
    <col min="9475" max="9475" width="14.140625" style="79" customWidth="1"/>
    <col min="9476" max="9480" width="14.42578125" style="79" bestFit="1" customWidth="1"/>
    <col min="9481" max="9481" width="10.42578125" style="79" customWidth="1"/>
    <col min="9482" max="9482" width="9.140625" style="79"/>
    <col min="9483" max="9483" width="39.7109375" style="79" customWidth="1"/>
    <col min="9484" max="9487" width="16.140625" style="79" customWidth="1"/>
    <col min="9488" max="9488" width="13.7109375" style="79" customWidth="1"/>
    <col min="9489" max="9489" width="13" style="79" customWidth="1"/>
    <col min="9490" max="9490" width="12" style="79" customWidth="1"/>
    <col min="9491" max="9491" width="12.5703125" style="79" customWidth="1"/>
    <col min="9492" max="9494" width="11.5703125" style="79" customWidth="1"/>
    <col min="9495" max="9495" width="12.140625" style="79" customWidth="1"/>
    <col min="9496" max="9496" width="12.5703125" style="79" customWidth="1"/>
    <col min="9497" max="9497" width="9.85546875" style="79" customWidth="1"/>
    <col min="9498" max="9498" width="10" style="79" customWidth="1"/>
    <col min="9499" max="9719" width="9.140625" style="79"/>
    <col min="9720" max="9720" width="2" style="79" customWidth="1"/>
    <col min="9721" max="9721" width="34.5703125" style="79" customWidth="1"/>
    <col min="9722" max="9722" width="19.140625" style="79" customWidth="1"/>
    <col min="9723" max="9723" width="15.5703125" style="79" customWidth="1"/>
    <col min="9724" max="9727" width="14.7109375" style="79" customWidth="1"/>
    <col min="9728" max="9729" width="14.28515625" style="79" customWidth="1"/>
    <col min="9730" max="9730" width="13.42578125" style="79" customWidth="1"/>
    <col min="9731" max="9731" width="14.140625" style="79" customWidth="1"/>
    <col min="9732" max="9736" width="14.42578125" style="79" bestFit="1" customWidth="1"/>
    <col min="9737" max="9737" width="10.42578125" style="79" customWidth="1"/>
    <col min="9738" max="9738" width="9.140625" style="79"/>
    <col min="9739" max="9739" width="39.7109375" style="79" customWidth="1"/>
    <col min="9740" max="9743" width="16.140625" style="79" customWidth="1"/>
    <col min="9744" max="9744" width="13.7109375" style="79" customWidth="1"/>
    <col min="9745" max="9745" width="13" style="79" customWidth="1"/>
    <col min="9746" max="9746" width="12" style="79" customWidth="1"/>
    <col min="9747" max="9747" width="12.5703125" style="79" customWidth="1"/>
    <col min="9748" max="9750" width="11.5703125" style="79" customWidth="1"/>
    <col min="9751" max="9751" width="12.140625" style="79" customWidth="1"/>
    <col min="9752" max="9752" width="12.5703125" style="79" customWidth="1"/>
    <col min="9753" max="9753" width="9.85546875" style="79" customWidth="1"/>
    <col min="9754" max="9754" width="10" style="79" customWidth="1"/>
    <col min="9755" max="9975" width="9.140625" style="79"/>
    <col min="9976" max="9976" width="2" style="79" customWidth="1"/>
    <col min="9977" max="9977" width="34.5703125" style="79" customWidth="1"/>
    <col min="9978" max="9978" width="19.140625" style="79" customWidth="1"/>
    <col min="9979" max="9979" width="15.5703125" style="79" customWidth="1"/>
    <col min="9980" max="9983" width="14.7109375" style="79" customWidth="1"/>
    <col min="9984" max="9985" width="14.28515625" style="79" customWidth="1"/>
    <col min="9986" max="9986" width="13.42578125" style="79" customWidth="1"/>
    <col min="9987" max="9987" width="14.140625" style="79" customWidth="1"/>
    <col min="9988" max="9992" width="14.42578125" style="79" bestFit="1" customWidth="1"/>
    <col min="9993" max="9993" width="10.42578125" style="79" customWidth="1"/>
    <col min="9994" max="9994" width="9.140625" style="79"/>
    <col min="9995" max="9995" width="39.7109375" style="79" customWidth="1"/>
    <col min="9996" max="9999" width="16.140625" style="79" customWidth="1"/>
    <col min="10000" max="10000" width="13.7109375" style="79" customWidth="1"/>
    <col min="10001" max="10001" width="13" style="79" customWidth="1"/>
    <col min="10002" max="10002" width="12" style="79" customWidth="1"/>
    <col min="10003" max="10003" width="12.5703125" style="79" customWidth="1"/>
    <col min="10004" max="10006" width="11.5703125" style="79" customWidth="1"/>
    <col min="10007" max="10007" width="12.140625" style="79" customWidth="1"/>
    <col min="10008" max="10008" width="12.5703125" style="79" customWidth="1"/>
    <col min="10009" max="10009" width="9.85546875" style="79" customWidth="1"/>
    <col min="10010" max="10010" width="10" style="79" customWidth="1"/>
    <col min="10011" max="10231" width="9.140625" style="79"/>
    <col min="10232" max="10232" width="2" style="79" customWidth="1"/>
    <col min="10233" max="10233" width="34.5703125" style="79" customWidth="1"/>
    <col min="10234" max="10234" width="19.140625" style="79" customWidth="1"/>
    <col min="10235" max="10235" width="15.5703125" style="79" customWidth="1"/>
    <col min="10236" max="10239" width="14.7109375" style="79" customWidth="1"/>
    <col min="10240" max="10241" width="14.28515625" style="79" customWidth="1"/>
    <col min="10242" max="10242" width="13.42578125" style="79" customWidth="1"/>
    <col min="10243" max="10243" width="14.140625" style="79" customWidth="1"/>
    <col min="10244" max="10248" width="14.42578125" style="79" bestFit="1" customWidth="1"/>
    <col min="10249" max="10249" width="10.42578125" style="79" customWidth="1"/>
    <col min="10250" max="10250" width="9.140625" style="79"/>
    <col min="10251" max="10251" width="39.7109375" style="79" customWidth="1"/>
    <col min="10252" max="10255" width="16.140625" style="79" customWidth="1"/>
    <col min="10256" max="10256" width="13.7109375" style="79" customWidth="1"/>
    <col min="10257" max="10257" width="13" style="79" customWidth="1"/>
    <col min="10258" max="10258" width="12" style="79" customWidth="1"/>
    <col min="10259" max="10259" width="12.5703125" style="79" customWidth="1"/>
    <col min="10260" max="10262" width="11.5703125" style="79" customWidth="1"/>
    <col min="10263" max="10263" width="12.140625" style="79" customWidth="1"/>
    <col min="10264" max="10264" width="12.5703125" style="79" customWidth="1"/>
    <col min="10265" max="10265" width="9.85546875" style="79" customWidth="1"/>
    <col min="10266" max="10266" width="10" style="79" customWidth="1"/>
    <col min="10267" max="10487" width="9.140625" style="79"/>
    <col min="10488" max="10488" width="2" style="79" customWidth="1"/>
    <col min="10489" max="10489" width="34.5703125" style="79" customWidth="1"/>
    <col min="10490" max="10490" width="19.140625" style="79" customWidth="1"/>
    <col min="10491" max="10491" width="15.5703125" style="79" customWidth="1"/>
    <col min="10492" max="10495" width="14.7109375" style="79" customWidth="1"/>
    <col min="10496" max="10497" width="14.28515625" style="79" customWidth="1"/>
    <col min="10498" max="10498" width="13.42578125" style="79" customWidth="1"/>
    <col min="10499" max="10499" width="14.140625" style="79" customWidth="1"/>
    <col min="10500" max="10504" width="14.42578125" style="79" bestFit="1" customWidth="1"/>
    <col min="10505" max="10505" width="10.42578125" style="79" customWidth="1"/>
    <col min="10506" max="10506" width="9.140625" style="79"/>
    <col min="10507" max="10507" width="39.7109375" style="79" customWidth="1"/>
    <col min="10508" max="10511" width="16.140625" style="79" customWidth="1"/>
    <col min="10512" max="10512" width="13.7109375" style="79" customWidth="1"/>
    <col min="10513" max="10513" width="13" style="79" customWidth="1"/>
    <col min="10514" max="10514" width="12" style="79" customWidth="1"/>
    <col min="10515" max="10515" width="12.5703125" style="79" customWidth="1"/>
    <col min="10516" max="10518" width="11.5703125" style="79" customWidth="1"/>
    <col min="10519" max="10519" width="12.140625" style="79" customWidth="1"/>
    <col min="10520" max="10520" width="12.5703125" style="79" customWidth="1"/>
    <col min="10521" max="10521" width="9.85546875" style="79" customWidth="1"/>
    <col min="10522" max="10522" width="10" style="79" customWidth="1"/>
    <col min="10523" max="10743" width="9.140625" style="79"/>
    <col min="10744" max="10744" width="2" style="79" customWidth="1"/>
    <col min="10745" max="10745" width="34.5703125" style="79" customWidth="1"/>
    <col min="10746" max="10746" width="19.140625" style="79" customWidth="1"/>
    <col min="10747" max="10747" width="15.5703125" style="79" customWidth="1"/>
    <col min="10748" max="10751" width="14.7109375" style="79" customWidth="1"/>
    <col min="10752" max="10753" width="14.28515625" style="79" customWidth="1"/>
    <col min="10754" max="10754" width="13.42578125" style="79" customWidth="1"/>
    <col min="10755" max="10755" width="14.140625" style="79" customWidth="1"/>
    <col min="10756" max="10760" width="14.42578125" style="79" bestFit="1" customWidth="1"/>
    <col min="10761" max="10761" width="10.42578125" style="79" customWidth="1"/>
    <col min="10762" max="10762" width="9.140625" style="79"/>
    <col min="10763" max="10763" width="39.7109375" style="79" customWidth="1"/>
    <col min="10764" max="10767" width="16.140625" style="79" customWidth="1"/>
    <col min="10768" max="10768" width="13.7109375" style="79" customWidth="1"/>
    <col min="10769" max="10769" width="13" style="79" customWidth="1"/>
    <col min="10770" max="10770" width="12" style="79" customWidth="1"/>
    <col min="10771" max="10771" width="12.5703125" style="79" customWidth="1"/>
    <col min="10772" max="10774" width="11.5703125" style="79" customWidth="1"/>
    <col min="10775" max="10775" width="12.140625" style="79" customWidth="1"/>
    <col min="10776" max="10776" width="12.5703125" style="79" customWidth="1"/>
    <col min="10777" max="10777" width="9.85546875" style="79" customWidth="1"/>
    <col min="10778" max="10778" width="10" style="79" customWidth="1"/>
    <col min="10779" max="10999" width="9.140625" style="79"/>
    <col min="11000" max="11000" width="2" style="79" customWidth="1"/>
    <col min="11001" max="11001" width="34.5703125" style="79" customWidth="1"/>
    <col min="11002" max="11002" width="19.140625" style="79" customWidth="1"/>
    <col min="11003" max="11003" width="15.5703125" style="79" customWidth="1"/>
    <col min="11004" max="11007" width="14.7109375" style="79" customWidth="1"/>
    <col min="11008" max="11009" width="14.28515625" style="79" customWidth="1"/>
    <col min="11010" max="11010" width="13.42578125" style="79" customWidth="1"/>
    <col min="11011" max="11011" width="14.140625" style="79" customWidth="1"/>
    <col min="11012" max="11016" width="14.42578125" style="79" bestFit="1" customWidth="1"/>
    <col min="11017" max="11017" width="10.42578125" style="79" customWidth="1"/>
    <col min="11018" max="11018" width="9.140625" style="79"/>
    <col min="11019" max="11019" width="39.7109375" style="79" customWidth="1"/>
    <col min="11020" max="11023" width="16.140625" style="79" customWidth="1"/>
    <col min="11024" max="11024" width="13.7109375" style="79" customWidth="1"/>
    <col min="11025" max="11025" width="13" style="79" customWidth="1"/>
    <col min="11026" max="11026" width="12" style="79" customWidth="1"/>
    <col min="11027" max="11027" width="12.5703125" style="79" customWidth="1"/>
    <col min="11028" max="11030" width="11.5703125" style="79" customWidth="1"/>
    <col min="11031" max="11031" width="12.140625" style="79" customWidth="1"/>
    <col min="11032" max="11032" width="12.5703125" style="79" customWidth="1"/>
    <col min="11033" max="11033" width="9.85546875" style="79" customWidth="1"/>
    <col min="11034" max="11034" width="10" style="79" customWidth="1"/>
    <col min="11035" max="11255" width="9.140625" style="79"/>
    <col min="11256" max="11256" width="2" style="79" customWidth="1"/>
    <col min="11257" max="11257" width="34.5703125" style="79" customWidth="1"/>
    <col min="11258" max="11258" width="19.140625" style="79" customWidth="1"/>
    <col min="11259" max="11259" width="15.5703125" style="79" customWidth="1"/>
    <col min="11260" max="11263" width="14.7109375" style="79" customWidth="1"/>
    <col min="11264" max="11265" width="14.28515625" style="79" customWidth="1"/>
    <col min="11266" max="11266" width="13.42578125" style="79" customWidth="1"/>
    <col min="11267" max="11267" width="14.140625" style="79" customWidth="1"/>
    <col min="11268" max="11272" width="14.42578125" style="79" bestFit="1" customWidth="1"/>
    <col min="11273" max="11273" width="10.42578125" style="79" customWidth="1"/>
    <col min="11274" max="11274" width="9.140625" style="79"/>
    <col min="11275" max="11275" width="39.7109375" style="79" customWidth="1"/>
    <col min="11276" max="11279" width="16.140625" style="79" customWidth="1"/>
    <col min="11280" max="11280" width="13.7109375" style="79" customWidth="1"/>
    <col min="11281" max="11281" width="13" style="79" customWidth="1"/>
    <col min="11282" max="11282" width="12" style="79" customWidth="1"/>
    <col min="11283" max="11283" width="12.5703125" style="79" customWidth="1"/>
    <col min="11284" max="11286" width="11.5703125" style="79" customWidth="1"/>
    <col min="11287" max="11287" width="12.140625" style="79" customWidth="1"/>
    <col min="11288" max="11288" width="12.5703125" style="79" customWidth="1"/>
    <col min="11289" max="11289" width="9.85546875" style="79" customWidth="1"/>
    <col min="11290" max="11290" width="10" style="79" customWidth="1"/>
    <col min="11291" max="11511" width="9.140625" style="79"/>
    <col min="11512" max="11512" width="2" style="79" customWidth="1"/>
    <col min="11513" max="11513" width="34.5703125" style="79" customWidth="1"/>
    <col min="11514" max="11514" width="19.140625" style="79" customWidth="1"/>
    <col min="11515" max="11515" width="15.5703125" style="79" customWidth="1"/>
    <col min="11516" max="11519" width="14.7109375" style="79" customWidth="1"/>
    <col min="11520" max="11521" width="14.28515625" style="79" customWidth="1"/>
    <col min="11522" max="11522" width="13.42578125" style="79" customWidth="1"/>
    <col min="11523" max="11523" width="14.140625" style="79" customWidth="1"/>
    <col min="11524" max="11528" width="14.42578125" style="79" bestFit="1" customWidth="1"/>
    <col min="11529" max="11529" width="10.42578125" style="79" customWidth="1"/>
    <col min="11530" max="11530" width="9.140625" style="79"/>
    <col min="11531" max="11531" width="39.7109375" style="79" customWidth="1"/>
    <col min="11532" max="11535" width="16.140625" style="79" customWidth="1"/>
    <col min="11536" max="11536" width="13.7109375" style="79" customWidth="1"/>
    <col min="11537" max="11537" width="13" style="79" customWidth="1"/>
    <col min="11538" max="11538" width="12" style="79" customWidth="1"/>
    <col min="11539" max="11539" width="12.5703125" style="79" customWidth="1"/>
    <col min="11540" max="11542" width="11.5703125" style="79" customWidth="1"/>
    <col min="11543" max="11543" width="12.140625" style="79" customWidth="1"/>
    <col min="11544" max="11544" width="12.5703125" style="79" customWidth="1"/>
    <col min="11545" max="11545" width="9.85546875" style="79" customWidth="1"/>
    <col min="11546" max="11546" width="10" style="79" customWidth="1"/>
    <col min="11547" max="11767" width="9.140625" style="79"/>
    <col min="11768" max="11768" width="2" style="79" customWidth="1"/>
    <col min="11769" max="11769" width="34.5703125" style="79" customWidth="1"/>
    <col min="11770" max="11770" width="19.140625" style="79" customWidth="1"/>
    <col min="11771" max="11771" width="15.5703125" style="79" customWidth="1"/>
    <col min="11772" max="11775" width="14.7109375" style="79" customWidth="1"/>
    <col min="11776" max="11777" width="14.28515625" style="79" customWidth="1"/>
    <col min="11778" max="11778" width="13.42578125" style="79" customWidth="1"/>
    <col min="11779" max="11779" width="14.140625" style="79" customWidth="1"/>
    <col min="11780" max="11784" width="14.42578125" style="79" bestFit="1" customWidth="1"/>
    <col min="11785" max="11785" width="10.42578125" style="79" customWidth="1"/>
    <col min="11786" max="11786" width="9.140625" style="79"/>
    <col min="11787" max="11787" width="39.7109375" style="79" customWidth="1"/>
    <col min="11788" max="11791" width="16.140625" style="79" customWidth="1"/>
    <col min="11792" max="11792" width="13.7109375" style="79" customWidth="1"/>
    <col min="11793" max="11793" width="13" style="79" customWidth="1"/>
    <col min="11794" max="11794" width="12" style="79" customWidth="1"/>
    <col min="11795" max="11795" width="12.5703125" style="79" customWidth="1"/>
    <col min="11796" max="11798" width="11.5703125" style="79" customWidth="1"/>
    <col min="11799" max="11799" width="12.140625" style="79" customWidth="1"/>
    <col min="11800" max="11800" width="12.5703125" style="79" customWidth="1"/>
    <col min="11801" max="11801" width="9.85546875" style="79" customWidth="1"/>
    <col min="11802" max="11802" width="10" style="79" customWidth="1"/>
    <col min="11803" max="12023" width="9.140625" style="79"/>
    <col min="12024" max="12024" width="2" style="79" customWidth="1"/>
    <col min="12025" max="12025" width="34.5703125" style="79" customWidth="1"/>
    <col min="12026" max="12026" width="19.140625" style="79" customWidth="1"/>
    <col min="12027" max="12027" width="15.5703125" style="79" customWidth="1"/>
    <col min="12028" max="12031" width="14.7109375" style="79" customWidth="1"/>
    <col min="12032" max="12033" width="14.28515625" style="79" customWidth="1"/>
    <col min="12034" max="12034" width="13.42578125" style="79" customWidth="1"/>
    <col min="12035" max="12035" width="14.140625" style="79" customWidth="1"/>
    <col min="12036" max="12040" width="14.42578125" style="79" bestFit="1" customWidth="1"/>
    <col min="12041" max="12041" width="10.42578125" style="79" customWidth="1"/>
    <col min="12042" max="12042" width="9.140625" style="79"/>
    <col min="12043" max="12043" width="39.7109375" style="79" customWidth="1"/>
    <col min="12044" max="12047" width="16.140625" style="79" customWidth="1"/>
    <col min="12048" max="12048" width="13.7109375" style="79" customWidth="1"/>
    <col min="12049" max="12049" width="13" style="79" customWidth="1"/>
    <col min="12050" max="12050" width="12" style="79" customWidth="1"/>
    <col min="12051" max="12051" width="12.5703125" style="79" customWidth="1"/>
    <col min="12052" max="12054" width="11.5703125" style="79" customWidth="1"/>
    <col min="12055" max="12055" width="12.140625" style="79" customWidth="1"/>
    <col min="12056" max="12056" width="12.5703125" style="79" customWidth="1"/>
    <col min="12057" max="12057" width="9.85546875" style="79" customWidth="1"/>
    <col min="12058" max="12058" width="10" style="79" customWidth="1"/>
    <col min="12059" max="12279" width="9.140625" style="79"/>
    <col min="12280" max="12280" width="2" style="79" customWidth="1"/>
    <col min="12281" max="12281" width="34.5703125" style="79" customWidth="1"/>
    <col min="12282" max="12282" width="19.140625" style="79" customWidth="1"/>
    <col min="12283" max="12283" width="15.5703125" style="79" customWidth="1"/>
    <col min="12284" max="12287" width="14.7109375" style="79" customWidth="1"/>
    <col min="12288" max="12289" width="14.28515625" style="79" customWidth="1"/>
    <col min="12290" max="12290" width="13.42578125" style="79" customWidth="1"/>
    <col min="12291" max="12291" width="14.140625" style="79" customWidth="1"/>
    <col min="12292" max="12296" width="14.42578125" style="79" bestFit="1" customWidth="1"/>
    <col min="12297" max="12297" width="10.42578125" style="79" customWidth="1"/>
    <col min="12298" max="12298" width="9.140625" style="79"/>
    <col min="12299" max="12299" width="39.7109375" style="79" customWidth="1"/>
    <col min="12300" max="12303" width="16.140625" style="79" customWidth="1"/>
    <col min="12304" max="12304" width="13.7109375" style="79" customWidth="1"/>
    <col min="12305" max="12305" width="13" style="79" customWidth="1"/>
    <col min="12306" max="12306" width="12" style="79" customWidth="1"/>
    <col min="12307" max="12307" width="12.5703125" style="79" customWidth="1"/>
    <col min="12308" max="12310" width="11.5703125" style="79" customWidth="1"/>
    <col min="12311" max="12311" width="12.140625" style="79" customWidth="1"/>
    <col min="12312" max="12312" width="12.5703125" style="79" customWidth="1"/>
    <col min="12313" max="12313" width="9.85546875" style="79" customWidth="1"/>
    <col min="12314" max="12314" width="10" style="79" customWidth="1"/>
    <col min="12315" max="12535" width="9.140625" style="79"/>
    <col min="12536" max="12536" width="2" style="79" customWidth="1"/>
    <col min="12537" max="12537" width="34.5703125" style="79" customWidth="1"/>
    <col min="12538" max="12538" width="19.140625" style="79" customWidth="1"/>
    <col min="12539" max="12539" width="15.5703125" style="79" customWidth="1"/>
    <col min="12540" max="12543" width="14.7109375" style="79" customWidth="1"/>
    <col min="12544" max="12545" width="14.28515625" style="79" customWidth="1"/>
    <col min="12546" max="12546" width="13.42578125" style="79" customWidth="1"/>
    <col min="12547" max="12547" width="14.140625" style="79" customWidth="1"/>
    <col min="12548" max="12552" width="14.42578125" style="79" bestFit="1" customWidth="1"/>
    <col min="12553" max="12553" width="10.42578125" style="79" customWidth="1"/>
    <col min="12554" max="12554" width="9.140625" style="79"/>
    <col min="12555" max="12555" width="39.7109375" style="79" customWidth="1"/>
    <col min="12556" max="12559" width="16.140625" style="79" customWidth="1"/>
    <col min="12560" max="12560" width="13.7109375" style="79" customWidth="1"/>
    <col min="12561" max="12561" width="13" style="79" customWidth="1"/>
    <col min="12562" max="12562" width="12" style="79" customWidth="1"/>
    <col min="12563" max="12563" width="12.5703125" style="79" customWidth="1"/>
    <col min="12564" max="12566" width="11.5703125" style="79" customWidth="1"/>
    <col min="12567" max="12567" width="12.140625" style="79" customWidth="1"/>
    <col min="12568" max="12568" width="12.5703125" style="79" customWidth="1"/>
    <col min="12569" max="12569" width="9.85546875" style="79" customWidth="1"/>
    <col min="12570" max="12570" width="10" style="79" customWidth="1"/>
    <col min="12571" max="12791" width="9.140625" style="79"/>
    <col min="12792" max="12792" width="2" style="79" customWidth="1"/>
    <col min="12793" max="12793" width="34.5703125" style="79" customWidth="1"/>
    <col min="12794" max="12794" width="19.140625" style="79" customWidth="1"/>
    <col min="12795" max="12795" width="15.5703125" style="79" customWidth="1"/>
    <col min="12796" max="12799" width="14.7109375" style="79" customWidth="1"/>
    <col min="12800" max="12801" width="14.28515625" style="79" customWidth="1"/>
    <col min="12802" max="12802" width="13.42578125" style="79" customWidth="1"/>
    <col min="12803" max="12803" width="14.140625" style="79" customWidth="1"/>
    <col min="12804" max="12808" width="14.42578125" style="79" bestFit="1" customWidth="1"/>
    <col min="12809" max="12809" width="10.42578125" style="79" customWidth="1"/>
    <col min="12810" max="12810" width="9.140625" style="79"/>
    <col min="12811" max="12811" width="39.7109375" style="79" customWidth="1"/>
    <col min="12812" max="12815" width="16.140625" style="79" customWidth="1"/>
    <col min="12816" max="12816" width="13.7109375" style="79" customWidth="1"/>
    <col min="12817" max="12817" width="13" style="79" customWidth="1"/>
    <col min="12818" max="12818" width="12" style="79" customWidth="1"/>
    <col min="12819" max="12819" width="12.5703125" style="79" customWidth="1"/>
    <col min="12820" max="12822" width="11.5703125" style="79" customWidth="1"/>
    <col min="12823" max="12823" width="12.140625" style="79" customWidth="1"/>
    <col min="12824" max="12824" width="12.5703125" style="79" customWidth="1"/>
    <col min="12825" max="12825" width="9.85546875" style="79" customWidth="1"/>
    <col min="12826" max="12826" width="10" style="79" customWidth="1"/>
    <col min="12827" max="13047" width="9.140625" style="79"/>
    <col min="13048" max="13048" width="2" style="79" customWidth="1"/>
    <col min="13049" max="13049" width="34.5703125" style="79" customWidth="1"/>
    <col min="13050" max="13050" width="19.140625" style="79" customWidth="1"/>
    <col min="13051" max="13051" width="15.5703125" style="79" customWidth="1"/>
    <col min="13052" max="13055" width="14.7109375" style="79" customWidth="1"/>
    <col min="13056" max="13057" width="14.28515625" style="79" customWidth="1"/>
    <col min="13058" max="13058" width="13.42578125" style="79" customWidth="1"/>
    <col min="13059" max="13059" width="14.140625" style="79" customWidth="1"/>
    <col min="13060" max="13064" width="14.42578125" style="79" bestFit="1" customWidth="1"/>
    <col min="13065" max="13065" width="10.42578125" style="79" customWidth="1"/>
    <col min="13066" max="13066" width="9.140625" style="79"/>
    <col min="13067" max="13067" width="39.7109375" style="79" customWidth="1"/>
    <col min="13068" max="13071" width="16.140625" style="79" customWidth="1"/>
    <col min="13072" max="13072" width="13.7109375" style="79" customWidth="1"/>
    <col min="13073" max="13073" width="13" style="79" customWidth="1"/>
    <col min="13074" max="13074" width="12" style="79" customWidth="1"/>
    <col min="13075" max="13075" width="12.5703125" style="79" customWidth="1"/>
    <col min="13076" max="13078" width="11.5703125" style="79" customWidth="1"/>
    <col min="13079" max="13079" width="12.140625" style="79" customWidth="1"/>
    <col min="13080" max="13080" width="12.5703125" style="79" customWidth="1"/>
    <col min="13081" max="13081" width="9.85546875" style="79" customWidth="1"/>
    <col min="13082" max="13082" width="10" style="79" customWidth="1"/>
    <col min="13083" max="13303" width="9.140625" style="79"/>
    <col min="13304" max="13304" width="2" style="79" customWidth="1"/>
    <col min="13305" max="13305" width="34.5703125" style="79" customWidth="1"/>
    <col min="13306" max="13306" width="19.140625" style="79" customWidth="1"/>
    <col min="13307" max="13307" width="15.5703125" style="79" customWidth="1"/>
    <col min="13308" max="13311" width="14.7109375" style="79" customWidth="1"/>
    <col min="13312" max="13313" width="14.28515625" style="79" customWidth="1"/>
    <col min="13314" max="13314" width="13.42578125" style="79" customWidth="1"/>
    <col min="13315" max="13315" width="14.140625" style="79" customWidth="1"/>
    <col min="13316" max="13320" width="14.42578125" style="79" bestFit="1" customWidth="1"/>
    <col min="13321" max="13321" width="10.42578125" style="79" customWidth="1"/>
    <col min="13322" max="13322" width="9.140625" style="79"/>
    <col min="13323" max="13323" width="39.7109375" style="79" customWidth="1"/>
    <col min="13324" max="13327" width="16.140625" style="79" customWidth="1"/>
    <col min="13328" max="13328" width="13.7109375" style="79" customWidth="1"/>
    <col min="13329" max="13329" width="13" style="79" customWidth="1"/>
    <col min="13330" max="13330" width="12" style="79" customWidth="1"/>
    <col min="13331" max="13331" width="12.5703125" style="79" customWidth="1"/>
    <col min="13332" max="13334" width="11.5703125" style="79" customWidth="1"/>
    <col min="13335" max="13335" width="12.140625" style="79" customWidth="1"/>
    <col min="13336" max="13336" width="12.5703125" style="79" customWidth="1"/>
    <col min="13337" max="13337" width="9.85546875" style="79" customWidth="1"/>
    <col min="13338" max="13338" width="10" style="79" customWidth="1"/>
    <col min="13339" max="13559" width="9.140625" style="79"/>
    <col min="13560" max="13560" width="2" style="79" customWidth="1"/>
    <col min="13561" max="13561" width="34.5703125" style="79" customWidth="1"/>
    <col min="13562" max="13562" width="19.140625" style="79" customWidth="1"/>
    <col min="13563" max="13563" width="15.5703125" style="79" customWidth="1"/>
    <col min="13564" max="13567" width="14.7109375" style="79" customWidth="1"/>
    <col min="13568" max="13569" width="14.28515625" style="79" customWidth="1"/>
    <col min="13570" max="13570" width="13.42578125" style="79" customWidth="1"/>
    <col min="13571" max="13571" width="14.140625" style="79" customWidth="1"/>
    <col min="13572" max="13576" width="14.42578125" style="79" bestFit="1" customWidth="1"/>
    <col min="13577" max="13577" width="10.42578125" style="79" customWidth="1"/>
    <col min="13578" max="13578" width="9.140625" style="79"/>
    <col min="13579" max="13579" width="39.7109375" style="79" customWidth="1"/>
    <col min="13580" max="13583" width="16.140625" style="79" customWidth="1"/>
    <col min="13584" max="13584" width="13.7109375" style="79" customWidth="1"/>
    <col min="13585" max="13585" width="13" style="79" customWidth="1"/>
    <col min="13586" max="13586" width="12" style="79" customWidth="1"/>
    <col min="13587" max="13587" width="12.5703125" style="79" customWidth="1"/>
    <col min="13588" max="13590" width="11.5703125" style="79" customWidth="1"/>
    <col min="13591" max="13591" width="12.140625" style="79" customWidth="1"/>
    <col min="13592" max="13592" width="12.5703125" style="79" customWidth="1"/>
    <col min="13593" max="13593" width="9.85546875" style="79" customWidth="1"/>
    <col min="13594" max="13594" width="10" style="79" customWidth="1"/>
    <col min="13595" max="13815" width="9.140625" style="79"/>
    <col min="13816" max="13816" width="2" style="79" customWidth="1"/>
    <col min="13817" max="13817" width="34.5703125" style="79" customWidth="1"/>
    <col min="13818" max="13818" width="19.140625" style="79" customWidth="1"/>
    <col min="13819" max="13819" width="15.5703125" style="79" customWidth="1"/>
    <col min="13820" max="13823" width="14.7109375" style="79" customWidth="1"/>
    <col min="13824" max="13825" width="14.28515625" style="79" customWidth="1"/>
    <col min="13826" max="13826" width="13.42578125" style="79" customWidth="1"/>
    <col min="13827" max="13827" width="14.140625" style="79" customWidth="1"/>
    <col min="13828" max="13832" width="14.42578125" style="79" bestFit="1" customWidth="1"/>
    <col min="13833" max="13833" width="10.42578125" style="79" customWidth="1"/>
    <col min="13834" max="13834" width="9.140625" style="79"/>
    <col min="13835" max="13835" width="39.7109375" style="79" customWidth="1"/>
    <col min="13836" max="13839" width="16.140625" style="79" customWidth="1"/>
    <col min="13840" max="13840" width="13.7109375" style="79" customWidth="1"/>
    <col min="13841" max="13841" width="13" style="79" customWidth="1"/>
    <col min="13842" max="13842" width="12" style="79" customWidth="1"/>
    <col min="13843" max="13843" width="12.5703125" style="79" customWidth="1"/>
    <col min="13844" max="13846" width="11.5703125" style="79" customWidth="1"/>
    <col min="13847" max="13847" width="12.140625" style="79" customWidth="1"/>
    <col min="13848" max="13848" width="12.5703125" style="79" customWidth="1"/>
    <col min="13849" max="13849" width="9.85546875" style="79" customWidth="1"/>
    <col min="13850" max="13850" width="10" style="79" customWidth="1"/>
    <col min="13851" max="14071" width="9.140625" style="79"/>
    <col min="14072" max="14072" width="2" style="79" customWidth="1"/>
    <col min="14073" max="14073" width="34.5703125" style="79" customWidth="1"/>
    <col min="14074" max="14074" width="19.140625" style="79" customWidth="1"/>
    <col min="14075" max="14075" width="15.5703125" style="79" customWidth="1"/>
    <col min="14076" max="14079" width="14.7109375" style="79" customWidth="1"/>
    <col min="14080" max="14081" width="14.28515625" style="79" customWidth="1"/>
    <col min="14082" max="14082" width="13.42578125" style="79" customWidth="1"/>
    <col min="14083" max="14083" width="14.140625" style="79" customWidth="1"/>
    <col min="14084" max="14088" width="14.42578125" style="79" bestFit="1" customWidth="1"/>
    <col min="14089" max="14089" width="10.42578125" style="79" customWidth="1"/>
    <col min="14090" max="14090" width="9.140625" style="79"/>
    <col min="14091" max="14091" width="39.7109375" style="79" customWidth="1"/>
    <col min="14092" max="14095" width="16.140625" style="79" customWidth="1"/>
    <col min="14096" max="14096" width="13.7109375" style="79" customWidth="1"/>
    <col min="14097" max="14097" width="13" style="79" customWidth="1"/>
    <col min="14098" max="14098" width="12" style="79" customWidth="1"/>
    <col min="14099" max="14099" width="12.5703125" style="79" customWidth="1"/>
    <col min="14100" max="14102" width="11.5703125" style="79" customWidth="1"/>
    <col min="14103" max="14103" width="12.140625" style="79" customWidth="1"/>
    <col min="14104" max="14104" width="12.5703125" style="79" customWidth="1"/>
    <col min="14105" max="14105" width="9.85546875" style="79" customWidth="1"/>
    <col min="14106" max="14106" width="10" style="79" customWidth="1"/>
    <col min="14107" max="14327" width="9.140625" style="79"/>
    <col min="14328" max="14328" width="2" style="79" customWidth="1"/>
    <col min="14329" max="14329" width="34.5703125" style="79" customWidth="1"/>
    <col min="14330" max="14330" width="19.140625" style="79" customWidth="1"/>
    <col min="14331" max="14331" width="15.5703125" style="79" customWidth="1"/>
    <col min="14332" max="14335" width="14.7109375" style="79" customWidth="1"/>
    <col min="14336" max="14337" width="14.28515625" style="79" customWidth="1"/>
    <col min="14338" max="14338" width="13.42578125" style="79" customWidth="1"/>
    <col min="14339" max="14339" width="14.140625" style="79" customWidth="1"/>
    <col min="14340" max="14344" width="14.42578125" style="79" bestFit="1" customWidth="1"/>
    <col min="14345" max="14345" width="10.42578125" style="79" customWidth="1"/>
    <col min="14346" max="14346" width="9.140625" style="79"/>
    <col min="14347" max="14347" width="39.7109375" style="79" customWidth="1"/>
    <col min="14348" max="14351" width="16.140625" style="79" customWidth="1"/>
    <col min="14352" max="14352" width="13.7109375" style="79" customWidth="1"/>
    <col min="14353" max="14353" width="13" style="79" customWidth="1"/>
    <col min="14354" max="14354" width="12" style="79" customWidth="1"/>
    <col min="14355" max="14355" width="12.5703125" style="79" customWidth="1"/>
    <col min="14356" max="14358" width="11.5703125" style="79" customWidth="1"/>
    <col min="14359" max="14359" width="12.140625" style="79" customWidth="1"/>
    <col min="14360" max="14360" width="12.5703125" style="79" customWidth="1"/>
    <col min="14361" max="14361" width="9.85546875" style="79" customWidth="1"/>
    <col min="14362" max="14362" width="10" style="79" customWidth="1"/>
    <col min="14363" max="14583" width="9.140625" style="79"/>
    <col min="14584" max="14584" width="2" style="79" customWidth="1"/>
    <col min="14585" max="14585" width="34.5703125" style="79" customWidth="1"/>
    <col min="14586" max="14586" width="19.140625" style="79" customWidth="1"/>
    <col min="14587" max="14587" width="15.5703125" style="79" customWidth="1"/>
    <col min="14588" max="14591" width="14.7109375" style="79" customWidth="1"/>
    <col min="14592" max="14593" width="14.28515625" style="79" customWidth="1"/>
    <col min="14594" max="14594" width="13.42578125" style="79" customWidth="1"/>
    <col min="14595" max="14595" width="14.140625" style="79" customWidth="1"/>
    <col min="14596" max="14600" width="14.42578125" style="79" bestFit="1" customWidth="1"/>
    <col min="14601" max="14601" width="10.42578125" style="79" customWidth="1"/>
    <col min="14602" max="14602" width="9.140625" style="79"/>
    <col min="14603" max="14603" width="39.7109375" style="79" customWidth="1"/>
    <col min="14604" max="14607" width="16.140625" style="79" customWidth="1"/>
    <col min="14608" max="14608" width="13.7109375" style="79" customWidth="1"/>
    <col min="14609" max="14609" width="13" style="79" customWidth="1"/>
    <col min="14610" max="14610" width="12" style="79" customWidth="1"/>
    <col min="14611" max="14611" width="12.5703125" style="79" customWidth="1"/>
    <col min="14612" max="14614" width="11.5703125" style="79" customWidth="1"/>
    <col min="14615" max="14615" width="12.140625" style="79" customWidth="1"/>
    <col min="14616" max="14616" width="12.5703125" style="79" customWidth="1"/>
    <col min="14617" max="14617" width="9.85546875" style="79" customWidth="1"/>
    <col min="14618" max="14618" width="10" style="79" customWidth="1"/>
    <col min="14619" max="14839" width="9.140625" style="79"/>
    <col min="14840" max="14840" width="2" style="79" customWidth="1"/>
    <col min="14841" max="14841" width="34.5703125" style="79" customWidth="1"/>
    <col min="14842" max="14842" width="19.140625" style="79" customWidth="1"/>
    <col min="14843" max="14843" width="15.5703125" style="79" customWidth="1"/>
    <col min="14844" max="14847" width="14.7109375" style="79" customWidth="1"/>
    <col min="14848" max="14849" width="14.28515625" style="79" customWidth="1"/>
    <col min="14850" max="14850" width="13.42578125" style="79" customWidth="1"/>
    <col min="14851" max="14851" width="14.140625" style="79" customWidth="1"/>
    <col min="14852" max="14856" width="14.42578125" style="79" bestFit="1" customWidth="1"/>
    <col min="14857" max="14857" width="10.42578125" style="79" customWidth="1"/>
    <col min="14858" max="14858" width="9.140625" style="79"/>
    <col min="14859" max="14859" width="39.7109375" style="79" customWidth="1"/>
    <col min="14860" max="14863" width="16.140625" style="79" customWidth="1"/>
    <col min="14864" max="14864" width="13.7109375" style="79" customWidth="1"/>
    <col min="14865" max="14865" width="13" style="79" customWidth="1"/>
    <col min="14866" max="14866" width="12" style="79" customWidth="1"/>
    <col min="14867" max="14867" width="12.5703125" style="79" customWidth="1"/>
    <col min="14868" max="14870" width="11.5703125" style="79" customWidth="1"/>
    <col min="14871" max="14871" width="12.140625" style="79" customWidth="1"/>
    <col min="14872" max="14872" width="12.5703125" style="79" customWidth="1"/>
    <col min="14873" max="14873" width="9.85546875" style="79" customWidth="1"/>
    <col min="14874" max="14874" width="10" style="79" customWidth="1"/>
    <col min="14875" max="15095" width="9.140625" style="79"/>
    <col min="15096" max="15096" width="2" style="79" customWidth="1"/>
    <col min="15097" max="15097" width="34.5703125" style="79" customWidth="1"/>
    <col min="15098" max="15098" width="19.140625" style="79" customWidth="1"/>
    <col min="15099" max="15099" width="15.5703125" style="79" customWidth="1"/>
    <col min="15100" max="15103" width="14.7109375" style="79" customWidth="1"/>
    <col min="15104" max="15105" width="14.28515625" style="79" customWidth="1"/>
    <col min="15106" max="15106" width="13.42578125" style="79" customWidth="1"/>
    <col min="15107" max="15107" width="14.140625" style="79" customWidth="1"/>
    <col min="15108" max="15112" width="14.42578125" style="79" bestFit="1" customWidth="1"/>
    <col min="15113" max="15113" width="10.42578125" style="79" customWidth="1"/>
    <col min="15114" max="15114" width="9.140625" style="79"/>
    <col min="15115" max="15115" width="39.7109375" style="79" customWidth="1"/>
    <col min="15116" max="15119" width="16.140625" style="79" customWidth="1"/>
    <col min="15120" max="15120" width="13.7109375" style="79" customWidth="1"/>
    <col min="15121" max="15121" width="13" style="79" customWidth="1"/>
    <col min="15122" max="15122" width="12" style="79" customWidth="1"/>
    <col min="15123" max="15123" width="12.5703125" style="79" customWidth="1"/>
    <col min="15124" max="15126" width="11.5703125" style="79" customWidth="1"/>
    <col min="15127" max="15127" width="12.140625" style="79" customWidth="1"/>
    <col min="15128" max="15128" width="12.5703125" style="79" customWidth="1"/>
    <col min="15129" max="15129" width="9.85546875" style="79" customWidth="1"/>
    <col min="15130" max="15130" width="10" style="79" customWidth="1"/>
    <col min="15131" max="15351" width="9.140625" style="79"/>
    <col min="15352" max="15352" width="2" style="79" customWidth="1"/>
    <col min="15353" max="15353" width="34.5703125" style="79" customWidth="1"/>
    <col min="15354" max="15354" width="19.140625" style="79" customWidth="1"/>
    <col min="15355" max="15355" width="15.5703125" style="79" customWidth="1"/>
    <col min="15356" max="15359" width="14.7109375" style="79" customWidth="1"/>
    <col min="15360" max="15361" width="14.28515625" style="79" customWidth="1"/>
    <col min="15362" max="15362" width="13.42578125" style="79" customWidth="1"/>
    <col min="15363" max="15363" width="14.140625" style="79" customWidth="1"/>
    <col min="15364" max="15368" width="14.42578125" style="79" bestFit="1" customWidth="1"/>
    <col min="15369" max="15369" width="10.42578125" style="79" customWidth="1"/>
    <col min="15370" max="15370" width="9.140625" style="79"/>
    <col min="15371" max="15371" width="39.7109375" style="79" customWidth="1"/>
    <col min="15372" max="15375" width="16.140625" style="79" customWidth="1"/>
    <col min="15376" max="15376" width="13.7109375" style="79" customWidth="1"/>
    <col min="15377" max="15377" width="13" style="79" customWidth="1"/>
    <col min="15378" max="15378" width="12" style="79" customWidth="1"/>
    <col min="15379" max="15379" width="12.5703125" style="79" customWidth="1"/>
    <col min="15380" max="15382" width="11.5703125" style="79" customWidth="1"/>
    <col min="15383" max="15383" width="12.140625" style="79" customWidth="1"/>
    <col min="15384" max="15384" width="12.5703125" style="79" customWidth="1"/>
    <col min="15385" max="15385" width="9.85546875" style="79" customWidth="1"/>
    <col min="15386" max="15386" width="10" style="79" customWidth="1"/>
    <col min="15387" max="15607" width="9.140625" style="79"/>
    <col min="15608" max="15608" width="2" style="79" customWidth="1"/>
    <col min="15609" max="15609" width="34.5703125" style="79" customWidth="1"/>
    <col min="15610" max="15610" width="19.140625" style="79" customWidth="1"/>
    <col min="15611" max="15611" width="15.5703125" style="79" customWidth="1"/>
    <col min="15612" max="15615" width="14.7109375" style="79" customWidth="1"/>
    <col min="15616" max="15617" width="14.28515625" style="79" customWidth="1"/>
    <col min="15618" max="15618" width="13.42578125" style="79" customWidth="1"/>
    <col min="15619" max="15619" width="14.140625" style="79" customWidth="1"/>
    <col min="15620" max="15624" width="14.42578125" style="79" bestFit="1" customWidth="1"/>
    <col min="15625" max="15625" width="10.42578125" style="79" customWidth="1"/>
    <col min="15626" max="15626" width="9.140625" style="79"/>
    <col min="15627" max="15627" width="39.7109375" style="79" customWidth="1"/>
    <col min="15628" max="15631" width="16.140625" style="79" customWidth="1"/>
    <col min="15632" max="15632" width="13.7109375" style="79" customWidth="1"/>
    <col min="15633" max="15633" width="13" style="79" customWidth="1"/>
    <col min="15634" max="15634" width="12" style="79" customWidth="1"/>
    <col min="15635" max="15635" width="12.5703125" style="79" customWidth="1"/>
    <col min="15636" max="15638" width="11.5703125" style="79" customWidth="1"/>
    <col min="15639" max="15639" width="12.140625" style="79" customWidth="1"/>
    <col min="15640" max="15640" width="12.5703125" style="79" customWidth="1"/>
    <col min="15641" max="15641" width="9.85546875" style="79" customWidth="1"/>
    <col min="15642" max="15642" width="10" style="79" customWidth="1"/>
    <col min="15643" max="15863" width="9.140625" style="79"/>
    <col min="15864" max="15864" width="2" style="79" customWidth="1"/>
    <col min="15865" max="15865" width="34.5703125" style="79" customWidth="1"/>
    <col min="15866" max="15866" width="19.140625" style="79" customWidth="1"/>
    <col min="15867" max="15867" width="15.5703125" style="79" customWidth="1"/>
    <col min="15868" max="15871" width="14.7109375" style="79" customWidth="1"/>
    <col min="15872" max="15873" width="14.28515625" style="79" customWidth="1"/>
    <col min="15874" max="15874" width="13.42578125" style="79" customWidth="1"/>
    <col min="15875" max="15875" width="14.140625" style="79" customWidth="1"/>
    <col min="15876" max="15880" width="14.42578125" style="79" bestFit="1" customWidth="1"/>
    <col min="15881" max="15881" width="10.42578125" style="79" customWidth="1"/>
    <col min="15882" max="15882" width="9.140625" style="79"/>
    <col min="15883" max="15883" width="39.7109375" style="79" customWidth="1"/>
    <col min="15884" max="15887" width="16.140625" style="79" customWidth="1"/>
    <col min="15888" max="15888" width="13.7109375" style="79" customWidth="1"/>
    <col min="15889" max="15889" width="13" style="79" customWidth="1"/>
    <col min="15890" max="15890" width="12" style="79" customWidth="1"/>
    <col min="15891" max="15891" width="12.5703125" style="79" customWidth="1"/>
    <col min="15892" max="15894" width="11.5703125" style="79" customWidth="1"/>
    <col min="15895" max="15895" width="12.140625" style="79" customWidth="1"/>
    <col min="15896" max="15896" width="12.5703125" style="79" customWidth="1"/>
    <col min="15897" max="15897" width="9.85546875" style="79" customWidth="1"/>
    <col min="15898" max="15898" width="10" style="79" customWidth="1"/>
    <col min="15899" max="16119" width="9.140625" style="79"/>
    <col min="16120" max="16120" width="2" style="79" customWidth="1"/>
    <col min="16121" max="16121" width="34.5703125" style="79" customWidth="1"/>
    <col min="16122" max="16122" width="19.140625" style="79" customWidth="1"/>
    <col min="16123" max="16123" width="15.5703125" style="79" customWidth="1"/>
    <col min="16124" max="16127" width="14.7109375" style="79" customWidth="1"/>
    <col min="16128" max="16129" width="14.28515625" style="79" customWidth="1"/>
    <col min="16130" max="16130" width="13.42578125" style="79" customWidth="1"/>
    <col min="16131" max="16131" width="14.140625" style="79" customWidth="1"/>
    <col min="16132" max="16136" width="14.42578125" style="79" bestFit="1" customWidth="1"/>
    <col min="16137" max="16137" width="10.42578125" style="79" customWidth="1"/>
    <col min="16138" max="16138" width="9.140625" style="79"/>
    <col min="16139" max="16139" width="39.7109375" style="79" customWidth="1"/>
    <col min="16140" max="16143" width="16.140625" style="79" customWidth="1"/>
    <col min="16144" max="16144" width="13.7109375" style="79" customWidth="1"/>
    <col min="16145" max="16145" width="13" style="79" customWidth="1"/>
    <col min="16146" max="16146" width="12" style="79" customWidth="1"/>
    <col min="16147" max="16147" width="12.5703125" style="79" customWidth="1"/>
    <col min="16148" max="16150" width="11.5703125" style="79" customWidth="1"/>
    <col min="16151" max="16151" width="12.140625" style="79" customWidth="1"/>
    <col min="16152" max="16152" width="12.5703125" style="79" customWidth="1"/>
    <col min="16153" max="16153" width="9.85546875" style="79" customWidth="1"/>
    <col min="16154" max="16154" width="10" style="79" customWidth="1"/>
    <col min="16155" max="16384" width="9.140625" style="79"/>
  </cols>
  <sheetData>
    <row r="1" spans="2:26" ht="10.5" customHeight="1" x14ac:dyDescent="0.2"/>
    <row r="2" spans="2:26" ht="15.75" x14ac:dyDescent="0.25">
      <c r="B2" s="80" t="s">
        <v>359</v>
      </c>
      <c r="C2" s="80"/>
      <c r="D2" s="80"/>
      <c r="E2" s="80"/>
      <c r="F2" s="80"/>
      <c r="G2" s="80"/>
      <c r="H2" s="80"/>
      <c r="I2" s="80"/>
      <c r="J2" s="80"/>
      <c r="K2" s="81"/>
      <c r="L2" s="81"/>
    </row>
    <row r="3" spans="2:26" ht="15" x14ac:dyDescent="0.2">
      <c r="B3" s="82" t="s">
        <v>29</v>
      </c>
      <c r="C3" s="82"/>
      <c r="D3" s="82"/>
      <c r="E3" s="82"/>
      <c r="F3" s="82"/>
      <c r="G3" s="82"/>
      <c r="H3" s="82"/>
      <c r="I3" s="82"/>
      <c r="J3" s="82"/>
      <c r="K3" s="82"/>
      <c r="L3" s="82"/>
    </row>
    <row r="4" spans="2:26" ht="15" x14ac:dyDescent="0.2">
      <c r="B4" s="82"/>
      <c r="C4" s="82"/>
      <c r="D4" s="82"/>
      <c r="E4" s="82"/>
      <c r="F4" s="82"/>
      <c r="G4" s="82"/>
      <c r="H4" s="82"/>
      <c r="I4" s="82"/>
      <c r="J4" s="82"/>
      <c r="K4" s="82"/>
      <c r="L4" s="82"/>
    </row>
    <row r="5" spans="2:26" ht="15.75" x14ac:dyDescent="0.25">
      <c r="B5" s="80" t="s">
        <v>0</v>
      </c>
      <c r="C5" s="80"/>
      <c r="D5" s="80"/>
      <c r="E5" s="80"/>
      <c r="F5" s="80"/>
      <c r="G5" s="80"/>
      <c r="H5" s="80"/>
      <c r="I5" s="80"/>
      <c r="J5" s="82"/>
      <c r="K5" s="82"/>
      <c r="L5" s="82"/>
    </row>
    <row r="6" spans="2:26" ht="15.75" x14ac:dyDescent="0.25">
      <c r="B6" s="80"/>
      <c r="C6" s="80"/>
      <c r="D6" s="80"/>
      <c r="E6" s="80"/>
      <c r="F6" s="80"/>
      <c r="G6" s="80"/>
      <c r="H6" s="80"/>
      <c r="I6" s="80"/>
      <c r="J6" s="82"/>
      <c r="K6" s="82"/>
      <c r="L6" s="82"/>
    </row>
    <row r="7" spans="2:26" ht="15.75" x14ac:dyDescent="0.25">
      <c r="B7" s="80" t="s">
        <v>41</v>
      </c>
      <c r="C7" s="80"/>
      <c r="D7" s="80"/>
      <c r="E7" s="80"/>
      <c r="F7" s="80"/>
      <c r="G7" s="80"/>
      <c r="H7" s="80"/>
      <c r="I7" s="80"/>
      <c r="J7" s="82"/>
      <c r="K7" s="82"/>
      <c r="L7" s="82"/>
    </row>
    <row r="8" spans="2:26" ht="15.75" x14ac:dyDescent="0.25">
      <c r="B8" s="84" t="s">
        <v>297</v>
      </c>
      <c r="C8" s="84"/>
      <c r="D8" s="84"/>
      <c r="E8" s="84"/>
      <c r="F8" s="84"/>
      <c r="G8" s="84"/>
      <c r="H8" s="84"/>
      <c r="I8" s="84"/>
      <c r="J8" s="80"/>
      <c r="K8" s="80"/>
      <c r="L8" s="80"/>
    </row>
    <row r="11" spans="2:26" x14ac:dyDescent="0.2">
      <c r="B11" s="84" t="s">
        <v>298</v>
      </c>
      <c r="C11" s="84"/>
      <c r="D11" s="84"/>
      <c r="E11" s="84"/>
      <c r="F11" s="84"/>
      <c r="G11" s="84"/>
      <c r="H11" s="84"/>
      <c r="I11" s="84"/>
      <c r="J11" s="84"/>
      <c r="K11" s="84"/>
      <c r="L11" s="84"/>
      <c r="O11" s="84" t="s">
        <v>299</v>
      </c>
      <c r="P11" s="84"/>
      <c r="Q11" s="84"/>
      <c r="R11" s="84"/>
      <c r="S11" s="84"/>
      <c r="T11" s="84"/>
      <c r="U11" s="84"/>
      <c r="V11" s="84"/>
      <c r="W11" s="84"/>
    </row>
    <row r="12" spans="2:26" x14ac:dyDescent="0.2">
      <c r="B12" s="166" t="s">
        <v>300</v>
      </c>
      <c r="C12" s="166"/>
      <c r="D12" s="166"/>
      <c r="E12" s="166"/>
      <c r="F12" s="166"/>
      <c r="G12" s="166"/>
      <c r="H12" s="166"/>
      <c r="I12" s="166"/>
      <c r="J12" s="166"/>
      <c r="K12" s="166"/>
      <c r="L12" s="166"/>
      <c r="O12" s="79" t="s">
        <v>86</v>
      </c>
    </row>
    <row r="13" spans="2:26" x14ac:dyDescent="0.2">
      <c r="B13" s="166"/>
      <c r="C13" s="166"/>
      <c r="D13" s="166"/>
      <c r="E13" s="166"/>
      <c r="F13" s="166"/>
      <c r="G13" s="166"/>
      <c r="H13" s="166"/>
      <c r="I13" s="166"/>
      <c r="J13" s="166"/>
      <c r="K13" s="166"/>
      <c r="L13" s="166"/>
    </row>
    <row r="14" spans="2:26" ht="13.5" thickBot="1" x14ac:dyDescent="0.25">
      <c r="B14" s="167" t="s">
        <v>301</v>
      </c>
      <c r="C14" s="86">
        <v>40329</v>
      </c>
      <c r="D14" s="86">
        <v>39964</v>
      </c>
      <c r="E14" s="86">
        <v>39599</v>
      </c>
      <c r="F14" s="86">
        <v>39233</v>
      </c>
      <c r="G14" s="86">
        <v>38868</v>
      </c>
      <c r="H14" s="86">
        <v>38503</v>
      </c>
      <c r="I14" s="86">
        <v>38138</v>
      </c>
      <c r="J14" s="86">
        <v>37772</v>
      </c>
      <c r="K14" s="86">
        <v>37407</v>
      </c>
      <c r="L14" s="86">
        <v>37042</v>
      </c>
      <c r="M14" s="86">
        <v>36677</v>
      </c>
      <c r="O14" s="167" t="s">
        <v>301</v>
      </c>
      <c r="P14" s="86">
        <v>40327</v>
      </c>
      <c r="Q14" s="86">
        <v>39963</v>
      </c>
      <c r="R14" s="86">
        <v>39599</v>
      </c>
      <c r="S14" s="86">
        <v>39233</v>
      </c>
      <c r="T14" s="86">
        <v>38868</v>
      </c>
      <c r="U14" s="86">
        <v>38503</v>
      </c>
      <c r="V14" s="86">
        <v>38138</v>
      </c>
      <c r="W14" s="86">
        <v>37772</v>
      </c>
      <c r="X14" s="86">
        <v>37407</v>
      </c>
      <c r="Y14" s="86">
        <v>37042</v>
      </c>
      <c r="Z14" s="86">
        <v>36677</v>
      </c>
    </row>
    <row r="15" spans="2:26" x14ac:dyDescent="0.2">
      <c r="B15" s="79" t="s">
        <v>302</v>
      </c>
      <c r="C15" s="91">
        <v>19014</v>
      </c>
      <c r="D15" s="91">
        <v>19176.099999999999</v>
      </c>
      <c r="E15" s="91">
        <v>18627</v>
      </c>
      <c r="F15" s="91">
        <v>16325.9</v>
      </c>
      <c r="G15" s="91">
        <v>14954.9</v>
      </c>
      <c r="H15" s="91">
        <v>13739.7</v>
      </c>
      <c r="I15" s="91">
        <v>12253.1</v>
      </c>
      <c r="J15" s="92">
        <v>10697</v>
      </c>
      <c r="K15" s="92">
        <v>9893</v>
      </c>
      <c r="L15" s="92">
        <v>9488.7999999999993</v>
      </c>
      <c r="M15" s="92">
        <v>8995.1</v>
      </c>
      <c r="O15" s="79" t="s">
        <v>303</v>
      </c>
      <c r="P15" s="92">
        <f>+C15</f>
        <v>19014</v>
      </c>
      <c r="Q15" s="92">
        <f>+D15</f>
        <v>19176.099999999999</v>
      </c>
      <c r="R15" s="92">
        <f t="shared" ref="R15:Y15" si="0">+E15</f>
        <v>18627</v>
      </c>
      <c r="S15" s="92">
        <f t="shared" si="0"/>
        <v>16325.9</v>
      </c>
      <c r="T15" s="92">
        <f t="shared" si="0"/>
        <v>14954.9</v>
      </c>
      <c r="U15" s="92">
        <f t="shared" si="0"/>
        <v>13739.7</v>
      </c>
      <c r="V15" s="92">
        <f t="shared" si="0"/>
        <v>12253.1</v>
      </c>
      <c r="W15" s="92">
        <f t="shared" si="0"/>
        <v>10697</v>
      </c>
      <c r="X15" s="92">
        <f t="shared" si="0"/>
        <v>9893</v>
      </c>
      <c r="Y15" s="92">
        <f t="shared" si="0"/>
        <v>9488.7999999999993</v>
      </c>
      <c r="Z15" s="92">
        <v>8995.1</v>
      </c>
    </row>
    <row r="16" spans="2:26" x14ac:dyDescent="0.2">
      <c r="B16" s="79" t="s">
        <v>304</v>
      </c>
      <c r="C16" s="93"/>
      <c r="D16" s="93"/>
      <c r="E16" s="93"/>
      <c r="F16" s="93"/>
      <c r="G16" s="93"/>
      <c r="H16" s="93"/>
      <c r="I16" s="93"/>
      <c r="J16" s="94"/>
      <c r="K16" s="94"/>
      <c r="L16" s="94"/>
      <c r="M16" s="94"/>
      <c r="O16" s="79" t="s">
        <v>305</v>
      </c>
      <c r="P16" s="101">
        <f>+C17</f>
        <v>10213.6</v>
      </c>
      <c r="Q16" s="101">
        <f>+D17</f>
        <v>10571.7</v>
      </c>
      <c r="R16" s="101">
        <f t="shared" ref="R16:Y16" si="1">+E17</f>
        <v>10239.6</v>
      </c>
      <c r="S16" s="101">
        <f t="shared" si="1"/>
        <v>9165.4</v>
      </c>
      <c r="T16" s="101">
        <f t="shared" si="1"/>
        <v>8367.9</v>
      </c>
      <c r="U16" s="101">
        <f t="shared" si="1"/>
        <v>7624.3</v>
      </c>
      <c r="V16" s="101">
        <f t="shared" si="1"/>
        <v>7001.4</v>
      </c>
      <c r="W16" s="101">
        <f t="shared" si="1"/>
        <v>6313.6</v>
      </c>
      <c r="X16" s="101">
        <f t="shared" si="1"/>
        <v>6004.7</v>
      </c>
      <c r="Y16" s="101">
        <f t="shared" si="1"/>
        <v>5784.9</v>
      </c>
      <c r="Z16" s="101">
        <v>5403.8</v>
      </c>
    </row>
    <row r="17" spans="2:27" x14ac:dyDescent="0.2">
      <c r="B17" s="79" t="s">
        <v>306</v>
      </c>
      <c r="C17" s="93">
        <v>10213.6</v>
      </c>
      <c r="D17" s="93">
        <v>10571.7</v>
      </c>
      <c r="E17" s="93">
        <v>10239.6</v>
      </c>
      <c r="F17" s="93">
        <v>9165.4</v>
      </c>
      <c r="G17" s="93">
        <v>8367.9</v>
      </c>
      <c r="H17" s="93">
        <v>7624.3</v>
      </c>
      <c r="I17" s="93">
        <v>7001.4</v>
      </c>
      <c r="J17" s="93">
        <v>6313.6</v>
      </c>
      <c r="K17" s="93">
        <v>6004.7</v>
      </c>
      <c r="L17" s="93">
        <v>5784.9</v>
      </c>
      <c r="M17" s="93">
        <v>5403.8</v>
      </c>
      <c r="O17" s="79" t="s">
        <v>307</v>
      </c>
      <c r="P17" s="93">
        <f>+P15-P16</f>
        <v>8800.4</v>
      </c>
      <c r="Q17" s="93">
        <f>+Q15-Q16</f>
        <v>8604.3999999999978</v>
      </c>
      <c r="R17" s="93">
        <f t="shared" ref="R17:Z17" si="2">+R15-R16</f>
        <v>8387.4</v>
      </c>
      <c r="S17" s="93">
        <f t="shared" si="2"/>
        <v>7160.5</v>
      </c>
      <c r="T17" s="93">
        <f t="shared" si="2"/>
        <v>6587</v>
      </c>
      <c r="U17" s="93">
        <f t="shared" si="2"/>
        <v>6115.4000000000005</v>
      </c>
      <c r="V17" s="93">
        <f t="shared" si="2"/>
        <v>5251.7000000000007</v>
      </c>
      <c r="W17" s="93">
        <f t="shared" si="2"/>
        <v>4383.3999999999996</v>
      </c>
      <c r="X17" s="93">
        <f t="shared" si="2"/>
        <v>3888.3</v>
      </c>
      <c r="Y17" s="93">
        <f t="shared" si="2"/>
        <v>3703.8999999999996</v>
      </c>
      <c r="Z17" s="93">
        <f t="shared" si="2"/>
        <v>3591.3</v>
      </c>
    </row>
    <row r="18" spans="2:27" x14ac:dyDescent="0.2">
      <c r="B18" s="79" t="s">
        <v>308</v>
      </c>
      <c r="C18" s="93">
        <v>6326.4</v>
      </c>
      <c r="D18" s="93">
        <v>6149.6</v>
      </c>
      <c r="E18" s="93">
        <v>5953.7</v>
      </c>
      <c r="F18" s="93">
        <v>5028.7</v>
      </c>
      <c r="G18" s="93">
        <v>4477.8</v>
      </c>
      <c r="H18" s="93">
        <v>4221.7</v>
      </c>
      <c r="I18" s="93">
        <v>3702</v>
      </c>
      <c r="J18" s="93">
        <v>3137.6</v>
      </c>
      <c r="K18" s="93">
        <v>2820.4</v>
      </c>
      <c r="L18" s="93">
        <v>2689.7</v>
      </c>
      <c r="M18" s="93">
        <v>2606.4</v>
      </c>
      <c r="O18" s="79" t="s">
        <v>309</v>
      </c>
      <c r="W18" s="93"/>
      <c r="X18" s="93"/>
      <c r="Y18" s="93"/>
      <c r="Z18" s="93"/>
    </row>
    <row r="19" spans="2:27" x14ac:dyDescent="0.2">
      <c r="B19" s="79" t="s">
        <v>310</v>
      </c>
      <c r="C19" s="93">
        <v>6.3</v>
      </c>
      <c r="D19" s="93">
        <v>-9.5</v>
      </c>
      <c r="E19" s="93">
        <v>-77.099999999999994</v>
      </c>
      <c r="F19" s="93">
        <v>-67.2</v>
      </c>
      <c r="G19" s="93">
        <v>-36.799999999999997</v>
      </c>
      <c r="H19" s="93">
        <v>4.8</v>
      </c>
      <c r="I19" s="93">
        <v>25</v>
      </c>
      <c r="J19" s="93">
        <v>42.9</v>
      </c>
      <c r="K19" s="93">
        <v>47.6</v>
      </c>
      <c r="L19" s="93">
        <v>58.7</v>
      </c>
      <c r="M19" s="93">
        <v>45</v>
      </c>
      <c r="O19" s="140" t="s">
        <v>311</v>
      </c>
      <c r="P19" s="93">
        <f t="shared" ref="P19:Z19" si="3">+C18-SUM(P20:P21)</f>
        <v>3956.4999999999995</v>
      </c>
      <c r="Q19" s="93">
        <f t="shared" si="3"/>
        <v>3786.4</v>
      </c>
      <c r="R19" s="93">
        <f t="shared" si="3"/>
        <v>3636.2</v>
      </c>
      <c r="S19" s="93">
        <f t="shared" si="3"/>
        <v>3106.3999999999996</v>
      </c>
      <c r="T19" s="93">
        <f t="shared" si="3"/>
        <v>2727.8</v>
      </c>
      <c r="U19" s="93">
        <f t="shared" si="3"/>
        <v>2611.6999999999998</v>
      </c>
      <c r="V19" s="93">
        <f t="shared" si="3"/>
        <v>2312.1</v>
      </c>
      <c r="W19" s="93">
        <f t="shared" si="3"/>
        <v>1967.2</v>
      </c>
      <c r="X19" s="93">
        <f t="shared" si="3"/>
        <v>1789.9</v>
      </c>
      <c r="Y19" s="93">
        <f t="shared" si="3"/>
        <v>1688.9999999999998</v>
      </c>
      <c r="Z19" s="93">
        <f t="shared" si="3"/>
        <v>1609.7</v>
      </c>
    </row>
    <row r="20" spans="2:27" x14ac:dyDescent="0.2">
      <c r="B20" s="79" t="s">
        <v>312</v>
      </c>
      <c r="C20" s="93">
        <v>-49.2</v>
      </c>
      <c r="D20" s="93">
        <v>-88.5</v>
      </c>
      <c r="E20" s="93">
        <v>7.9</v>
      </c>
      <c r="F20" s="93">
        <v>-0.9</v>
      </c>
      <c r="G20" s="93">
        <v>4.4000000000000004</v>
      </c>
      <c r="H20" s="93">
        <v>29.1</v>
      </c>
      <c r="I20" s="93">
        <v>74.7</v>
      </c>
      <c r="J20" s="93">
        <v>79.900000000000006</v>
      </c>
      <c r="K20" s="93">
        <v>3</v>
      </c>
      <c r="L20" s="93">
        <v>34.1</v>
      </c>
      <c r="M20" s="93">
        <v>23.2</v>
      </c>
      <c r="O20" s="140" t="s">
        <v>313</v>
      </c>
      <c r="P20" s="168">
        <v>2356.4</v>
      </c>
      <c r="Q20" s="168">
        <v>2351.3000000000002</v>
      </c>
      <c r="R20" s="168">
        <v>2308.3000000000002</v>
      </c>
      <c r="S20" s="168">
        <v>1912.4</v>
      </c>
      <c r="T20" s="168">
        <v>1740.2</v>
      </c>
      <c r="U20" s="168">
        <v>1600.7</v>
      </c>
      <c r="V20" s="132">
        <v>1377.9</v>
      </c>
      <c r="W20" s="132">
        <v>1166.8</v>
      </c>
      <c r="X20" s="132">
        <v>1027.9000000000001</v>
      </c>
      <c r="Y20" s="132">
        <v>998.2</v>
      </c>
      <c r="Z20" s="132">
        <v>978.2</v>
      </c>
    </row>
    <row r="21" spans="2:27" x14ac:dyDescent="0.2">
      <c r="C21" s="93"/>
      <c r="D21" s="93"/>
      <c r="E21" s="93"/>
      <c r="F21" s="93"/>
      <c r="G21" s="93"/>
      <c r="H21" s="93"/>
      <c r="I21" s="93"/>
      <c r="J21" s="93"/>
      <c r="K21" s="93"/>
      <c r="L21" s="93"/>
      <c r="M21" s="93"/>
      <c r="O21" s="140" t="s">
        <v>314</v>
      </c>
      <c r="P21" s="168">
        <v>13.5</v>
      </c>
      <c r="Q21" s="168">
        <v>11.9</v>
      </c>
      <c r="R21" s="168">
        <v>9.1999999999999993</v>
      </c>
      <c r="S21" s="168">
        <v>9.9</v>
      </c>
      <c r="T21" s="168">
        <v>9.8000000000000007</v>
      </c>
      <c r="U21" s="168">
        <v>9.3000000000000007</v>
      </c>
      <c r="V21" s="132">
        <v>12</v>
      </c>
      <c r="W21" s="132">
        <v>3.6</v>
      </c>
      <c r="X21" s="132">
        <v>2.6</v>
      </c>
      <c r="Y21" s="132">
        <v>2.5</v>
      </c>
      <c r="Z21" s="132">
        <v>18.5</v>
      </c>
    </row>
    <row r="22" spans="2:27" x14ac:dyDescent="0.2">
      <c r="B22" s="79" t="s">
        <v>315</v>
      </c>
      <c r="C22" s="93"/>
      <c r="D22" s="93">
        <v>202</v>
      </c>
      <c r="E22" s="93"/>
      <c r="F22" s="93"/>
      <c r="G22" s="93"/>
      <c r="H22" s="93"/>
      <c r="I22" s="93"/>
      <c r="J22" s="93"/>
      <c r="K22" s="93"/>
      <c r="L22" s="93"/>
      <c r="M22" s="93"/>
      <c r="O22" s="169" t="s">
        <v>316</v>
      </c>
      <c r="P22" s="93">
        <f>C20</f>
        <v>-49.2</v>
      </c>
      <c r="Q22" s="93">
        <f>D20</f>
        <v>-88.5</v>
      </c>
      <c r="R22" s="93">
        <f>E20+R32</f>
        <v>68.5</v>
      </c>
      <c r="S22" s="93">
        <f t="shared" ref="S22:Z22" si="4">F20</f>
        <v>-0.9</v>
      </c>
      <c r="T22" s="93">
        <f t="shared" si="4"/>
        <v>4.4000000000000004</v>
      </c>
      <c r="U22" s="93">
        <f t="shared" si="4"/>
        <v>29.1</v>
      </c>
      <c r="V22" s="93">
        <f t="shared" si="4"/>
        <v>74.7</v>
      </c>
      <c r="W22" s="93">
        <f t="shared" si="4"/>
        <v>79.900000000000006</v>
      </c>
      <c r="X22" s="93">
        <f t="shared" si="4"/>
        <v>3</v>
      </c>
      <c r="Y22" s="93">
        <f t="shared" si="4"/>
        <v>34.1</v>
      </c>
      <c r="Z22" s="93">
        <f t="shared" si="4"/>
        <v>23.2</v>
      </c>
    </row>
    <row r="23" spans="2:27" x14ac:dyDescent="0.2">
      <c r="B23" s="79" t="s">
        <v>317</v>
      </c>
      <c r="C23" s="93"/>
      <c r="D23" s="93">
        <f>199.3</f>
        <v>199.3</v>
      </c>
      <c r="E23" s="93"/>
      <c r="F23" s="93"/>
      <c r="G23" s="93"/>
      <c r="H23" s="93"/>
      <c r="I23" s="93"/>
      <c r="J23" s="93"/>
      <c r="K23" s="93"/>
      <c r="L23" s="93"/>
      <c r="M23" s="93"/>
      <c r="O23" s="79" t="s">
        <v>318</v>
      </c>
      <c r="P23" s="155">
        <f t="shared" ref="P23:Z23" si="5">SUM(P19:P22)</f>
        <v>6277.2</v>
      </c>
      <c r="Q23" s="155">
        <f t="shared" si="5"/>
        <v>6061.1</v>
      </c>
      <c r="R23" s="155">
        <f t="shared" si="5"/>
        <v>6022.2</v>
      </c>
      <c r="S23" s="155">
        <f t="shared" si="5"/>
        <v>5027.7999999999993</v>
      </c>
      <c r="T23" s="155">
        <f t="shared" si="5"/>
        <v>4482.2</v>
      </c>
      <c r="U23" s="155">
        <f t="shared" si="5"/>
        <v>4250.8</v>
      </c>
      <c r="V23" s="155">
        <f t="shared" si="5"/>
        <v>3776.7</v>
      </c>
      <c r="W23" s="155">
        <f t="shared" si="5"/>
        <v>3217.5</v>
      </c>
      <c r="X23" s="155">
        <f t="shared" si="5"/>
        <v>2823.4</v>
      </c>
      <c r="Y23" s="155">
        <f t="shared" si="5"/>
        <v>2723.7999999999997</v>
      </c>
      <c r="Z23" s="155">
        <f t="shared" si="5"/>
        <v>2629.6</v>
      </c>
    </row>
    <row r="24" spans="2:27" x14ac:dyDescent="0.2">
      <c r="B24" s="79" t="s">
        <v>319</v>
      </c>
      <c r="C24" s="101"/>
      <c r="D24" s="101">
        <v>195</v>
      </c>
      <c r="E24" s="101"/>
      <c r="F24" s="101"/>
      <c r="G24" s="101"/>
      <c r="H24" s="101"/>
      <c r="I24" s="101"/>
      <c r="J24" s="101"/>
      <c r="K24" s="101"/>
      <c r="L24" s="101"/>
      <c r="M24" s="101">
        <v>-2.5</v>
      </c>
      <c r="O24" s="79" t="s">
        <v>320</v>
      </c>
      <c r="P24" s="104">
        <f t="shared" ref="P24:Y24" si="6">+P17-P23</f>
        <v>2523.1999999999998</v>
      </c>
      <c r="Q24" s="104">
        <f t="shared" si="6"/>
        <v>2543.2999999999975</v>
      </c>
      <c r="R24" s="104">
        <f t="shared" si="6"/>
        <v>2365.1999999999998</v>
      </c>
      <c r="S24" s="104">
        <f t="shared" si="6"/>
        <v>2132.7000000000007</v>
      </c>
      <c r="T24" s="104">
        <f t="shared" si="6"/>
        <v>2104.8000000000002</v>
      </c>
      <c r="U24" s="104">
        <f t="shared" si="6"/>
        <v>1864.6000000000004</v>
      </c>
      <c r="V24" s="104">
        <f t="shared" si="6"/>
        <v>1475.0000000000009</v>
      </c>
      <c r="W24" s="104">
        <f t="shared" si="6"/>
        <v>1165.8999999999996</v>
      </c>
      <c r="X24" s="104">
        <f>+X17-X23</f>
        <v>1064.9000000000001</v>
      </c>
      <c r="Y24" s="104">
        <f t="shared" si="6"/>
        <v>980.09999999999991</v>
      </c>
      <c r="Z24" s="104">
        <f>+Z17-Z23</f>
        <v>961.70000000000027</v>
      </c>
    </row>
    <row r="25" spans="2:27" x14ac:dyDescent="0.2">
      <c r="B25" s="90" t="s">
        <v>321</v>
      </c>
      <c r="C25" s="101">
        <f>+C17+C18+C19+C20</f>
        <v>16497.099999999999</v>
      </c>
      <c r="D25" s="101">
        <f>SUM(D17:D24)</f>
        <v>17219.600000000002</v>
      </c>
      <c r="E25" s="101">
        <f t="shared" ref="E25:J25" si="7">+E17+E18+E19+E20</f>
        <v>16124.099999999999</v>
      </c>
      <c r="F25" s="101">
        <f t="shared" si="7"/>
        <v>14125.999999999998</v>
      </c>
      <c r="G25" s="101">
        <f t="shared" si="7"/>
        <v>12813.300000000001</v>
      </c>
      <c r="H25" s="101">
        <f t="shared" si="7"/>
        <v>11879.9</v>
      </c>
      <c r="I25" s="101">
        <f t="shared" si="7"/>
        <v>10803.1</v>
      </c>
      <c r="J25" s="101">
        <f t="shared" si="7"/>
        <v>9574</v>
      </c>
      <c r="K25" s="101">
        <v>8875.7000000000007</v>
      </c>
      <c r="L25" s="101">
        <v>8567.4</v>
      </c>
      <c r="M25" s="101">
        <v>8075.9</v>
      </c>
      <c r="O25" s="79" t="s">
        <v>322</v>
      </c>
      <c r="P25" s="148"/>
      <c r="Q25" s="148"/>
      <c r="R25" s="145"/>
      <c r="S25" s="148"/>
      <c r="T25" s="148"/>
      <c r="U25" s="148"/>
      <c r="W25" s="93"/>
      <c r="X25" s="93"/>
      <c r="Y25" s="93"/>
      <c r="Z25" s="93"/>
    </row>
    <row r="26" spans="2:27" ht="25.5" x14ac:dyDescent="0.2">
      <c r="B26" s="78" t="s">
        <v>323</v>
      </c>
      <c r="C26" s="93">
        <f t="shared" ref="C26:J26" si="8">+C15-C25</f>
        <v>2516.9000000000015</v>
      </c>
      <c r="D26" s="93">
        <f t="shared" si="8"/>
        <v>1956.4999999999964</v>
      </c>
      <c r="E26" s="93">
        <f t="shared" si="8"/>
        <v>2502.9000000000015</v>
      </c>
      <c r="F26" s="93">
        <f t="shared" si="8"/>
        <v>2199.9000000000015</v>
      </c>
      <c r="G26" s="93">
        <f t="shared" si="8"/>
        <v>2141.5999999999985</v>
      </c>
      <c r="H26" s="93">
        <f t="shared" si="8"/>
        <v>1859.8000000000011</v>
      </c>
      <c r="I26" s="93">
        <f t="shared" si="8"/>
        <v>1450</v>
      </c>
      <c r="J26" s="93">
        <f t="shared" si="8"/>
        <v>1123</v>
      </c>
      <c r="K26" s="93">
        <v>1017.3</v>
      </c>
      <c r="L26" s="93">
        <v>921.4</v>
      </c>
      <c r="M26" s="93">
        <v>919.2</v>
      </c>
      <c r="O26" s="140" t="s">
        <v>324</v>
      </c>
      <c r="P26" s="132">
        <f>+C27</f>
        <v>610.20000000000005</v>
      </c>
      <c r="Q26" s="132">
        <f>+D27</f>
        <v>469.8</v>
      </c>
      <c r="R26" s="132">
        <f t="shared" ref="R26:Y26" si="9">+E27</f>
        <v>619.5</v>
      </c>
      <c r="S26" s="132">
        <f t="shared" si="9"/>
        <v>708.4</v>
      </c>
      <c r="T26" s="132">
        <f t="shared" si="9"/>
        <v>749.6</v>
      </c>
      <c r="U26" s="132">
        <f t="shared" si="9"/>
        <v>648.20000000000005</v>
      </c>
      <c r="V26" s="132">
        <f t="shared" si="9"/>
        <v>504.4</v>
      </c>
      <c r="W26" s="132">
        <f t="shared" si="9"/>
        <v>382.9</v>
      </c>
      <c r="X26" s="132">
        <f t="shared" si="9"/>
        <v>349</v>
      </c>
      <c r="Y26" s="132">
        <f t="shared" si="9"/>
        <v>331.7</v>
      </c>
      <c r="Z26" s="132">
        <v>340.1</v>
      </c>
    </row>
    <row r="27" spans="2:27" x14ac:dyDescent="0.2">
      <c r="B27" s="79" t="s">
        <v>325</v>
      </c>
      <c r="C27" s="101">
        <v>610.20000000000005</v>
      </c>
      <c r="D27" s="101">
        <v>469.8</v>
      </c>
      <c r="E27" s="101">
        <v>619.5</v>
      </c>
      <c r="F27" s="101">
        <v>708.4</v>
      </c>
      <c r="G27" s="101">
        <v>749.6</v>
      </c>
      <c r="H27" s="101">
        <v>648.20000000000005</v>
      </c>
      <c r="I27" s="101">
        <v>504.4</v>
      </c>
      <c r="J27" s="101">
        <v>382.9</v>
      </c>
      <c r="K27" s="101">
        <v>349</v>
      </c>
      <c r="L27" s="101">
        <v>331.7</v>
      </c>
      <c r="M27" s="101">
        <v>340.1</v>
      </c>
      <c r="O27" s="140" t="s">
        <v>326</v>
      </c>
      <c r="P27" s="93">
        <f>+P35</f>
        <v>0</v>
      </c>
      <c r="Q27" s="93">
        <f>+Q35</f>
        <v>215.86059999999998</v>
      </c>
      <c r="R27" s="93">
        <f t="shared" ref="R27:Z27" si="10">+R35</f>
        <v>-22.058399999999999</v>
      </c>
      <c r="S27" s="93">
        <f t="shared" si="10"/>
        <v>0</v>
      </c>
      <c r="T27" s="93">
        <f t="shared" si="10"/>
        <v>0</v>
      </c>
      <c r="U27" s="93">
        <f t="shared" si="10"/>
        <v>0</v>
      </c>
      <c r="V27" s="93">
        <f t="shared" si="10"/>
        <v>0</v>
      </c>
      <c r="W27" s="93">
        <f t="shared" si="10"/>
        <v>0</v>
      </c>
      <c r="X27" s="93">
        <f t="shared" si="10"/>
        <v>0</v>
      </c>
      <c r="Y27" s="93">
        <f t="shared" si="10"/>
        <v>0</v>
      </c>
      <c r="Z27" s="93">
        <f t="shared" si="10"/>
        <v>-0.9325</v>
      </c>
    </row>
    <row r="28" spans="2:27" ht="25.5" x14ac:dyDescent="0.2">
      <c r="B28" s="78" t="s">
        <v>327</v>
      </c>
      <c r="C28" s="132">
        <f>+C26-C27</f>
        <v>1906.7000000000014</v>
      </c>
      <c r="D28" s="132">
        <f>+D26-D27</f>
        <v>1486.6999999999964</v>
      </c>
      <c r="E28" s="132">
        <f>+E26-E27</f>
        <v>1883.4000000000015</v>
      </c>
      <c r="F28" s="132">
        <f>+F26-F27</f>
        <v>1491.5000000000014</v>
      </c>
      <c r="G28" s="132">
        <f>+G26-G27</f>
        <v>1391.9999999999986</v>
      </c>
      <c r="H28" s="132">
        <f t="shared" ref="H28:M28" si="11">+H26-H27</f>
        <v>1211.600000000001</v>
      </c>
      <c r="I28" s="132">
        <f t="shared" si="11"/>
        <v>945.6</v>
      </c>
      <c r="J28" s="132">
        <f t="shared" si="11"/>
        <v>740.1</v>
      </c>
      <c r="K28" s="132">
        <f t="shared" si="11"/>
        <v>668.3</v>
      </c>
      <c r="L28" s="132">
        <f t="shared" si="11"/>
        <v>589.70000000000005</v>
      </c>
      <c r="M28" s="132">
        <f t="shared" si="11"/>
        <v>579.1</v>
      </c>
      <c r="O28" s="140" t="s">
        <v>328</v>
      </c>
      <c r="P28" s="101">
        <f>P49</f>
        <v>2.2868999999999997</v>
      </c>
      <c r="Q28" s="101">
        <f t="shared" ref="Q28:Z28" si="12">Q49</f>
        <v>-3.4390000000000001</v>
      </c>
      <c r="R28" s="101">
        <f t="shared" si="12"/>
        <v>-28.064399999999996</v>
      </c>
      <c r="S28" s="101">
        <f t="shared" si="12"/>
        <v>-24.595200000000002</v>
      </c>
      <c r="T28" s="101">
        <f t="shared" si="12"/>
        <v>-13.431999999999999</v>
      </c>
      <c r="U28" s="101">
        <f t="shared" si="12"/>
        <v>1.7471999999999999</v>
      </c>
      <c r="V28" s="101">
        <f t="shared" si="12"/>
        <v>9.2750000000000004</v>
      </c>
      <c r="W28" s="101">
        <f t="shared" si="12"/>
        <v>16.087499999999999</v>
      </c>
      <c r="X28" s="101">
        <f t="shared" si="12"/>
        <v>17.7072</v>
      </c>
      <c r="Y28" s="101">
        <f t="shared" si="12"/>
        <v>21.953800000000001</v>
      </c>
      <c r="Z28" s="101">
        <f t="shared" si="12"/>
        <v>16.785</v>
      </c>
    </row>
    <row r="29" spans="2:27" ht="25.5" x14ac:dyDescent="0.2">
      <c r="B29" s="78" t="s">
        <v>329</v>
      </c>
      <c r="C29" s="101"/>
      <c r="D29" s="101"/>
      <c r="E29" s="101"/>
      <c r="F29" s="101"/>
      <c r="G29" s="101"/>
      <c r="H29" s="101"/>
      <c r="I29" s="101"/>
      <c r="J29" s="132">
        <v>266.10000000000002</v>
      </c>
      <c r="K29" s="132">
        <v>5</v>
      </c>
      <c r="L29" s="132"/>
      <c r="M29" s="132"/>
      <c r="O29" s="79" t="s">
        <v>330</v>
      </c>
      <c r="P29" s="104">
        <f>SUM(P26:P28)</f>
        <v>612.48689999999999</v>
      </c>
      <c r="Q29" s="104">
        <f>SUM(Q26:Q28)</f>
        <v>682.22159999999997</v>
      </c>
      <c r="R29" s="104">
        <f t="shared" ref="R29:Z29" si="13">SUM(R26:R28)</f>
        <v>569.37720000000002</v>
      </c>
      <c r="S29" s="104">
        <f t="shared" si="13"/>
        <v>683.8048</v>
      </c>
      <c r="T29" s="104">
        <f t="shared" si="13"/>
        <v>736.16800000000001</v>
      </c>
      <c r="U29" s="104">
        <f>SUM(U26:U28)</f>
        <v>649.94720000000007</v>
      </c>
      <c r="V29" s="104">
        <f t="shared" si="13"/>
        <v>513.67499999999995</v>
      </c>
      <c r="W29" s="104">
        <f t="shared" si="13"/>
        <v>398.98749999999995</v>
      </c>
      <c r="X29" s="104">
        <f t="shared" si="13"/>
        <v>366.7072</v>
      </c>
      <c r="Y29" s="104">
        <f t="shared" si="13"/>
        <v>353.65379999999999</v>
      </c>
      <c r="Z29" s="104">
        <f t="shared" si="13"/>
        <v>355.95250000000004</v>
      </c>
    </row>
    <row r="30" spans="2:27" ht="13.5" thickBot="1" x14ac:dyDescent="0.25">
      <c r="B30" s="79" t="s">
        <v>112</v>
      </c>
      <c r="C30" s="117">
        <f t="shared" ref="C30:I30" si="14">C28-C29</f>
        <v>1906.7000000000014</v>
      </c>
      <c r="D30" s="117">
        <f t="shared" si="14"/>
        <v>1486.6999999999964</v>
      </c>
      <c r="E30" s="117">
        <f t="shared" si="14"/>
        <v>1883.4000000000015</v>
      </c>
      <c r="F30" s="117">
        <f t="shared" si="14"/>
        <v>1491.5000000000014</v>
      </c>
      <c r="G30" s="117">
        <f t="shared" si="14"/>
        <v>1391.9999999999986</v>
      </c>
      <c r="H30" s="117">
        <f t="shared" si="14"/>
        <v>1211.600000000001</v>
      </c>
      <c r="I30" s="117">
        <f t="shared" si="14"/>
        <v>945.6</v>
      </c>
      <c r="J30" s="117">
        <v>474</v>
      </c>
      <c r="K30" s="117">
        <f>+K28-K29</f>
        <v>663.3</v>
      </c>
      <c r="L30" s="117">
        <f>+L28-L29</f>
        <v>589.70000000000005</v>
      </c>
      <c r="M30" s="117">
        <f>+M28-M29</f>
        <v>579.1</v>
      </c>
      <c r="O30" s="79" t="s">
        <v>331</v>
      </c>
      <c r="P30" s="93">
        <f t="shared" ref="P30:Z30" si="15">+P24-P29</f>
        <v>1910.7130999999999</v>
      </c>
      <c r="Q30" s="93">
        <f t="shared" si="15"/>
        <v>1861.0783999999976</v>
      </c>
      <c r="R30" s="93">
        <f t="shared" si="15"/>
        <v>1795.8227999999999</v>
      </c>
      <c r="S30" s="93">
        <f t="shared" si="15"/>
        <v>1448.8952000000008</v>
      </c>
      <c r="T30" s="93">
        <f t="shared" si="15"/>
        <v>1368.6320000000001</v>
      </c>
      <c r="U30" s="93">
        <f t="shared" si="15"/>
        <v>1214.6528000000003</v>
      </c>
      <c r="V30" s="93">
        <f t="shared" si="15"/>
        <v>961.32500000000095</v>
      </c>
      <c r="W30" s="93">
        <f t="shared" si="15"/>
        <v>766.91249999999968</v>
      </c>
      <c r="X30" s="93">
        <f>+X24-X29</f>
        <v>698.19280000000003</v>
      </c>
      <c r="Y30" s="93">
        <f t="shared" si="15"/>
        <v>626.44619999999986</v>
      </c>
      <c r="Z30" s="93">
        <f t="shared" si="15"/>
        <v>605.74750000000017</v>
      </c>
    </row>
    <row r="31" spans="2:27" ht="15.75" thickTop="1" x14ac:dyDescent="0.25">
      <c r="B31" s="79" t="s">
        <v>332</v>
      </c>
      <c r="C31" s="170">
        <v>3.93</v>
      </c>
      <c r="D31" s="170">
        <v>3.07</v>
      </c>
      <c r="E31" s="170">
        <v>3.8</v>
      </c>
      <c r="F31" s="170">
        <v>2.96</v>
      </c>
      <c r="G31" s="171">
        <v>2.69</v>
      </c>
      <c r="H31" s="171">
        <v>2.31</v>
      </c>
      <c r="I31" s="170">
        <v>3.59</v>
      </c>
      <c r="J31" s="172">
        <v>1.79</v>
      </c>
      <c r="K31" s="172">
        <v>2.48</v>
      </c>
      <c r="L31" s="172">
        <v>2.1800000000000002</v>
      </c>
      <c r="M31" s="172">
        <v>2.1</v>
      </c>
      <c r="O31" s="79" t="s">
        <v>343</v>
      </c>
      <c r="P31" s="148"/>
      <c r="Q31" s="148"/>
      <c r="R31" s="148"/>
      <c r="S31" s="148"/>
      <c r="T31" s="148"/>
      <c r="U31" s="148"/>
      <c r="W31" s="93"/>
      <c r="X31" s="93"/>
      <c r="Y31" s="93"/>
      <c r="Z31" s="93"/>
      <c r="AA31" s="173"/>
    </row>
    <row r="32" spans="2:27" x14ac:dyDescent="0.2">
      <c r="B32" s="90" t="s">
        <v>333</v>
      </c>
      <c r="C32" s="170">
        <v>3.86</v>
      </c>
      <c r="D32" s="170">
        <v>3.03</v>
      </c>
      <c r="E32" s="170">
        <v>3.74</v>
      </c>
      <c r="F32" s="170">
        <v>2.93</v>
      </c>
      <c r="G32" s="171">
        <v>2.64</v>
      </c>
      <c r="H32" s="171">
        <v>2.2400000000000002</v>
      </c>
      <c r="I32" s="170">
        <v>3.51</v>
      </c>
      <c r="J32" s="172">
        <v>1.77</v>
      </c>
      <c r="K32" s="172">
        <v>2.44</v>
      </c>
      <c r="L32" s="172">
        <v>2.16</v>
      </c>
      <c r="M32" s="172">
        <v>2.0699999999999998</v>
      </c>
      <c r="O32" s="79" t="s">
        <v>342</v>
      </c>
      <c r="R32" s="79">
        <f>60.6</f>
        <v>60.6</v>
      </c>
    </row>
    <row r="33" spans="9:26" x14ac:dyDescent="0.2">
      <c r="I33" s="93"/>
      <c r="M33" s="93"/>
      <c r="O33" s="140" t="s">
        <v>334</v>
      </c>
      <c r="P33" s="168"/>
      <c r="Q33" s="168">
        <f>-D22-D23</f>
        <v>-401.3</v>
      </c>
      <c r="R33" s="168"/>
      <c r="S33" s="168"/>
      <c r="T33" s="168"/>
      <c r="U33" s="168"/>
      <c r="V33" s="132"/>
      <c r="W33" s="132"/>
      <c r="X33" s="132"/>
      <c r="Y33" s="132"/>
      <c r="Z33" s="132"/>
    </row>
    <row r="34" spans="9:26" x14ac:dyDescent="0.2">
      <c r="I34" s="94"/>
      <c r="M34" s="93"/>
      <c r="O34" s="140" t="s">
        <v>335</v>
      </c>
      <c r="P34" s="168"/>
      <c r="Q34" s="168">
        <f>-D24</f>
        <v>-195</v>
      </c>
      <c r="R34" s="168"/>
      <c r="S34" s="168"/>
      <c r="T34" s="168"/>
      <c r="U34" s="168"/>
      <c r="V34" s="132"/>
      <c r="W34" s="132"/>
      <c r="X34" s="132"/>
      <c r="Y34" s="132"/>
      <c r="Z34" s="132">
        <f>+M24*(-1)</f>
        <v>2.5</v>
      </c>
    </row>
    <row r="35" spans="9:26" x14ac:dyDescent="0.2">
      <c r="I35" s="94"/>
      <c r="N35" s="93"/>
      <c r="O35" s="140" t="s">
        <v>326</v>
      </c>
      <c r="P35" s="155"/>
      <c r="Q35" s="155">
        <f>-(Q34+Q33)*Q58</f>
        <v>215.86059999999998</v>
      </c>
      <c r="R35" s="155">
        <f>-R32*R58</f>
        <v>-22.058399999999999</v>
      </c>
      <c r="S35" s="155"/>
      <c r="T35" s="155"/>
      <c r="U35" s="155"/>
      <c r="V35" s="101"/>
      <c r="W35" s="101"/>
      <c r="X35" s="101"/>
      <c r="Y35" s="101"/>
      <c r="Z35" s="101">
        <f>-Z34*Z58</f>
        <v>-0.9325</v>
      </c>
    </row>
    <row r="36" spans="9:26" x14ac:dyDescent="0.2">
      <c r="I36" s="94"/>
      <c r="N36" s="93"/>
      <c r="P36" s="132"/>
      <c r="Q36" s="132">
        <f>SUM(Q33:Q35)</f>
        <v>-380.43939999999998</v>
      </c>
      <c r="R36" s="132">
        <f>R32+R35</f>
        <v>38.541600000000003</v>
      </c>
      <c r="S36" s="132"/>
      <c r="T36" s="132"/>
      <c r="U36" s="168"/>
      <c r="V36" s="132"/>
      <c r="W36" s="132"/>
      <c r="X36" s="132"/>
      <c r="Y36" s="132"/>
      <c r="Z36" s="132">
        <f>+Z34+Z35</f>
        <v>1.5674999999999999</v>
      </c>
    </row>
    <row r="37" spans="9:26" x14ac:dyDescent="0.2">
      <c r="I37" s="94"/>
      <c r="M37" s="92"/>
      <c r="O37" s="79" t="s">
        <v>344</v>
      </c>
      <c r="P37" s="148"/>
      <c r="Q37" s="148"/>
      <c r="R37" s="148"/>
      <c r="S37" s="148"/>
    </row>
    <row r="38" spans="9:26" x14ac:dyDescent="0.2">
      <c r="I38" s="94"/>
      <c r="M38" s="92"/>
      <c r="O38" s="140" t="s">
        <v>346</v>
      </c>
      <c r="P38" s="132">
        <f>'Statement of SE (Ch.9)'!O172</f>
        <v>-159.19999999999999</v>
      </c>
      <c r="Q38" s="132">
        <f>'Statement of SE (Ch.9)'!O156</f>
        <v>-335.3</v>
      </c>
      <c r="R38" s="132">
        <f>'Statement of SE (Ch.9)'!O137</f>
        <v>165.60000000000002</v>
      </c>
      <c r="S38" s="132">
        <f>'Statement of SE (Ch.9)'!O121</f>
        <v>84.6</v>
      </c>
      <c r="T38" s="132">
        <f>'Statement of SE (Ch.9)'!O106</f>
        <v>87.1</v>
      </c>
      <c r="U38" s="132">
        <f>'Statement of SE (Ch.9)'!O92</f>
        <v>70.099999999999994</v>
      </c>
      <c r="V38" s="132">
        <f>'Statement of SE (Ch.9)'!O78</f>
        <v>27.5</v>
      </c>
      <c r="W38" s="132">
        <f>'Statement of SE (Ch.9)'!O64</f>
        <v>127.4</v>
      </c>
      <c r="X38" s="132">
        <f>'Statement of SE (Ch.9)'!O49</f>
        <v>-1.5</v>
      </c>
      <c r="Y38" s="132">
        <f>'Statement of SE (Ch.9)'!O36</f>
        <v>-41</v>
      </c>
      <c r="Z38" s="132">
        <f>'Statement of SE (Ch.9)'!O24</f>
        <v>-42.2</v>
      </c>
    </row>
    <row r="39" spans="9:26" x14ac:dyDescent="0.2">
      <c r="M39" s="92"/>
      <c r="O39" s="77" t="s">
        <v>220</v>
      </c>
      <c r="P39" s="132">
        <f>'Statement of SE (Ch.9)'!O173</f>
        <v>6.4999999999999831</v>
      </c>
      <c r="Q39" s="132">
        <f>'Statement of SE (Ch.9)'!O157</f>
        <v>451.40000000000003</v>
      </c>
      <c r="R39" s="132">
        <f>'Statement of SE (Ch.9)'!O138</f>
        <v>-91.600000000000009</v>
      </c>
      <c r="S39" s="132">
        <f>'Statement of SE (Ch.9)'!O122</f>
        <v>-16.700000000000003</v>
      </c>
      <c r="T39" s="132">
        <f>'Statement of SE (Ch.9)'!O107</f>
        <v>-38.800000000000004</v>
      </c>
      <c r="U39" s="132">
        <f>'Statement of SE (Ch.9)'!O93</f>
        <v>89.6</v>
      </c>
      <c r="V39" s="132">
        <f>'Statement of SE (Ch.9)'!O79</f>
        <v>125.9</v>
      </c>
      <c r="W39" s="132">
        <f>'Statement of SE (Ch.9)'!O65</f>
        <v>-174.7</v>
      </c>
      <c r="X39" s="132">
        <f>'Statement of SE (Ch.9)'!O50</f>
        <v>-95.6</v>
      </c>
      <c r="Y39" s="132"/>
      <c r="Z39" s="132"/>
    </row>
    <row r="40" spans="9:26" x14ac:dyDescent="0.2">
      <c r="M40" s="92"/>
      <c r="O40" s="77" t="s">
        <v>296</v>
      </c>
      <c r="P40" s="132"/>
      <c r="Q40" s="132"/>
      <c r="R40" s="132">
        <f>'Statement of SE (Ch.9)'!O139</f>
        <v>-25.7</v>
      </c>
      <c r="S40" s="132">
        <f>'Statement of SE (Ch.9)'!O123</f>
        <v>-12.2</v>
      </c>
      <c r="T40" s="132"/>
      <c r="U40" s="132"/>
      <c r="V40" s="132"/>
      <c r="W40" s="132">
        <f>-J29</f>
        <v>-266.10000000000002</v>
      </c>
      <c r="X40" s="132">
        <f>-K29+'Statement of SE (Ch.9)'!O51</f>
        <v>51.8</v>
      </c>
      <c r="Y40" s="132"/>
      <c r="Z40" s="132"/>
    </row>
    <row r="41" spans="9:26" x14ac:dyDescent="0.2">
      <c r="M41" s="92"/>
      <c r="O41" s="140" t="s">
        <v>345</v>
      </c>
      <c r="P41" s="168">
        <f>'Statement of SE (Ch.9)'!O177</f>
        <v>56.342975206611555</v>
      </c>
      <c r="Q41" s="168">
        <f>'Statement of SE (Ch.9)'!O161</f>
        <v>126.36298342541434</v>
      </c>
      <c r="R41" s="168">
        <f>'Statement of SE (Ch.9)'!O143</f>
        <v>30.923076923076906</v>
      </c>
      <c r="S41" s="168">
        <f>'Statement of SE (Ch.9)'!O127</f>
        <v>51.040983606557361</v>
      </c>
      <c r="T41" s="168">
        <f>'Statement of SE (Ch.9)'!O109</f>
        <v>-94.293150684931518</v>
      </c>
      <c r="U41" s="168">
        <f>'Statement of SE (Ch.9)'!O95</f>
        <v>-110.25164835164836</v>
      </c>
      <c r="V41" s="132">
        <f>'Statement of SE (Ch.9)'!O81</f>
        <v>-80.023719676549874</v>
      </c>
      <c r="W41" s="132">
        <f>'Statement of SE (Ch.9)'!O67</f>
        <v>-20.833333333333336</v>
      </c>
      <c r="X41" s="132">
        <f>'Statement of SE (Ch.9)'!O53</f>
        <v>-23.465591397849465</v>
      </c>
      <c r="Y41" s="132">
        <f>'Statement of SE (Ch.9)'!O38</f>
        <v>-54.231016042780745</v>
      </c>
      <c r="Z41" s="132">
        <f>'Statement of SE (Ch.9)'!O26</f>
        <v>-25.046380697050942</v>
      </c>
    </row>
    <row r="42" spans="9:26" x14ac:dyDescent="0.2">
      <c r="M42" s="92"/>
      <c r="O42" s="90" t="s">
        <v>336</v>
      </c>
      <c r="P42" s="93">
        <f>SUM(P36:P41)</f>
        <v>-96.357024793388462</v>
      </c>
      <c r="Q42" s="93">
        <f t="shared" ref="Q42:Z42" si="16">SUM(Q36:Q41)</f>
        <v>-137.97641657458556</v>
      </c>
      <c r="R42" s="93">
        <f t="shared" si="16"/>
        <v>117.76467692307693</v>
      </c>
      <c r="S42" s="93">
        <f t="shared" si="16"/>
        <v>106.74098360655735</v>
      </c>
      <c r="T42" s="93">
        <f t="shared" si="16"/>
        <v>-45.993150684931528</v>
      </c>
      <c r="U42" s="93">
        <f t="shared" si="16"/>
        <v>49.448351648351633</v>
      </c>
      <c r="V42" s="93">
        <f t="shared" si="16"/>
        <v>73.376280323450132</v>
      </c>
      <c r="W42" s="93">
        <f t="shared" si="16"/>
        <v>-334.23333333333329</v>
      </c>
      <c r="X42" s="93">
        <f>SUM(X36:X41)</f>
        <v>-68.765591397849462</v>
      </c>
      <c r="Y42" s="93">
        <f t="shared" si="16"/>
        <v>-95.231016042780738</v>
      </c>
      <c r="Z42" s="93">
        <f t="shared" si="16"/>
        <v>-65.678880697050943</v>
      </c>
    </row>
    <row r="43" spans="9:26" x14ac:dyDescent="0.2">
      <c r="M43" s="92"/>
      <c r="O43" s="90" t="s">
        <v>337</v>
      </c>
      <c r="P43" s="104">
        <f>+P30+P42</f>
        <v>1814.3560752066114</v>
      </c>
      <c r="Q43" s="104">
        <f t="shared" ref="Q43:Z43" si="17">+Q30+Q42</f>
        <v>1723.1019834254121</v>
      </c>
      <c r="R43" s="104">
        <f t="shared" si="17"/>
        <v>1913.5874769230768</v>
      </c>
      <c r="S43" s="104">
        <f t="shared" si="17"/>
        <v>1555.6361836065582</v>
      </c>
      <c r="T43" s="104">
        <f t="shared" si="17"/>
        <v>1322.6388493150685</v>
      </c>
      <c r="U43" s="104">
        <f t="shared" si="17"/>
        <v>1264.101151648352</v>
      </c>
      <c r="V43" s="104">
        <f t="shared" si="17"/>
        <v>1034.7012803234511</v>
      </c>
      <c r="W43" s="104">
        <f t="shared" si="17"/>
        <v>432.67916666666639</v>
      </c>
      <c r="X43" s="104">
        <f>+X30+X42</f>
        <v>629.42720860215059</v>
      </c>
      <c r="Y43" s="104">
        <f t="shared" si="17"/>
        <v>531.2151839572191</v>
      </c>
      <c r="Z43" s="104">
        <f t="shared" si="17"/>
        <v>540.06861930294917</v>
      </c>
    </row>
    <row r="44" spans="9:26" ht="15" x14ac:dyDescent="0.25">
      <c r="O44" s="90"/>
      <c r="P44" s="148"/>
      <c r="Q44" s="148"/>
      <c r="R44" s="148"/>
      <c r="S44" s="148"/>
      <c r="T44" s="148"/>
      <c r="U44" s="148"/>
      <c r="W44" s="174"/>
      <c r="X44" s="174"/>
      <c r="Y44" s="174"/>
      <c r="Z44" s="174"/>
    </row>
    <row r="45" spans="9:26" x14ac:dyDescent="0.2">
      <c r="M45" s="92"/>
      <c r="O45" s="90" t="s">
        <v>347</v>
      </c>
      <c r="P45" s="175"/>
      <c r="Q45" s="175"/>
      <c r="R45" s="175"/>
      <c r="S45" s="175"/>
      <c r="T45" s="175"/>
      <c r="U45" s="148"/>
      <c r="W45" s="93"/>
      <c r="X45" s="93"/>
      <c r="Y45" s="93"/>
      <c r="Z45" s="93"/>
    </row>
    <row r="46" spans="9:26" x14ac:dyDescent="0.2">
      <c r="M46" s="92"/>
      <c r="O46" s="176" t="s">
        <v>338</v>
      </c>
      <c r="P46" s="177">
        <f>P48-P47</f>
        <v>-36.4</v>
      </c>
      <c r="Q46" s="177">
        <f t="shared" ref="Q46:Z46" si="18">Q48-Q47</f>
        <v>-40.200000000000003</v>
      </c>
      <c r="R46" s="177">
        <f t="shared" si="18"/>
        <v>-38.700000000000003</v>
      </c>
      <c r="S46" s="177">
        <f t="shared" si="18"/>
        <v>-49.7</v>
      </c>
      <c r="T46" s="177">
        <f t="shared" si="18"/>
        <v>-50.5</v>
      </c>
      <c r="U46" s="177">
        <f t="shared" si="18"/>
        <v>-39.699999999999996</v>
      </c>
      <c r="V46" s="177">
        <f t="shared" si="18"/>
        <v>-40.299999999999997</v>
      </c>
      <c r="W46" s="177">
        <f t="shared" si="18"/>
        <v>-57</v>
      </c>
      <c r="X46" s="177">
        <f t="shared" si="18"/>
        <v>-61.2</v>
      </c>
      <c r="Y46" s="177">
        <f t="shared" si="18"/>
        <v>-72.600000000000009</v>
      </c>
      <c r="Z46" s="177">
        <f t="shared" si="18"/>
        <v>-58.6</v>
      </c>
    </row>
    <row r="47" spans="9:26" x14ac:dyDescent="0.2">
      <c r="M47" s="92"/>
      <c r="O47" s="176" t="s">
        <v>339</v>
      </c>
      <c r="P47" s="155">
        <v>30.1</v>
      </c>
      <c r="Q47" s="155">
        <v>49.7</v>
      </c>
      <c r="R47" s="155">
        <v>115.8</v>
      </c>
      <c r="S47" s="155">
        <v>116.9</v>
      </c>
      <c r="T47" s="155">
        <v>87.3</v>
      </c>
      <c r="U47" s="155">
        <v>34.9</v>
      </c>
      <c r="V47" s="101">
        <v>15.3</v>
      </c>
      <c r="W47" s="101">
        <v>14.1</v>
      </c>
      <c r="X47" s="101">
        <v>13.6</v>
      </c>
      <c r="Y47" s="101">
        <v>13.9</v>
      </c>
      <c r="Z47" s="101">
        <v>13.6</v>
      </c>
    </row>
    <row r="48" spans="9:26" x14ac:dyDescent="0.2">
      <c r="M48" s="92"/>
      <c r="O48" s="90" t="s">
        <v>348</v>
      </c>
      <c r="P48" s="178">
        <f>-C19</f>
        <v>-6.3</v>
      </c>
      <c r="Q48" s="178">
        <f t="shared" ref="Q48:Z48" si="19">-D19</f>
        <v>9.5</v>
      </c>
      <c r="R48" s="178">
        <f t="shared" si="19"/>
        <v>77.099999999999994</v>
      </c>
      <c r="S48" s="178">
        <f t="shared" si="19"/>
        <v>67.2</v>
      </c>
      <c r="T48" s="178">
        <f t="shared" si="19"/>
        <v>36.799999999999997</v>
      </c>
      <c r="U48" s="178">
        <f t="shared" si="19"/>
        <v>-4.8</v>
      </c>
      <c r="V48" s="178">
        <f t="shared" si="19"/>
        <v>-25</v>
      </c>
      <c r="W48" s="178">
        <f t="shared" si="19"/>
        <v>-42.9</v>
      </c>
      <c r="X48" s="178">
        <f t="shared" si="19"/>
        <v>-47.6</v>
      </c>
      <c r="Y48" s="178">
        <f t="shared" si="19"/>
        <v>-58.7</v>
      </c>
      <c r="Z48" s="178">
        <f t="shared" si="19"/>
        <v>-45</v>
      </c>
    </row>
    <row r="49" spans="13:30" x14ac:dyDescent="0.2">
      <c r="M49" s="92"/>
      <c r="O49" s="90" t="s">
        <v>340</v>
      </c>
      <c r="P49" s="179">
        <f t="shared" ref="P49:Z49" si="20">-P48*P58</f>
        <v>2.2868999999999997</v>
      </c>
      <c r="Q49" s="179">
        <f t="shared" si="20"/>
        <v>-3.4390000000000001</v>
      </c>
      <c r="R49" s="179">
        <f t="shared" si="20"/>
        <v>-28.064399999999996</v>
      </c>
      <c r="S49" s="179">
        <f t="shared" si="20"/>
        <v>-24.595200000000002</v>
      </c>
      <c r="T49" s="179">
        <f t="shared" si="20"/>
        <v>-13.431999999999999</v>
      </c>
      <c r="U49" s="179">
        <f t="shared" si="20"/>
        <v>1.7471999999999999</v>
      </c>
      <c r="V49" s="179">
        <f t="shared" si="20"/>
        <v>9.2750000000000004</v>
      </c>
      <c r="W49" s="179">
        <f t="shared" si="20"/>
        <v>16.087499999999999</v>
      </c>
      <c r="X49" s="179">
        <f t="shared" si="20"/>
        <v>17.7072</v>
      </c>
      <c r="Y49" s="179">
        <f t="shared" si="20"/>
        <v>21.953800000000001</v>
      </c>
      <c r="Z49" s="179">
        <f t="shared" si="20"/>
        <v>16.785</v>
      </c>
    </row>
    <row r="50" spans="13:30" x14ac:dyDescent="0.2">
      <c r="M50" s="92"/>
      <c r="O50" s="90" t="s">
        <v>349</v>
      </c>
      <c r="P50" s="145">
        <f>P48+P49</f>
        <v>-4.0130999999999997</v>
      </c>
      <c r="Q50" s="145">
        <f t="shared" ref="Q50:Z50" si="21">Q48+Q49</f>
        <v>6.0609999999999999</v>
      </c>
      <c r="R50" s="145">
        <f t="shared" si="21"/>
        <v>49.035600000000002</v>
      </c>
      <c r="S50" s="145">
        <f t="shared" si="21"/>
        <v>42.604799999999997</v>
      </c>
      <c r="T50" s="145">
        <f t="shared" si="21"/>
        <v>23.367999999999999</v>
      </c>
      <c r="U50" s="145">
        <f t="shared" si="21"/>
        <v>-3.0528</v>
      </c>
      <c r="V50" s="145">
        <f t="shared" si="21"/>
        <v>-15.725</v>
      </c>
      <c r="W50" s="145">
        <f t="shared" si="21"/>
        <v>-26.8125</v>
      </c>
      <c r="X50" s="145">
        <f t="shared" si="21"/>
        <v>-29.892800000000001</v>
      </c>
      <c r="Y50" s="145">
        <f t="shared" si="21"/>
        <v>-36.746200000000002</v>
      </c>
      <c r="Z50" s="145">
        <f t="shared" si="21"/>
        <v>-28.215</v>
      </c>
    </row>
    <row r="51" spans="13:30" x14ac:dyDescent="0.2">
      <c r="O51" s="90"/>
      <c r="P51" s="148"/>
      <c r="Q51" s="148"/>
      <c r="R51" s="148"/>
      <c r="S51" s="148"/>
      <c r="T51" s="148"/>
      <c r="U51" s="148"/>
      <c r="W51" s="93"/>
      <c r="X51" s="93"/>
      <c r="Y51" s="93"/>
      <c r="Z51" s="93"/>
    </row>
    <row r="52" spans="13:30" ht="13.5" thickBot="1" x14ac:dyDescent="0.25">
      <c r="M52" s="180"/>
      <c r="O52" s="90" t="s">
        <v>341</v>
      </c>
      <c r="P52" s="152">
        <f>P43+P50</f>
        <v>1810.3429752066115</v>
      </c>
      <c r="Q52" s="152">
        <f t="shared" ref="Q52:Z52" si="22">Q43+Q50</f>
        <v>1729.162983425412</v>
      </c>
      <c r="R52" s="152">
        <f t="shared" si="22"/>
        <v>1962.6230769230767</v>
      </c>
      <c r="S52" s="152">
        <f t="shared" si="22"/>
        <v>1598.2409836065583</v>
      </c>
      <c r="T52" s="152">
        <f t="shared" si="22"/>
        <v>1346.0068493150684</v>
      </c>
      <c r="U52" s="152">
        <f t="shared" si="22"/>
        <v>1261.0483516483521</v>
      </c>
      <c r="V52" s="152">
        <f t="shared" si="22"/>
        <v>1018.9762803234511</v>
      </c>
      <c r="W52" s="152">
        <f t="shared" si="22"/>
        <v>405.86666666666639</v>
      </c>
      <c r="X52" s="152">
        <f t="shared" si="22"/>
        <v>599.53440860215062</v>
      </c>
      <c r="Y52" s="152">
        <f t="shared" si="22"/>
        <v>494.46898395721911</v>
      </c>
      <c r="Z52" s="152">
        <f t="shared" si="22"/>
        <v>511.8536193029492</v>
      </c>
      <c r="AA52" s="90"/>
      <c r="AB52" s="90"/>
      <c r="AC52" s="90"/>
      <c r="AD52" s="90"/>
    </row>
    <row r="53" spans="13:30" ht="15.75" thickTop="1" x14ac:dyDescent="0.25">
      <c r="M53" s="180"/>
      <c r="O53" s="90"/>
      <c r="P53" s="144"/>
      <c r="Q53" s="144"/>
      <c r="R53" s="144"/>
      <c r="S53" s="144"/>
      <c r="T53" s="90"/>
      <c r="U53" s="90"/>
      <c r="AA53" s="182"/>
      <c r="AB53" s="182"/>
      <c r="AC53" s="182"/>
      <c r="AD53" s="182"/>
    </row>
    <row r="54" spans="13:30" x14ac:dyDescent="0.2">
      <c r="M54" s="180"/>
      <c r="P54" s="148"/>
      <c r="Q54" s="148"/>
      <c r="R54" s="148"/>
      <c r="S54" s="148"/>
      <c r="AA54" s="90"/>
      <c r="AB54" s="90"/>
      <c r="AC54" s="90"/>
      <c r="AD54" s="90"/>
    </row>
    <row r="55" spans="13:30" x14ac:dyDescent="0.2">
      <c r="M55" s="180"/>
      <c r="O55" s="79" t="s">
        <v>154</v>
      </c>
      <c r="P55" s="148"/>
      <c r="Q55" s="148"/>
      <c r="R55" s="148"/>
      <c r="S55" s="148"/>
      <c r="AA55" s="90"/>
      <c r="AB55" s="90"/>
      <c r="AC55" s="90"/>
      <c r="AD55" s="90"/>
    </row>
    <row r="56" spans="13:30" x14ac:dyDescent="0.2">
      <c r="M56" s="180"/>
      <c r="O56" s="79" t="s">
        <v>155</v>
      </c>
      <c r="P56" s="181"/>
      <c r="Q56" s="181"/>
      <c r="R56" s="181"/>
      <c r="S56" s="181"/>
      <c r="T56" s="88"/>
      <c r="U56" s="88"/>
      <c r="V56" s="88"/>
      <c r="W56" s="88"/>
      <c r="X56" s="88"/>
      <c r="AA56" s="90"/>
      <c r="AB56" s="90"/>
      <c r="AC56" s="90"/>
      <c r="AD56" s="90"/>
    </row>
    <row r="57" spans="13:30" x14ac:dyDescent="0.2">
      <c r="M57" s="180"/>
      <c r="O57" s="51" t="s">
        <v>156</v>
      </c>
      <c r="P57" s="25">
        <v>2010</v>
      </c>
      <c r="Q57" s="25">
        <v>2009</v>
      </c>
      <c r="R57" s="63">
        <v>2008</v>
      </c>
      <c r="S57" s="63">
        <v>2007</v>
      </c>
      <c r="T57" s="64">
        <v>2006</v>
      </c>
      <c r="U57" s="58">
        <v>2005</v>
      </c>
      <c r="V57" s="58">
        <v>2004</v>
      </c>
      <c r="W57" s="59">
        <v>2003</v>
      </c>
      <c r="X57" s="51">
        <v>2002</v>
      </c>
      <c r="Y57" s="51">
        <v>2001</v>
      </c>
      <c r="Z57" s="51">
        <v>2000</v>
      </c>
      <c r="AA57" s="90"/>
      <c r="AB57" s="90"/>
      <c r="AC57" s="90"/>
      <c r="AD57" s="90"/>
    </row>
    <row r="58" spans="13:30" ht="15" x14ac:dyDescent="0.25">
      <c r="M58" s="180"/>
      <c r="O58" s="133" t="s">
        <v>221</v>
      </c>
      <c r="P58" s="65">
        <v>0.36299999999999999</v>
      </c>
      <c r="Q58" s="65">
        <v>0.36199999999999999</v>
      </c>
      <c r="R58" s="60">
        <v>0.36399999999999999</v>
      </c>
      <c r="S58" s="60">
        <v>0.36599999999999999</v>
      </c>
      <c r="T58" s="66">
        <v>0.36499999999999999</v>
      </c>
      <c r="U58" s="60">
        <v>0.36399999999999999</v>
      </c>
      <c r="V58" s="60">
        <v>0.371</v>
      </c>
      <c r="W58" s="60">
        <v>0.375</v>
      </c>
      <c r="X58" s="61">
        <v>0.372</v>
      </c>
      <c r="Y58" s="61">
        <v>0.374</v>
      </c>
      <c r="Z58" s="61">
        <v>0.373</v>
      </c>
      <c r="AA58" s="90"/>
      <c r="AB58" s="90"/>
      <c r="AC58" s="90"/>
      <c r="AD58" s="90"/>
    </row>
    <row r="59" spans="13:30" x14ac:dyDescent="0.2">
      <c r="M59" s="180"/>
      <c r="O59" s="147"/>
      <c r="P59" s="147"/>
      <c r="Q59" s="147"/>
      <c r="R59" s="147"/>
      <c r="S59" s="147"/>
    </row>
    <row r="60" spans="13:30" x14ac:dyDescent="0.2">
      <c r="M60" s="180"/>
      <c r="O60" s="144"/>
      <c r="P60" s="144"/>
      <c r="Q60" s="144"/>
      <c r="R60" s="144"/>
      <c r="S60" s="144"/>
    </row>
    <row r="62" spans="13:30" x14ac:dyDescent="0.2">
      <c r="P62" s="93"/>
      <c r="Q62" s="93"/>
      <c r="R62" s="93"/>
      <c r="S62" s="93"/>
      <c r="T62" s="93"/>
      <c r="U62" s="93"/>
      <c r="V62" s="93"/>
      <c r="W62" s="93"/>
      <c r="X62" s="93"/>
      <c r="Y62" s="93"/>
      <c r="Z62" s="93"/>
    </row>
  </sheetData>
  <pageMargins left="0.75" right="0.75" top="1" bottom="1" header="0.5" footer="0.5"/>
  <pageSetup scale="86" fitToHeight="2" orientation="landscape" r:id="rId1"/>
  <headerFooter alignWithMargins="0">
    <oddFooter>&amp;C&amp;8Financial Statement Analysis and Security Valuation: Roadmap&amp;R&amp;8Stephen H. Penman 2003</oddFooter>
  </headerFooter>
  <ignoredErrors>
    <ignoredError sqref="Q36 R22" formula="1"/>
  </ignoredError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172"/>
  <sheetViews>
    <sheetView zoomScaleNormal="100" workbookViewId="0"/>
  </sheetViews>
  <sheetFormatPr defaultRowHeight="12.75" x14ac:dyDescent="0.2"/>
  <cols>
    <col min="1" max="1" width="2" style="79" customWidth="1"/>
    <col min="2" max="2" width="47.5703125" style="78" customWidth="1"/>
    <col min="3" max="4" width="11.140625" style="78" customWidth="1"/>
    <col min="5" max="8" width="13.28515625" style="78" customWidth="1"/>
    <col min="9" max="10" width="12.7109375" style="78" customWidth="1"/>
    <col min="11" max="12" width="11.28515625" style="78" customWidth="1"/>
    <col min="13" max="13" width="11.28515625" style="79" customWidth="1"/>
    <col min="14" max="14" width="9.85546875" style="79" customWidth="1"/>
    <col min="15" max="15" width="9.140625" style="79"/>
    <col min="16" max="16" width="30" style="79" customWidth="1"/>
    <col min="17" max="17" width="14.28515625" style="79" customWidth="1"/>
    <col min="18" max="18" width="18.140625" style="79" customWidth="1"/>
    <col min="19" max="21" width="10.140625" style="79" bestFit="1" customWidth="1"/>
    <col min="22" max="252" width="9.140625" style="79"/>
    <col min="253" max="253" width="2" style="79" customWidth="1"/>
    <col min="254" max="254" width="47.5703125" style="79" customWidth="1"/>
    <col min="255" max="256" width="11.140625" style="79" customWidth="1"/>
    <col min="257" max="260" width="13.28515625" style="79" customWidth="1"/>
    <col min="261" max="262" width="12.7109375" style="79" customWidth="1"/>
    <col min="263" max="269" width="11.28515625" style="79" customWidth="1"/>
    <col min="270" max="270" width="9.85546875" style="79" customWidth="1"/>
    <col min="271" max="271" width="9.140625" style="79"/>
    <col min="272" max="272" width="30" style="79" customWidth="1"/>
    <col min="273" max="273" width="14.28515625" style="79" customWidth="1"/>
    <col min="274" max="274" width="18.140625" style="79" customWidth="1"/>
    <col min="275" max="277" width="10.140625" style="79" bestFit="1" customWidth="1"/>
    <col min="278" max="508" width="9.140625" style="79"/>
    <col min="509" max="509" width="2" style="79" customWidth="1"/>
    <col min="510" max="510" width="47.5703125" style="79" customWidth="1"/>
    <col min="511" max="512" width="11.140625" style="79" customWidth="1"/>
    <col min="513" max="516" width="13.28515625" style="79" customWidth="1"/>
    <col min="517" max="518" width="12.7109375" style="79" customWidth="1"/>
    <col min="519" max="525" width="11.28515625" style="79" customWidth="1"/>
    <col min="526" max="526" width="9.85546875" style="79" customWidth="1"/>
    <col min="527" max="527" width="9.140625" style="79"/>
    <col min="528" max="528" width="30" style="79" customWidth="1"/>
    <col min="529" max="529" width="14.28515625" style="79" customWidth="1"/>
    <col min="530" max="530" width="18.140625" style="79" customWidth="1"/>
    <col min="531" max="533" width="10.140625" style="79" bestFit="1" customWidth="1"/>
    <col min="534" max="764" width="9.140625" style="79"/>
    <col min="765" max="765" width="2" style="79" customWidth="1"/>
    <col min="766" max="766" width="47.5703125" style="79" customWidth="1"/>
    <col min="767" max="768" width="11.140625" style="79" customWidth="1"/>
    <col min="769" max="772" width="13.28515625" style="79" customWidth="1"/>
    <col min="773" max="774" width="12.7109375" style="79" customWidth="1"/>
    <col min="775" max="781" width="11.28515625" style="79" customWidth="1"/>
    <col min="782" max="782" width="9.85546875" style="79" customWidth="1"/>
    <col min="783" max="783" width="9.140625" style="79"/>
    <col min="784" max="784" width="30" style="79" customWidth="1"/>
    <col min="785" max="785" width="14.28515625" style="79" customWidth="1"/>
    <col min="786" max="786" width="18.140625" style="79" customWidth="1"/>
    <col min="787" max="789" width="10.140625" style="79" bestFit="1" customWidth="1"/>
    <col min="790" max="1020" width="9.140625" style="79"/>
    <col min="1021" max="1021" width="2" style="79" customWidth="1"/>
    <col min="1022" max="1022" width="47.5703125" style="79" customWidth="1"/>
    <col min="1023" max="1024" width="11.140625" style="79" customWidth="1"/>
    <col min="1025" max="1028" width="13.28515625" style="79" customWidth="1"/>
    <col min="1029" max="1030" width="12.7109375" style="79" customWidth="1"/>
    <col min="1031" max="1037" width="11.28515625" style="79" customWidth="1"/>
    <col min="1038" max="1038" width="9.85546875" style="79" customWidth="1"/>
    <col min="1039" max="1039" width="9.140625" style="79"/>
    <col min="1040" max="1040" width="30" style="79" customWidth="1"/>
    <col min="1041" max="1041" width="14.28515625" style="79" customWidth="1"/>
    <col min="1042" max="1042" width="18.140625" style="79" customWidth="1"/>
    <col min="1043" max="1045" width="10.140625" style="79" bestFit="1" customWidth="1"/>
    <col min="1046" max="1276" width="9.140625" style="79"/>
    <col min="1277" max="1277" width="2" style="79" customWidth="1"/>
    <col min="1278" max="1278" width="47.5703125" style="79" customWidth="1"/>
    <col min="1279" max="1280" width="11.140625" style="79" customWidth="1"/>
    <col min="1281" max="1284" width="13.28515625" style="79" customWidth="1"/>
    <col min="1285" max="1286" width="12.7109375" style="79" customWidth="1"/>
    <col min="1287" max="1293" width="11.28515625" style="79" customWidth="1"/>
    <col min="1294" max="1294" width="9.85546875" style="79" customWidth="1"/>
    <col min="1295" max="1295" width="9.140625" style="79"/>
    <col min="1296" max="1296" width="30" style="79" customWidth="1"/>
    <col min="1297" max="1297" width="14.28515625" style="79" customWidth="1"/>
    <col min="1298" max="1298" width="18.140625" style="79" customWidth="1"/>
    <col min="1299" max="1301" width="10.140625" style="79" bestFit="1" customWidth="1"/>
    <col min="1302" max="1532" width="9.140625" style="79"/>
    <col min="1533" max="1533" width="2" style="79" customWidth="1"/>
    <col min="1534" max="1534" width="47.5703125" style="79" customWidth="1"/>
    <col min="1535" max="1536" width="11.140625" style="79" customWidth="1"/>
    <col min="1537" max="1540" width="13.28515625" style="79" customWidth="1"/>
    <col min="1541" max="1542" width="12.7109375" style="79" customWidth="1"/>
    <col min="1543" max="1549" width="11.28515625" style="79" customWidth="1"/>
    <col min="1550" max="1550" width="9.85546875" style="79" customWidth="1"/>
    <col min="1551" max="1551" width="9.140625" style="79"/>
    <col min="1552" max="1552" width="30" style="79" customWidth="1"/>
    <col min="1553" max="1553" width="14.28515625" style="79" customWidth="1"/>
    <col min="1554" max="1554" width="18.140625" style="79" customWidth="1"/>
    <col min="1555" max="1557" width="10.140625" style="79" bestFit="1" customWidth="1"/>
    <col min="1558" max="1788" width="9.140625" style="79"/>
    <col min="1789" max="1789" width="2" style="79" customWidth="1"/>
    <col min="1790" max="1790" width="47.5703125" style="79" customWidth="1"/>
    <col min="1791" max="1792" width="11.140625" style="79" customWidth="1"/>
    <col min="1793" max="1796" width="13.28515625" style="79" customWidth="1"/>
    <col min="1797" max="1798" width="12.7109375" style="79" customWidth="1"/>
    <col min="1799" max="1805" width="11.28515625" style="79" customWidth="1"/>
    <col min="1806" max="1806" width="9.85546875" style="79" customWidth="1"/>
    <col min="1807" max="1807" width="9.140625" style="79"/>
    <col min="1808" max="1808" width="30" style="79" customWidth="1"/>
    <col min="1809" max="1809" width="14.28515625" style="79" customWidth="1"/>
    <col min="1810" max="1810" width="18.140625" style="79" customWidth="1"/>
    <col min="1811" max="1813" width="10.140625" style="79" bestFit="1" customWidth="1"/>
    <col min="1814" max="2044" width="9.140625" style="79"/>
    <col min="2045" max="2045" width="2" style="79" customWidth="1"/>
    <col min="2046" max="2046" width="47.5703125" style="79" customWidth="1"/>
    <col min="2047" max="2048" width="11.140625" style="79" customWidth="1"/>
    <col min="2049" max="2052" width="13.28515625" style="79" customWidth="1"/>
    <col min="2053" max="2054" width="12.7109375" style="79" customWidth="1"/>
    <col min="2055" max="2061" width="11.28515625" style="79" customWidth="1"/>
    <col min="2062" max="2062" width="9.85546875" style="79" customWidth="1"/>
    <col min="2063" max="2063" width="9.140625" style="79"/>
    <col min="2064" max="2064" width="30" style="79" customWidth="1"/>
    <col min="2065" max="2065" width="14.28515625" style="79" customWidth="1"/>
    <col min="2066" max="2066" width="18.140625" style="79" customWidth="1"/>
    <col min="2067" max="2069" width="10.140625" style="79" bestFit="1" customWidth="1"/>
    <col min="2070" max="2300" width="9.140625" style="79"/>
    <col min="2301" max="2301" width="2" style="79" customWidth="1"/>
    <col min="2302" max="2302" width="47.5703125" style="79" customWidth="1"/>
    <col min="2303" max="2304" width="11.140625" style="79" customWidth="1"/>
    <col min="2305" max="2308" width="13.28515625" style="79" customWidth="1"/>
    <col min="2309" max="2310" width="12.7109375" style="79" customWidth="1"/>
    <col min="2311" max="2317" width="11.28515625" style="79" customWidth="1"/>
    <col min="2318" max="2318" width="9.85546875" style="79" customWidth="1"/>
    <col min="2319" max="2319" width="9.140625" style="79"/>
    <col min="2320" max="2320" width="30" style="79" customWidth="1"/>
    <col min="2321" max="2321" width="14.28515625" style="79" customWidth="1"/>
    <col min="2322" max="2322" width="18.140625" style="79" customWidth="1"/>
    <col min="2323" max="2325" width="10.140625" style="79" bestFit="1" customWidth="1"/>
    <col min="2326" max="2556" width="9.140625" style="79"/>
    <col min="2557" max="2557" width="2" style="79" customWidth="1"/>
    <col min="2558" max="2558" width="47.5703125" style="79" customWidth="1"/>
    <col min="2559" max="2560" width="11.140625" style="79" customWidth="1"/>
    <col min="2561" max="2564" width="13.28515625" style="79" customWidth="1"/>
    <col min="2565" max="2566" width="12.7109375" style="79" customWidth="1"/>
    <col min="2567" max="2573" width="11.28515625" style="79" customWidth="1"/>
    <col min="2574" max="2574" width="9.85546875" style="79" customWidth="1"/>
    <col min="2575" max="2575" width="9.140625" style="79"/>
    <col min="2576" max="2576" width="30" style="79" customWidth="1"/>
    <col min="2577" max="2577" width="14.28515625" style="79" customWidth="1"/>
    <col min="2578" max="2578" width="18.140625" style="79" customWidth="1"/>
    <col min="2579" max="2581" width="10.140625" style="79" bestFit="1" customWidth="1"/>
    <col min="2582" max="2812" width="9.140625" style="79"/>
    <col min="2813" max="2813" width="2" style="79" customWidth="1"/>
    <col min="2814" max="2814" width="47.5703125" style="79" customWidth="1"/>
    <col min="2815" max="2816" width="11.140625" style="79" customWidth="1"/>
    <col min="2817" max="2820" width="13.28515625" style="79" customWidth="1"/>
    <col min="2821" max="2822" width="12.7109375" style="79" customWidth="1"/>
    <col min="2823" max="2829" width="11.28515625" style="79" customWidth="1"/>
    <col min="2830" max="2830" width="9.85546875" style="79" customWidth="1"/>
    <col min="2831" max="2831" width="9.140625" style="79"/>
    <col min="2832" max="2832" width="30" style="79" customWidth="1"/>
    <col min="2833" max="2833" width="14.28515625" style="79" customWidth="1"/>
    <col min="2834" max="2834" width="18.140625" style="79" customWidth="1"/>
    <col min="2835" max="2837" width="10.140625" style="79" bestFit="1" customWidth="1"/>
    <col min="2838" max="3068" width="9.140625" style="79"/>
    <col min="3069" max="3069" width="2" style="79" customWidth="1"/>
    <col min="3070" max="3070" width="47.5703125" style="79" customWidth="1"/>
    <col min="3071" max="3072" width="11.140625" style="79" customWidth="1"/>
    <col min="3073" max="3076" width="13.28515625" style="79" customWidth="1"/>
    <col min="3077" max="3078" width="12.7109375" style="79" customWidth="1"/>
    <col min="3079" max="3085" width="11.28515625" style="79" customWidth="1"/>
    <col min="3086" max="3086" width="9.85546875" style="79" customWidth="1"/>
    <col min="3087" max="3087" width="9.140625" style="79"/>
    <col min="3088" max="3088" width="30" style="79" customWidth="1"/>
    <col min="3089" max="3089" width="14.28515625" style="79" customWidth="1"/>
    <col min="3090" max="3090" width="18.140625" style="79" customWidth="1"/>
    <col min="3091" max="3093" width="10.140625" style="79" bestFit="1" customWidth="1"/>
    <col min="3094" max="3324" width="9.140625" style="79"/>
    <col min="3325" max="3325" width="2" style="79" customWidth="1"/>
    <col min="3326" max="3326" width="47.5703125" style="79" customWidth="1"/>
    <col min="3327" max="3328" width="11.140625" style="79" customWidth="1"/>
    <col min="3329" max="3332" width="13.28515625" style="79" customWidth="1"/>
    <col min="3333" max="3334" width="12.7109375" style="79" customWidth="1"/>
    <col min="3335" max="3341" width="11.28515625" style="79" customWidth="1"/>
    <col min="3342" max="3342" width="9.85546875" style="79" customWidth="1"/>
    <col min="3343" max="3343" width="9.140625" style="79"/>
    <col min="3344" max="3344" width="30" style="79" customWidth="1"/>
    <col min="3345" max="3345" width="14.28515625" style="79" customWidth="1"/>
    <col min="3346" max="3346" width="18.140625" style="79" customWidth="1"/>
    <col min="3347" max="3349" width="10.140625" style="79" bestFit="1" customWidth="1"/>
    <col min="3350" max="3580" width="9.140625" style="79"/>
    <col min="3581" max="3581" width="2" style="79" customWidth="1"/>
    <col min="3582" max="3582" width="47.5703125" style="79" customWidth="1"/>
    <col min="3583" max="3584" width="11.140625" style="79" customWidth="1"/>
    <col min="3585" max="3588" width="13.28515625" style="79" customWidth="1"/>
    <col min="3589" max="3590" width="12.7109375" style="79" customWidth="1"/>
    <col min="3591" max="3597" width="11.28515625" style="79" customWidth="1"/>
    <col min="3598" max="3598" width="9.85546875" style="79" customWidth="1"/>
    <col min="3599" max="3599" width="9.140625" style="79"/>
    <col min="3600" max="3600" width="30" style="79" customWidth="1"/>
    <col min="3601" max="3601" width="14.28515625" style="79" customWidth="1"/>
    <col min="3602" max="3602" width="18.140625" style="79" customWidth="1"/>
    <col min="3603" max="3605" width="10.140625" style="79" bestFit="1" customWidth="1"/>
    <col min="3606" max="3836" width="9.140625" style="79"/>
    <col min="3837" max="3837" width="2" style="79" customWidth="1"/>
    <col min="3838" max="3838" width="47.5703125" style="79" customWidth="1"/>
    <col min="3839" max="3840" width="11.140625" style="79" customWidth="1"/>
    <col min="3841" max="3844" width="13.28515625" style="79" customWidth="1"/>
    <col min="3845" max="3846" width="12.7109375" style="79" customWidth="1"/>
    <col min="3847" max="3853" width="11.28515625" style="79" customWidth="1"/>
    <col min="3854" max="3854" width="9.85546875" style="79" customWidth="1"/>
    <col min="3855" max="3855" width="9.140625" style="79"/>
    <col min="3856" max="3856" width="30" style="79" customWidth="1"/>
    <col min="3857" max="3857" width="14.28515625" style="79" customWidth="1"/>
    <col min="3858" max="3858" width="18.140625" style="79" customWidth="1"/>
    <col min="3859" max="3861" width="10.140625" style="79" bestFit="1" customWidth="1"/>
    <col min="3862" max="4092" width="9.140625" style="79"/>
    <col min="4093" max="4093" width="2" style="79" customWidth="1"/>
    <col min="4094" max="4094" width="47.5703125" style="79" customWidth="1"/>
    <col min="4095" max="4096" width="11.140625" style="79" customWidth="1"/>
    <col min="4097" max="4100" width="13.28515625" style="79" customWidth="1"/>
    <col min="4101" max="4102" width="12.7109375" style="79" customWidth="1"/>
    <col min="4103" max="4109" width="11.28515625" style="79" customWidth="1"/>
    <col min="4110" max="4110" width="9.85546875" style="79" customWidth="1"/>
    <col min="4111" max="4111" width="9.140625" style="79"/>
    <col min="4112" max="4112" width="30" style="79" customWidth="1"/>
    <col min="4113" max="4113" width="14.28515625" style="79" customWidth="1"/>
    <col min="4114" max="4114" width="18.140625" style="79" customWidth="1"/>
    <col min="4115" max="4117" width="10.140625" style="79" bestFit="1" customWidth="1"/>
    <col min="4118" max="4348" width="9.140625" style="79"/>
    <col min="4349" max="4349" width="2" style="79" customWidth="1"/>
    <col min="4350" max="4350" width="47.5703125" style="79" customWidth="1"/>
    <col min="4351" max="4352" width="11.140625" style="79" customWidth="1"/>
    <col min="4353" max="4356" width="13.28515625" style="79" customWidth="1"/>
    <col min="4357" max="4358" width="12.7109375" style="79" customWidth="1"/>
    <col min="4359" max="4365" width="11.28515625" style="79" customWidth="1"/>
    <col min="4366" max="4366" width="9.85546875" style="79" customWidth="1"/>
    <col min="4367" max="4367" width="9.140625" style="79"/>
    <col min="4368" max="4368" width="30" style="79" customWidth="1"/>
    <col min="4369" max="4369" width="14.28515625" style="79" customWidth="1"/>
    <col min="4370" max="4370" width="18.140625" style="79" customWidth="1"/>
    <col min="4371" max="4373" width="10.140625" style="79" bestFit="1" customWidth="1"/>
    <col min="4374" max="4604" width="9.140625" style="79"/>
    <col min="4605" max="4605" width="2" style="79" customWidth="1"/>
    <col min="4606" max="4606" width="47.5703125" style="79" customWidth="1"/>
    <col min="4607" max="4608" width="11.140625" style="79" customWidth="1"/>
    <col min="4609" max="4612" width="13.28515625" style="79" customWidth="1"/>
    <col min="4613" max="4614" width="12.7109375" style="79" customWidth="1"/>
    <col min="4615" max="4621" width="11.28515625" style="79" customWidth="1"/>
    <col min="4622" max="4622" width="9.85546875" style="79" customWidth="1"/>
    <col min="4623" max="4623" width="9.140625" style="79"/>
    <col min="4624" max="4624" width="30" style="79" customWidth="1"/>
    <col min="4625" max="4625" width="14.28515625" style="79" customWidth="1"/>
    <col min="4626" max="4626" width="18.140625" style="79" customWidth="1"/>
    <col min="4627" max="4629" width="10.140625" style="79" bestFit="1" customWidth="1"/>
    <col min="4630" max="4860" width="9.140625" style="79"/>
    <col min="4861" max="4861" width="2" style="79" customWidth="1"/>
    <col min="4862" max="4862" width="47.5703125" style="79" customWidth="1"/>
    <col min="4863" max="4864" width="11.140625" style="79" customWidth="1"/>
    <col min="4865" max="4868" width="13.28515625" style="79" customWidth="1"/>
    <col min="4869" max="4870" width="12.7109375" style="79" customWidth="1"/>
    <col min="4871" max="4877" width="11.28515625" style="79" customWidth="1"/>
    <col min="4878" max="4878" width="9.85546875" style="79" customWidth="1"/>
    <col min="4879" max="4879" width="9.140625" style="79"/>
    <col min="4880" max="4880" width="30" style="79" customWidth="1"/>
    <col min="4881" max="4881" width="14.28515625" style="79" customWidth="1"/>
    <col min="4882" max="4882" width="18.140625" style="79" customWidth="1"/>
    <col min="4883" max="4885" width="10.140625" style="79" bestFit="1" customWidth="1"/>
    <col min="4886" max="5116" width="9.140625" style="79"/>
    <col min="5117" max="5117" width="2" style="79" customWidth="1"/>
    <col min="5118" max="5118" width="47.5703125" style="79" customWidth="1"/>
    <col min="5119" max="5120" width="11.140625" style="79" customWidth="1"/>
    <col min="5121" max="5124" width="13.28515625" style="79" customWidth="1"/>
    <col min="5125" max="5126" width="12.7109375" style="79" customWidth="1"/>
    <col min="5127" max="5133" width="11.28515625" style="79" customWidth="1"/>
    <col min="5134" max="5134" width="9.85546875" style="79" customWidth="1"/>
    <col min="5135" max="5135" width="9.140625" style="79"/>
    <col min="5136" max="5136" width="30" style="79" customWidth="1"/>
    <col min="5137" max="5137" width="14.28515625" style="79" customWidth="1"/>
    <col min="5138" max="5138" width="18.140625" style="79" customWidth="1"/>
    <col min="5139" max="5141" width="10.140625" style="79" bestFit="1" customWidth="1"/>
    <col min="5142" max="5372" width="9.140625" style="79"/>
    <col min="5373" max="5373" width="2" style="79" customWidth="1"/>
    <col min="5374" max="5374" width="47.5703125" style="79" customWidth="1"/>
    <col min="5375" max="5376" width="11.140625" style="79" customWidth="1"/>
    <col min="5377" max="5380" width="13.28515625" style="79" customWidth="1"/>
    <col min="5381" max="5382" width="12.7109375" style="79" customWidth="1"/>
    <col min="5383" max="5389" width="11.28515625" style="79" customWidth="1"/>
    <col min="5390" max="5390" width="9.85546875" style="79" customWidth="1"/>
    <col min="5391" max="5391" width="9.140625" style="79"/>
    <col min="5392" max="5392" width="30" style="79" customWidth="1"/>
    <col min="5393" max="5393" width="14.28515625" style="79" customWidth="1"/>
    <col min="5394" max="5394" width="18.140625" style="79" customWidth="1"/>
    <col min="5395" max="5397" width="10.140625" style="79" bestFit="1" customWidth="1"/>
    <col min="5398" max="5628" width="9.140625" style="79"/>
    <col min="5629" max="5629" width="2" style="79" customWidth="1"/>
    <col min="5630" max="5630" width="47.5703125" style="79" customWidth="1"/>
    <col min="5631" max="5632" width="11.140625" style="79" customWidth="1"/>
    <col min="5633" max="5636" width="13.28515625" style="79" customWidth="1"/>
    <col min="5637" max="5638" width="12.7109375" style="79" customWidth="1"/>
    <col min="5639" max="5645" width="11.28515625" style="79" customWidth="1"/>
    <col min="5646" max="5646" width="9.85546875" style="79" customWidth="1"/>
    <col min="5647" max="5647" width="9.140625" style="79"/>
    <col min="5648" max="5648" width="30" style="79" customWidth="1"/>
    <col min="5649" max="5649" width="14.28515625" style="79" customWidth="1"/>
    <col min="5650" max="5650" width="18.140625" style="79" customWidth="1"/>
    <col min="5651" max="5653" width="10.140625" style="79" bestFit="1" customWidth="1"/>
    <col min="5654" max="5884" width="9.140625" style="79"/>
    <col min="5885" max="5885" width="2" style="79" customWidth="1"/>
    <col min="5886" max="5886" width="47.5703125" style="79" customWidth="1"/>
    <col min="5887" max="5888" width="11.140625" style="79" customWidth="1"/>
    <col min="5889" max="5892" width="13.28515625" style="79" customWidth="1"/>
    <col min="5893" max="5894" width="12.7109375" style="79" customWidth="1"/>
    <col min="5895" max="5901" width="11.28515625" style="79" customWidth="1"/>
    <col min="5902" max="5902" width="9.85546875" style="79" customWidth="1"/>
    <col min="5903" max="5903" width="9.140625" style="79"/>
    <col min="5904" max="5904" width="30" style="79" customWidth="1"/>
    <col min="5905" max="5905" width="14.28515625" style="79" customWidth="1"/>
    <col min="5906" max="5906" width="18.140625" style="79" customWidth="1"/>
    <col min="5907" max="5909" width="10.140625" style="79" bestFit="1" customWidth="1"/>
    <col min="5910" max="6140" width="9.140625" style="79"/>
    <col min="6141" max="6141" width="2" style="79" customWidth="1"/>
    <col min="6142" max="6142" width="47.5703125" style="79" customWidth="1"/>
    <col min="6143" max="6144" width="11.140625" style="79" customWidth="1"/>
    <col min="6145" max="6148" width="13.28515625" style="79" customWidth="1"/>
    <col min="6149" max="6150" width="12.7109375" style="79" customWidth="1"/>
    <col min="6151" max="6157" width="11.28515625" style="79" customWidth="1"/>
    <col min="6158" max="6158" width="9.85546875" style="79" customWidth="1"/>
    <col min="6159" max="6159" width="9.140625" style="79"/>
    <col min="6160" max="6160" width="30" style="79" customWidth="1"/>
    <col min="6161" max="6161" width="14.28515625" style="79" customWidth="1"/>
    <col min="6162" max="6162" width="18.140625" style="79" customWidth="1"/>
    <col min="6163" max="6165" width="10.140625" style="79" bestFit="1" customWidth="1"/>
    <col min="6166" max="6396" width="9.140625" style="79"/>
    <col min="6397" max="6397" width="2" style="79" customWidth="1"/>
    <col min="6398" max="6398" width="47.5703125" style="79" customWidth="1"/>
    <col min="6399" max="6400" width="11.140625" style="79" customWidth="1"/>
    <col min="6401" max="6404" width="13.28515625" style="79" customWidth="1"/>
    <col min="6405" max="6406" width="12.7109375" style="79" customWidth="1"/>
    <col min="6407" max="6413" width="11.28515625" style="79" customWidth="1"/>
    <col min="6414" max="6414" width="9.85546875" style="79" customWidth="1"/>
    <col min="6415" max="6415" width="9.140625" style="79"/>
    <col min="6416" max="6416" width="30" style="79" customWidth="1"/>
    <col min="6417" max="6417" width="14.28515625" style="79" customWidth="1"/>
    <col min="6418" max="6418" width="18.140625" style="79" customWidth="1"/>
    <col min="6419" max="6421" width="10.140625" style="79" bestFit="1" customWidth="1"/>
    <col min="6422" max="6652" width="9.140625" style="79"/>
    <col min="6653" max="6653" width="2" style="79" customWidth="1"/>
    <col min="6654" max="6654" width="47.5703125" style="79" customWidth="1"/>
    <col min="6655" max="6656" width="11.140625" style="79" customWidth="1"/>
    <col min="6657" max="6660" width="13.28515625" style="79" customWidth="1"/>
    <col min="6661" max="6662" width="12.7109375" style="79" customWidth="1"/>
    <col min="6663" max="6669" width="11.28515625" style="79" customWidth="1"/>
    <col min="6670" max="6670" width="9.85546875" style="79" customWidth="1"/>
    <col min="6671" max="6671" width="9.140625" style="79"/>
    <col min="6672" max="6672" width="30" style="79" customWidth="1"/>
    <col min="6673" max="6673" width="14.28515625" style="79" customWidth="1"/>
    <col min="6674" max="6674" width="18.140625" style="79" customWidth="1"/>
    <col min="6675" max="6677" width="10.140625" style="79" bestFit="1" customWidth="1"/>
    <col min="6678" max="6908" width="9.140625" style="79"/>
    <col min="6909" max="6909" width="2" style="79" customWidth="1"/>
    <col min="6910" max="6910" width="47.5703125" style="79" customWidth="1"/>
    <col min="6911" max="6912" width="11.140625" style="79" customWidth="1"/>
    <col min="6913" max="6916" width="13.28515625" style="79" customWidth="1"/>
    <col min="6917" max="6918" width="12.7109375" style="79" customWidth="1"/>
    <col min="6919" max="6925" width="11.28515625" style="79" customWidth="1"/>
    <col min="6926" max="6926" width="9.85546875" style="79" customWidth="1"/>
    <col min="6927" max="6927" width="9.140625" style="79"/>
    <col min="6928" max="6928" width="30" style="79" customWidth="1"/>
    <col min="6929" max="6929" width="14.28515625" style="79" customWidth="1"/>
    <col min="6930" max="6930" width="18.140625" style="79" customWidth="1"/>
    <col min="6931" max="6933" width="10.140625" style="79" bestFit="1" customWidth="1"/>
    <col min="6934" max="7164" width="9.140625" style="79"/>
    <col min="7165" max="7165" width="2" style="79" customWidth="1"/>
    <col min="7166" max="7166" width="47.5703125" style="79" customWidth="1"/>
    <col min="7167" max="7168" width="11.140625" style="79" customWidth="1"/>
    <col min="7169" max="7172" width="13.28515625" style="79" customWidth="1"/>
    <col min="7173" max="7174" width="12.7109375" style="79" customWidth="1"/>
    <col min="7175" max="7181" width="11.28515625" style="79" customWidth="1"/>
    <col min="7182" max="7182" width="9.85546875" style="79" customWidth="1"/>
    <col min="7183" max="7183" width="9.140625" style="79"/>
    <col min="7184" max="7184" width="30" style="79" customWidth="1"/>
    <col min="7185" max="7185" width="14.28515625" style="79" customWidth="1"/>
    <col min="7186" max="7186" width="18.140625" style="79" customWidth="1"/>
    <col min="7187" max="7189" width="10.140625" style="79" bestFit="1" customWidth="1"/>
    <col min="7190" max="7420" width="9.140625" style="79"/>
    <col min="7421" max="7421" width="2" style="79" customWidth="1"/>
    <col min="7422" max="7422" width="47.5703125" style="79" customWidth="1"/>
    <col min="7423" max="7424" width="11.140625" style="79" customWidth="1"/>
    <col min="7425" max="7428" width="13.28515625" style="79" customWidth="1"/>
    <col min="7429" max="7430" width="12.7109375" style="79" customWidth="1"/>
    <col min="7431" max="7437" width="11.28515625" style="79" customWidth="1"/>
    <col min="7438" max="7438" width="9.85546875" style="79" customWidth="1"/>
    <col min="7439" max="7439" width="9.140625" style="79"/>
    <col min="7440" max="7440" width="30" style="79" customWidth="1"/>
    <col min="7441" max="7441" width="14.28515625" style="79" customWidth="1"/>
    <col min="7442" max="7442" width="18.140625" style="79" customWidth="1"/>
    <col min="7443" max="7445" width="10.140625" style="79" bestFit="1" customWidth="1"/>
    <col min="7446" max="7676" width="9.140625" style="79"/>
    <col min="7677" max="7677" width="2" style="79" customWidth="1"/>
    <col min="7678" max="7678" width="47.5703125" style="79" customWidth="1"/>
    <col min="7679" max="7680" width="11.140625" style="79" customWidth="1"/>
    <col min="7681" max="7684" width="13.28515625" style="79" customWidth="1"/>
    <col min="7685" max="7686" width="12.7109375" style="79" customWidth="1"/>
    <col min="7687" max="7693" width="11.28515625" style="79" customWidth="1"/>
    <col min="7694" max="7694" width="9.85546875" style="79" customWidth="1"/>
    <col min="7695" max="7695" width="9.140625" style="79"/>
    <col min="7696" max="7696" width="30" style="79" customWidth="1"/>
    <col min="7697" max="7697" width="14.28515625" style="79" customWidth="1"/>
    <col min="7698" max="7698" width="18.140625" style="79" customWidth="1"/>
    <col min="7699" max="7701" width="10.140625" style="79" bestFit="1" customWidth="1"/>
    <col min="7702" max="7932" width="9.140625" style="79"/>
    <col min="7933" max="7933" width="2" style="79" customWidth="1"/>
    <col min="7934" max="7934" width="47.5703125" style="79" customWidth="1"/>
    <col min="7935" max="7936" width="11.140625" style="79" customWidth="1"/>
    <col min="7937" max="7940" width="13.28515625" style="79" customWidth="1"/>
    <col min="7941" max="7942" width="12.7109375" style="79" customWidth="1"/>
    <col min="7943" max="7949" width="11.28515625" style="79" customWidth="1"/>
    <col min="7950" max="7950" width="9.85546875" style="79" customWidth="1"/>
    <col min="7951" max="7951" width="9.140625" style="79"/>
    <col min="7952" max="7952" width="30" style="79" customWidth="1"/>
    <col min="7953" max="7953" width="14.28515625" style="79" customWidth="1"/>
    <col min="7954" max="7954" width="18.140625" style="79" customWidth="1"/>
    <col min="7955" max="7957" width="10.140625" style="79" bestFit="1" customWidth="1"/>
    <col min="7958" max="8188" width="9.140625" style="79"/>
    <col min="8189" max="8189" width="2" style="79" customWidth="1"/>
    <col min="8190" max="8190" width="47.5703125" style="79" customWidth="1"/>
    <col min="8191" max="8192" width="11.140625" style="79" customWidth="1"/>
    <col min="8193" max="8196" width="13.28515625" style="79" customWidth="1"/>
    <col min="8197" max="8198" width="12.7109375" style="79" customWidth="1"/>
    <col min="8199" max="8205" width="11.28515625" style="79" customWidth="1"/>
    <col min="8206" max="8206" width="9.85546875" style="79" customWidth="1"/>
    <col min="8207" max="8207" width="9.140625" style="79"/>
    <col min="8208" max="8208" width="30" style="79" customWidth="1"/>
    <col min="8209" max="8209" width="14.28515625" style="79" customWidth="1"/>
    <col min="8210" max="8210" width="18.140625" style="79" customWidth="1"/>
    <col min="8211" max="8213" width="10.140625" style="79" bestFit="1" customWidth="1"/>
    <col min="8214" max="8444" width="9.140625" style="79"/>
    <col min="8445" max="8445" width="2" style="79" customWidth="1"/>
    <col min="8446" max="8446" width="47.5703125" style="79" customWidth="1"/>
    <col min="8447" max="8448" width="11.140625" style="79" customWidth="1"/>
    <col min="8449" max="8452" width="13.28515625" style="79" customWidth="1"/>
    <col min="8453" max="8454" width="12.7109375" style="79" customWidth="1"/>
    <col min="8455" max="8461" width="11.28515625" style="79" customWidth="1"/>
    <col min="8462" max="8462" width="9.85546875" style="79" customWidth="1"/>
    <col min="8463" max="8463" width="9.140625" style="79"/>
    <col min="8464" max="8464" width="30" style="79" customWidth="1"/>
    <col min="8465" max="8465" width="14.28515625" style="79" customWidth="1"/>
    <col min="8466" max="8466" width="18.140625" style="79" customWidth="1"/>
    <col min="8467" max="8469" width="10.140625" style="79" bestFit="1" customWidth="1"/>
    <col min="8470" max="8700" width="9.140625" style="79"/>
    <col min="8701" max="8701" width="2" style="79" customWidth="1"/>
    <col min="8702" max="8702" width="47.5703125" style="79" customWidth="1"/>
    <col min="8703" max="8704" width="11.140625" style="79" customWidth="1"/>
    <col min="8705" max="8708" width="13.28515625" style="79" customWidth="1"/>
    <col min="8709" max="8710" width="12.7109375" style="79" customWidth="1"/>
    <col min="8711" max="8717" width="11.28515625" style="79" customWidth="1"/>
    <col min="8718" max="8718" width="9.85546875" style="79" customWidth="1"/>
    <col min="8719" max="8719" width="9.140625" style="79"/>
    <col min="8720" max="8720" width="30" style="79" customWidth="1"/>
    <col min="8721" max="8721" width="14.28515625" style="79" customWidth="1"/>
    <col min="8722" max="8722" width="18.140625" style="79" customWidth="1"/>
    <col min="8723" max="8725" width="10.140625" style="79" bestFit="1" customWidth="1"/>
    <col min="8726" max="8956" width="9.140625" style="79"/>
    <col min="8957" max="8957" width="2" style="79" customWidth="1"/>
    <col min="8958" max="8958" width="47.5703125" style="79" customWidth="1"/>
    <col min="8959" max="8960" width="11.140625" style="79" customWidth="1"/>
    <col min="8961" max="8964" width="13.28515625" style="79" customWidth="1"/>
    <col min="8965" max="8966" width="12.7109375" style="79" customWidth="1"/>
    <col min="8967" max="8973" width="11.28515625" style="79" customWidth="1"/>
    <col min="8974" max="8974" width="9.85546875" style="79" customWidth="1"/>
    <col min="8975" max="8975" width="9.140625" style="79"/>
    <col min="8976" max="8976" width="30" style="79" customWidth="1"/>
    <col min="8977" max="8977" width="14.28515625" style="79" customWidth="1"/>
    <col min="8978" max="8978" width="18.140625" style="79" customWidth="1"/>
    <col min="8979" max="8981" width="10.140625" style="79" bestFit="1" customWidth="1"/>
    <col min="8982" max="9212" width="9.140625" style="79"/>
    <col min="9213" max="9213" width="2" style="79" customWidth="1"/>
    <col min="9214" max="9214" width="47.5703125" style="79" customWidth="1"/>
    <col min="9215" max="9216" width="11.140625" style="79" customWidth="1"/>
    <col min="9217" max="9220" width="13.28515625" style="79" customWidth="1"/>
    <col min="9221" max="9222" width="12.7109375" style="79" customWidth="1"/>
    <col min="9223" max="9229" width="11.28515625" style="79" customWidth="1"/>
    <col min="9230" max="9230" width="9.85546875" style="79" customWidth="1"/>
    <col min="9231" max="9231" width="9.140625" style="79"/>
    <col min="9232" max="9232" width="30" style="79" customWidth="1"/>
    <col min="9233" max="9233" width="14.28515625" style="79" customWidth="1"/>
    <col min="9234" max="9234" width="18.140625" style="79" customWidth="1"/>
    <col min="9235" max="9237" width="10.140625" style="79" bestFit="1" customWidth="1"/>
    <col min="9238" max="9468" width="9.140625" style="79"/>
    <col min="9469" max="9469" width="2" style="79" customWidth="1"/>
    <col min="9470" max="9470" width="47.5703125" style="79" customWidth="1"/>
    <col min="9471" max="9472" width="11.140625" style="79" customWidth="1"/>
    <col min="9473" max="9476" width="13.28515625" style="79" customWidth="1"/>
    <col min="9477" max="9478" width="12.7109375" style="79" customWidth="1"/>
    <col min="9479" max="9485" width="11.28515625" style="79" customWidth="1"/>
    <col min="9486" max="9486" width="9.85546875" style="79" customWidth="1"/>
    <col min="9487" max="9487" width="9.140625" style="79"/>
    <col min="9488" max="9488" width="30" style="79" customWidth="1"/>
    <col min="9489" max="9489" width="14.28515625" style="79" customWidth="1"/>
    <col min="9490" max="9490" width="18.140625" style="79" customWidth="1"/>
    <col min="9491" max="9493" width="10.140625" style="79" bestFit="1" customWidth="1"/>
    <col min="9494" max="9724" width="9.140625" style="79"/>
    <col min="9725" max="9725" width="2" style="79" customWidth="1"/>
    <col min="9726" max="9726" width="47.5703125" style="79" customWidth="1"/>
    <col min="9727" max="9728" width="11.140625" style="79" customWidth="1"/>
    <col min="9729" max="9732" width="13.28515625" style="79" customWidth="1"/>
    <col min="9733" max="9734" width="12.7109375" style="79" customWidth="1"/>
    <col min="9735" max="9741" width="11.28515625" style="79" customWidth="1"/>
    <col min="9742" max="9742" width="9.85546875" style="79" customWidth="1"/>
    <col min="9743" max="9743" width="9.140625" style="79"/>
    <col min="9744" max="9744" width="30" style="79" customWidth="1"/>
    <col min="9745" max="9745" width="14.28515625" style="79" customWidth="1"/>
    <col min="9746" max="9746" width="18.140625" style="79" customWidth="1"/>
    <col min="9747" max="9749" width="10.140625" style="79" bestFit="1" customWidth="1"/>
    <col min="9750" max="9980" width="9.140625" style="79"/>
    <col min="9981" max="9981" width="2" style="79" customWidth="1"/>
    <col min="9982" max="9982" width="47.5703125" style="79" customWidth="1"/>
    <col min="9983" max="9984" width="11.140625" style="79" customWidth="1"/>
    <col min="9985" max="9988" width="13.28515625" style="79" customWidth="1"/>
    <col min="9989" max="9990" width="12.7109375" style="79" customWidth="1"/>
    <col min="9991" max="9997" width="11.28515625" style="79" customWidth="1"/>
    <col min="9998" max="9998" width="9.85546875" style="79" customWidth="1"/>
    <col min="9999" max="9999" width="9.140625" style="79"/>
    <col min="10000" max="10000" width="30" style="79" customWidth="1"/>
    <col min="10001" max="10001" width="14.28515625" style="79" customWidth="1"/>
    <col min="10002" max="10002" width="18.140625" style="79" customWidth="1"/>
    <col min="10003" max="10005" width="10.140625" style="79" bestFit="1" customWidth="1"/>
    <col min="10006" max="10236" width="9.140625" style="79"/>
    <col min="10237" max="10237" width="2" style="79" customWidth="1"/>
    <col min="10238" max="10238" width="47.5703125" style="79" customWidth="1"/>
    <col min="10239" max="10240" width="11.140625" style="79" customWidth="1"/>
    <col min="10241" max="10244" width="13.28515625" style="79" customWidth="1"/>
    <col min="10245" max="10246" width="12.7109375" style="79" customWidth="1"/>
    <col min="10247" max="10253" width="11.28515625" style="79" customWidth="1"/>
    <col min="10254" max="10254" width="9.85546875" style="79" customWidth="1"/>
    <col min="10255" max="10255" width="9.140625" style="79"/>
    <col min="10256" max="10256" width="30" style="79" customWidth="1"/>
    <col min="10257" max="10257" width="14.28515625" style="79" customWidth="1"/>
    <col min="10258" max="10258" width="18.140625" style="79" customWidth="1"/>
    <col min="10259" max="10261" width="10.140625" style="79" bestFit="1" customWidth="1"/>
    <col min="10262" max="10492" width="9.140625" style="79"/>
    <col min="10493" max="10493" width="2" style="79" customWidth="1"/>
    <col min="10494" max="10494" width="47.5703125" style="79" customWidth="1"/>
    <col min="10495" max="10496" width="11.140625" style="79" customWidth="1"/>
    <col min="10497" max="10500" width="13.28515625" style="79" customWidth="1"/>
    <col min="10501" max="10502" width="12.7109375" style="79" customWidth="1"/>
    <col min="10503" max="10509" width="11.28515625" style="79" customWidth="1"/>
    <col min="10510" max="10510" width="9.85546875" style="79" customWidth="1"/>
    <col min="10511" max="10511" width="9.140625" style="79"/>
    <col min="10512" max="10512" width="30" style="79" customWidth="1"/>
    <col min="10513" max="10513" width="14.28515625" style="79" customWidth="1"/>
    <col min="10514" max="10514" width="18.140625" style="79" customWidth="1"/>
    <col min="10515" max="10517" width="10.140625" style="79" bestFit="1" customWidth="1"/>
    <col min="10518" max="10748" width="9.140625" style="79"/>
    <col min="10749" max="10749" width="2" style="79" customWidth="1"/>
    <col min="10750" max="10750" width="47.5703125" style="79" customWidth="1"/>
    <col min="10751" max="10752" width="11.140625" style="79" customWidth="1"/>
    <col min="10753" max="10756" width="13.28515625" style="79" customWidth="1"/>
    <col min="10757" max="10758" width="12.7109375" style="79" customWidth="1"/>
    <col min="10759" max="10765" width="11.28515625" style="79" customWidth="1"/>
    <col min="10766" max="10766" width="9.85546875" style="79" customWidth="1"/>
    <col min="10767" max="10767" width="9.140625" style="79"/>
    <col min="10768" max="10768" width="30" style="79" customWidth="1"/>
    <col min="10769" max="10769" width="14.28515625" style="79" customWidth="1"/>
    <col min="10770" max="10770" width="18.140625" style="79" customWidth="1"/>
    <col min="10771" max="10773" width="10.140625" style="79" bestFit="1" customWidth="1"/>
    <col min="10774" max="11004" width="9.140625" style="79"/>
    <col min="11005" max="11005" width="2" style="79" customWidth="1"/>
    <col min="11006" max="11006" width="47.5703125" style="79" customWidth="1"/>
    <col min="11007" max="11008" width="11.140625" style="79" customWidth="1"/>
    <col min="11009" max="11012" width="13.28515625" style="79" customWidth="1"/>
    <col min="11013" max="11014" width="12.7109375" style="79" customWidth="1"/>
    <col min="11015" max="11021" width="11.28515625" style="79" customWidth="1"/>
    <col min="11022" max="11022" width="9.85546875" style="79" customWidth="1"/>
    <col min="11023" max="11023" width="9.140625" style="79"/>
    <col min="11024" max="11024" width="30" style="79" customWidth="1"/>
    <col min="11025" max="11025" width="14.28515625" style="79" customWidth="1"/>
    <col min="11026" max="11026" width="18.140625" style="79" customWidth="1"/>
    <col min="11027" max="11029" width="10.140625" style="79" bestFit="1" customWidth="1"/>
    <col min="11030" max="11260" width="9.140625" style="79"/>
    <col min="11261" max="11261" width="2" style="79" customWidth="1"/>
    <col min="11262" max="11262" width="47.5703125" style="79" customWidth="1"/>
    <col min="11263" max="11264" width="11.140625" style="79" customWidth="1"/>
    <col min="11265" max="11268" width="13.28515625" style="79" customWidth="1"/>
    <col min="11269" max="11270" width="12.7109375" style="79" customWidth="1"/>
    <col min="11271" max="11277" width="11.28515625" style="79" customWidth="1"/>
    <col min="11278" max="11278" width="9.85546875" style="79" customWidth="1"/>
    <col min="11279" max="11279" width="9.140625" style="79"/>
    <col min="11280" max="11280" width="30" style="79" customWidth="1"/>
    <col min="11281" max="11281" width="14.28515625" style="79" customWidth="1"/>
    <col min="11282" max="11282" width="18.140625" style="79" customWidth="1"/>
    <col min="11283" max="11285" width="10.140625" style="79" bestFit="1" customWidth="1"/>
    <col min="11286" max="11516" width="9.140625" style="79"/>
    <col min="11517" max="11517" width="2" style="79" customWidth="1"/>
    <col min="11518" max="11518" width="47.5703125" style="79" customWidth="1"/>
    <col min="11519" max="11520" width="11.140625" style="79" customWidth="1"/>
    <col min="11521" max="11524" width="13.28515625" style="79" customWidth="1"/>
    <col min="11525" max="11526" width="12.7109375" style="79" customWidth="1"/>
    <col min="11527" max="11533" width="11.28515625" style="79" customWidth="1"/>
    <col min="11534" max="11534" width="9.85546875" style="79" customWidth="1"/>
    <col min="11535" max="11535" width="9.140625" style="79"/>
    <col min="11536" max="11536" width="30" style="79" customWidth="1"/>
    <col min="11537" max="11537" width="14.28515625" style="79" customWidth="1"/>
    <col min="11538" max="11538" width="18.140625" style="79" customWidth="1"/>
    <col min="11539" max="11541" width="10.140625" style="79" bestFit="1" customWidth="1"/>
    <col min="11542" max="11772" width="9.140625" style="79"/>
    <col min="11773" max="11773" width="2" style="79" customWidth="1"/>
    <col min="11774" max="11774" width="47.5703125" style="79" customWidth="1"/>
    <col min="11775" max="11776" width="11.140625" style="79" customWidth="1"/>
    <col min="11777" max="11780" width="13.28515625" style="79" customWidth="1"/>
    <col min="11781" max="11782" width="12.7109375" style="79" customWidth="1"/>
    <col min="11783" max="11789" width="11.28515625" style="79" customWidth="1"/>
    <col min="11790" max="11790" width="9.85546875" style="79" customWidth="1"/>
    <col min="11791" max="11791" width="9.140625" style="79"/>
    <col min="11792" max="11792" width="30" style="79" customWidth="1"/>
    <col min="11793" max="11793" width="14.28515625" style="79" customWidth="1"/>
    <col min="11794" max="11794" width="18.140625" style="79" customWidth="1"/>
    <col min="11795" max="11797" width="10.140625" style="79" bestFit="1" customWidth="1"/>
    <col min="11798" max="12028" width="9.140625" style="79"/>
    <col min="12029" max="12029" width="2" style="79" customWidth="1"/>
    <col min="12030" max="12030" width="47.5703125" style="79" customWidth="1"/>
    <col min="12031" max="12032" width="11.140625" style="79" customWidth="1"/>
    <col min="12033" max="12036" width="13.28515625" style="79" customWidth="1"/>
    <col min="12037" max="12038" width="12.7109375" style="79" customWidth="1"/>
    <col min="12039" max="12045" width="11.28515625" style="79" customWidth="1"/>
    <col min="12046" max="12046" width="9.85546875" style="79" customWidth="1"/>
    <col min="12047" max="12047" width="9.140625" style="79"/>
    <col min="12048" max="12048" width="30" style="79" customWidth="1"/>
    <col min="12049" max="12049" width="14.28515625" style="79" customWidth="1"/>
    <col min="12050" max="12050" width="18.140625" style="79" customWidth="1"/>
    <col min="12051" max="12053" width="10.140625" style="79" bestFit="1" customWidth="1"/>
    <col min="12054" max="12284" width="9.140625" style="79"/>
    <col min="12285" max="12285" width="2" style="79" customWidth="1"/>
    <col min="12286" max="12286" width="47.5703125" style="79" customWidth="1"/>
    <col min="12287" max="12288" width="11.140625" style="79" customWidth="1"/>
    <col min="12289" max="12292" width="13.28515625" style="79" customWidth="1"/>
    <col min="12293" max="12294" width="12.7109375" style="79" customWidth="1"/>
    <col min="12295" max="12301" width="11.28515625" style="79" customWidth="1"/>
    <col min="12302" max="12302" width="9.85546875" style="79" customWidth="1"/>
    <col min="12303" max="12303" width="9.140625" style="79"/>
    <col min="12304" max="12304" width="30" style="79" customWidth="1"/>
    <col min="12305" max="12305" width="14.28515625" style="79" customWidth="1"/>
    <col min="12306" max="12306" width="18.140625" style="79" customWidth="1"/>
    <col min="12307" max="12309" width="10.140625" style="79" bestFit="1" customWidth="1"/>
    <col min="12310" max="12540" width="9.140625" style="79"/>
    <col min="12541" max="12541" width="2" style="79" customWidth="1"/>
    <col min="12542" max="12542" width="47.5703125" style="79" customWidth="1"/>
    <col min="12543" max="12544" width="11.140625" style="79" customWidth="1"/>
    <col min="12545" max="12548" width="13.28515625" style="79" customWidth="1"/>
    <col min="12549" max="12550" width="12.7109375" style="79" customWidth="1"/>
    <col min="12551" max="12557" width="11.28515625" style="79" customWidth="1"/>
    <col min="12558" max="12558" width="9.85546875" style="79" customWidth="1"/>
    <col min="12559" max="12559" width="9.140625" style="79"/>
    <col min="12560" max="12560" width="30" style="79" customWidth="1"/>
    <col min="12561" max="12561" width="14.28515625" style="79" customWidth="1"/>
    <col min="12562" max="12562" width="18.140625" style="79" customWidth="1"/>
    <col min="12563" max="12565" width="10.140625" style="79" bestFit="1" customWidth="1"/>
    <col min="12566" max="12796" width="9.140625" style="79"/>
    <col min="12797" max="12797" width="2" style="79" customWidth="1"/>
    <col min="12798" max="12798" width="47.5703125" style="79" customWidth="1"/>
    <col min="12799" max="12800" width="11.140625" style="79" customWidth="1"/>
    <col min="12801" max="12804" width="13.28515625" style="79" customWidth="1"/>
    <col min="12805" max="12806" width="12.7109375" style="79" customWidth="1"/>
    <col min="12807" max="12813" width="11.28515625" style="79" customWidth="1"/>
    <col min="12814" max="12814" width="9.85546875" style="79" customWidth="1"/>
    <col min="12815" max="12815" width="9.140625" style="79"/>
    <col min="12816" max="12816" width="30" style="79" customWidth="1"/>
    <col min="12817" max="12817" width="14.28515625" style="79" customWidth="1"/>
    <col min="12818" max="12818" width="18.140625" style="79" customWidth="1"/>
    <col min="12819" max="12821" width="10.140625" style="79" bestFit="1" customWidth="1"/>
    <col min="12822" max="13052" width="9.140625" style="79"/>
    <col min="13053" max="13053" width="2" style="79" customWidth="1"/>
    <col min="13054" max="13054" width="47.5703125" style="79" customWidth="1"/>
    <col min="13055" max="13056" width="11.140625" style="79" customWidth="1"/>
    <col min="13057" max="13060" width="13.28515625" style="79" customWidth="1"/>
    <col min="13061" max="13062" width="12.7109375" style="79" customWidth="1"/>
    <col min="13063" max="13069" width="11.28515625" style="79" customWidth="1"/>
    <col min="13070" max="13070" width="9.85546875" style="79" customWidth="1"/>
    <col min="13071" max="13071" width="9.140625" style="79"/>
    <col min="13072" max="13072" width="30" style="79" customWidth="1"/>
    <col min="13073" max="13073" width="14.28515625" style="79" customWidth="1"/>
    <col min="13074" max="13074" width="18.140625" style="79" customWidth="1"/>
    <col min="13075" max="13077" width="10.140625" style="79" bestFit="1" customWidth="1"/>
    <col min="13078" max="13308" width="9.140625" style="79"/>
    <col min="13309" max="13309" width="2" style="79" customWidth="1"/>
    <col min="13310" max="13310" width="47.5703125" style="79" customWidth="1"/>
    <col min="13311" max="13312" width="11.140625" style="79" customWidth="1"/>
    <col min="13313" max="13316" width="13.28515625" style="79" customWidth="1"/>
    <col min="13317" max="13318" width="12.7109375" style="79" customWidth="1"/>
    <col min="13319" max="13325" width="11.28515625" style="79" customWidth="1"/>
    <col min="13326" max="13326" width="9.85546875" style="79" customWidth="1"/>
    <col min="13327" max="13327" width="9.140625" style="79"/>
    <col min="13328" max="13328" width="30" style="79" customWidth="1"/>
    <col min="13329" max="13329" width="14.28515625" style="79" customWidth="1"/>
    <col min="13330" max="13330" width="18.140625" style="79" customWidth="1"/>
    <col min="13331" max="13333" width="10.140625" style="79" bestFit="1" customWidth="1"/>
    <col min="13334" max="13564" width="9.140625" style="79"/>
    <col min="13565" max="13565" width="2" style="79" customWidth="1"/>
    <col min="13566" max="13566" width="47.5703125" style="79" customWidth="1"/>
    <col min="13567" max="13568" width="11.140625" style="79" customWidth="1"/>
    <col min="13569" max="13572" width="13.28515625" style="79" customWidth="1"/>
    <col min="13573" max="13574" width="12.7109375" style="79" customWidth="1"/>
    <col min="13575" max="13581" width="11.28515625" style="79" customWidth="1"/>
    <col min="13582" max="13582" width="9.85546875" style="79" customWidth="1"/>
    <col min="13583" max="13583" width="9.140625" style="79"/>
    <col min="13584" max="13584" width="30" style="79" customWidth="1"/>
    <col min="13585" max="13585" width="14.28515625" style="79" customWidth="1"/>
    <col min="13586" max="13586" width="18.140625" style="79" customWidth="1"/>
    <col min="13587" max="13589" width="10.140625" style="79" bestFit="1" customWidth="1"/>
    <col min="13590" max="13820" width="9.140625" style="79"/>
    <col min="13821" max="13821" width="2" style="79" customWidth="1"/>
    <col min="13822" max="13822" width="47.5703125" style="79" customWidth="1"/>
    <col min="13823" max="13824" width="11.140625" style="79" customWidth="1"/>
    <col min="13825" max="13828" width="13.28515625" style="79" customWidth="1"/>
    <col min="13829" max="13830" width="12.7109375" style="79" customWidth="1"/>
    <col min="13831" max="13837" width="11.28515625" style="79" customWidth="1"/>
    <col min="13838" max="13838" width="9.85546875" style="79" customWidth="1"/>
    <col min="13839" max="13839" width="9.140625" style="79"/>
    <col min="13840" max="13840" width="30" style="79" customWidth="1"/>
    <col min="13841" max="13841" width="14.28515625" style="79" customWidth="1"/>
    <col min="13842" max="13842" width="18.140625" style="79" customWidth="1"/>
    <col min="13843" max="13845" width="10.140625" style="79" bestFit="1" customWidth="1"/>
    <col min="13846" max="14076" width="9.140625" style="79"/>
    <col min="14077" max="14077" width="2" style="79" customWidth="1"/>
    <col min="14078" max="14078" width="47.5703125" style="79" customWidth="1"/>
    <col min="14079" max="14080" width="11.140625" style="79" customWidth="1"/>
    <col min="14081" max="14084" width="13.28515625" style="79" customWidth="1"/>
    <col min="14085" max="14086" width="12.7109375" style="79" customWidth="1"/>
    <col min="14087" max="14093" width="11.28515625" style="79" customWidth="1"/>
    <col min="14094" max="14094" width="9.85546875" style="79" customWidth="1"/>
    <col min="14095" max="14095" width="9.140625" style="79"/>
    <col min="14096" max="14096" width="30" style="79" customWidth="1"/>
    <col min="14097" max="14097" width="14.28515625" style="79" customWidth="1"/>
    <col min="14098" max="14098" width="18.140625" style="79" customWidth="1"/>
    <col min="14099" max="14101" width="10.140625" style="79" bestFit="1" customWidth="1"/>
    <col min="14102" max="14332" width="9.140625" style="79"/>
    <col min="14333" max="14333" width="2" style="79" customWidth="1"/>
    <col min="14334" max="14334" width="47.5703125" style="79" customWidth="1"/>
    <col min="14335" max="14336" width="11.140625" style="79" customWidth="1"/>
    <col min="14337" max="14340" width="13.28515625" style="79" customWidth="1"/>
    <col min="14341" max="14342" width="12.7109375" style="79" customWidth="1"/>
    <col min="14343" max="14349" width="11.28515625" style="79" customWidth="1"/>
    <col min="14350" max="14350" width="9.85546875" style="79" customWidth="1"/>
    <col min="14351" max="14351" width="9.140625" style="79"/>
    <col min="14352" max="14352" width="30" style="79" customWidth="1"/>
    <col min="14353" max="14353" width="14.28515625" style="79" customWidth="1"/>
    <col min="14354" max="14354" width="18.140625" style="79" customWidth="1"/>
    <col min="14355" max="14357" width="10.140625" style="79" bestFit="1" customWidth="1"/>
    <col min="14358" max="14588" width="9.140625" style="79"/>
    <col min="14589" max="14589" width="2" style="79" customWidth="1"/>
    <col min="14590" max="14590" width="47.5703125" style="79" customWidth="1"/>
    <col min="14591" max="14592" width="11.140625" style="79" customWidth="1"/>
    <col min="14593" max="14596" width="13.28515625" style="79" customWidth="1"/>
    <col min="14597" max="14598" width="12.7109375" style="79" customWidth="1"/>
    <col min="14599" max="14605" width="11.28515625" style="79" customWidth="1"/>
    <col min="14606" max="14606" width="9.85546875" style="79" customWidth="1"/>
    <col min="14607" max="14607" width="9.140625" style="79"/>
    <col min="14608" max="14608" width="30" style="79" customWidth="1"/>
    <col min="14609" max="14609" width="14.28515625" style="79" customWidth="1"/>
    <col min="14610" max="14610" width="18.140625" style="79" customWidth="1"/>
    <col min="14611" max="14613" width="10.140625" style="79" bestFit="1" customWidth="1"/>
    <col min="14614" max="14844" width="9.140625" style="79"/>
    <col min="14845" max="14845" width="2" style="79" customWidth="1"/>
    <col min="14846" max="14846" width="47.5703125" style="79" customWidth="1"/>
    <col min="14847" max="14848" width="11.140625" style="79" customWidth="1"/>
    <col min="14849" max="14852" width="13.28515625" style="79" customWidth="1"/>
    <col min="14853" max="14854" width="12.7109375" style="79" customWidth="1"/>
    <col min="14855" max="14861" width="11.28515625" style="79" customWidth="1"/>
    <col min="14862" max="14862" width="9.85546875" style="79" customWidth="1"/>
    <col min="14863" max="14863" width="9.140625" style="79"/>
    <col min="14864" max="14864" width="30" style="79" customWidth="1"/>
    <col min="14865" max="14865" width="14.28515625" style="79" customWidth="1"/>
    <col min="14866" max="14866" width="18.140625" style="79" customWidth="1"/>
    <col min="14867" max="14869" width="10.140625" style="79" bestFit="1" customWidth="1"/>
    <col min="14870" max="15100" width="9.140625" style="79"/>
    <col min="15101" max="15101" width="2" style="79" customWidth="1"/>
    <col min="15102" max="15102" width="47.5703125" style="79" customWidth="1"/>
    <col min="15103" max="15104" width="11.140625" style="79" customWidth="1"/>
    <col min="15105" max="15108" width="13.28515625" style="79" customWidth="1"/>
    <col min="15109" max="15110" width="12.7109375" style="79" customWidth="1"/>
    <col min="15111" max="15117" width="11.28515625" style="79" customWidth="1"/>
    <col min="15118" max="15118" width="9.85546875" style="79" customWidth="1"/>
    <col min="15119" max="15119" width="9.140625" style="79"/>
    <col min="15120" max="15120" width="30" style="79" customWidth="1"/>
    <col min="15121" max="15121" width="14.28515625" style="79" customWidth="1"/>
    <col min="15122" max="15122" width="18.140625" style="79" customWidth="1"/>
    <col min="15123" max="15125" width="10.140625" style="79" bestFit="1" customWidth="1"/>
    <col min="15126" max="15356" width="9.140625" style="79"/>
    <col min="15357" max="15357" width="2" style="79" customWidth="1"/>
    <col min="15358" max="15358" width="47.5703125" style="79" customWidth="1"/>
    <col min="15359" max="15360" width="11.140625" style="79" customWidth="1"/>
    <col min="15361" max="15364" width="13.28515625" style="79" customWidth="1"/>
    <col min="15365" max="15366" width="12.7109375" style="79" customWidth="1"/>
    <col min="15367" max="15373" width="11.28515625" style="79" customWidth="1"/>
    <col min="15374" max="15374" width="9.85546875" style="79" customWidth="1"/>
    <col min="15375" max="15375" width="9.140625" style="79"/>
    <col min="15376" max="15376" width="30" style="79" customWidth="1"/>
    <col min="15377" max="15377" width="14.28515625" style="79" customWidth="1"/>
    <col min="15378" max="15378" width="18.140625" style="79" customWidth="1"/>
    <col min="15379" max="15381" width="10.140625" style="79" bestFit="1" customWidth="1"/>
    <col min="15382" max="15612" width="9.140625" style="79"/>
    <col min="15613" max="15613" width="2" style="79" customWidth="1"/>
    <col min="15614" max="15614" width="47.5703125" style="79" customWidth="1"/>
    <col min="15615" max="15616" width="11.140625" style="79" customWidth="1"/>
    <col min="15617" max="15620" width="13.28515625" style="79" customWidth="1"/>
    <col min="15621" max="15622" width="12.7109375" style="79" customWidth="1"/>
    <col min="15623" max="15629" width="11.28515625" style="79" customWidth="1"/>
    <col min="15630" max="15630" width="9.85546875" style="79" customWidth="1"/>
    <col min="15631" max="15631" width="9.140625" style="79"/>
    <col min="15632" max="15632" width="30" style="79" customWidth="1"/>
    <col min="15633" max="15633" width="14.28515625" style="79" customWidth="1"/>
    <col min="15634" max="15634" width="18.140625" style="79" customWidth="1"/>
    <col min="15635" max="15637" width="10.140625" style="79" bestFit="1" customWidth="1"/>
    <col min="15638" max="15868" width="9.140625" style="79"/>
    <col min="15869" max="15869" width="2" style="79" customWidth="1"/>
    <col min="15870" max="15870" width="47.5703125" style="79" customWidth="1"/>
    <col min="15871" max="15872" width="11.140625" style="79" customWidth="1"/>
    <col min="15873" max="15876" width="13.28515625" style="79" customWidth="1"/>
    <col min="15877" max="15878" width="12.7109375" style="79" customWidth="1"/>
    <col min="15879" max="15885" width="11.28515625" style="79" customWidth="1"/>
    <col min="15886" max="15886" width="9.85546875" style="79" customWidth="1"/>
    <col min="15887" max="15887" width="9.140625" style="79"/>
    <col min="15888" max="15888" width="30" style="79" customWidth="1"/>
    <col min="15889" max="15889" width="14.28515625" style="79" customWidth="1"/>
    <col min="15890" max="15890" width="18.140625" style="79" customWidth="1"/>
    <col min="15891" max="15893" width="10.140625" style="79" bestFit="1" customWidth="1"/>
    <col min="15894" max="16124" width="9.140625" style="79"/>
    <col min="16125" max="16125" width="2" style="79" customWidth="1"/>
    <col min="16126" max="16126" width="47.5703125" style="79" customWidth="1"/>
    <col min="16127" max="16128" width="11.140625" style="79" customWidth="1"/>
    <col min="16129" max="16132" width="13.28515625" style="79" customWidth="1"/>
    <col min="16133" max="16134" width="12.7109375" style="79" customWidth="1"/>
    <col min="16135" max="16141" width="11.28515625" style="79" customWidth="1"/>
    <col min="16142" max="16142" width="9.85546875" style="79" customWidth="1"/>
    <col min="16143" max="16143" width="9.140625" style="79"/>
    <col min="16144" max="16144" width="30" style="79" customWidth="1"/>
    <col min="16145" max="16145" width="14.28515625" style="79" customWidth="1"/>
    <col min="16146" max="16146" width="18.140625" style="79" customWidth="1"/>
    <col min="16147" max="16149" width="10.140625" style="79" bestFit="1" customWidth="1"/>
    <col min="16150" max="16384" width="9.140625" style="79"/>
  </cols>
  <sheetData>
    <row r="1" spans="2:22" ht="10.5" customHeight="1" x14ac:dyDescent="0.2"/>
    <row r="2" spans="2:22" ht="15.75" x14ac:dyDescent="0.25">
      <c r="B2" s="80" t="s">
        <v>359</v>
      </c>
      <c r="C2" s="80"/>
      <c r="D2" s="80"/>
      <c r="E2" s="80"/>
      <c r="F2" s="80"/>
      <c r="G2" s="80"/>
      <c r="H2" s="80"/>
      <c r="I2" s="80"/>
      <c r="J2" s="80"/>
      <c r="K2" s="81"/>
      <c r="L2" s="81"/>
    </row>
    <row r="3" spans="2:22" ht="15" x14ac:dyDescent="0.2">
      <c r="B3" s="82" t="s">
        <v>29</v>
      </c>
      <c r="C3" s="82"/>
      <c r="D3" s="82"/>
      <c r="E3" s="82"/>
      <c r="F3" s="82"/>
      <c r="G3" s="82"/>
      <c r="H3" s="82"/>
      <c r="I3" s="82"/>
      <c r="J3" s="82"/>
      <c r="K3" s="82"/>
      <c r="L3" s="82"/>
    </row>
    <row r="4" spans="2:22" ht="15" x14ac:dyDescent="0.2">
      <c r="B4" s="82"/>
      <c r="C4" s="82"/>
      <c r="D4" s="82"/>
      <c r="E4" s="82"/>
      <c r="F4" s="82"/>
      <c r="G4" s="82"/>
      <c r="H4" s="82"/>
      <c r="I4" s="82"/>
      <c r="J4" s="82"/>
      <c r="K4" s="82"/>
      <c r="L4" s="82"/>
    </row>
    <row r="5" spans="2:22" ht="15.75" x14ac:dyDescent="0.25">
      <c r="B5" s="80" t="s">
        <v>0</v>
      </c>
      <c r="C5" s="80"/>
      <c r="D5" s="80"/>
      <c r="E5" s="80"/>
      <c r="F5" s="80"/>
      <c r="G5" s="80"/>
      <c r="H5" s="80"/>
      <c r="I5" s="82"/>
      <c r="J5" s="82"/>
      <c r="K5" s="82"/>
      <c r="L5" s="82"/>
    </row>
    <row r="6" spans="2:22" ht="15.75" x14ac:dyDescent="0.25">
      <c r="B6" s="80"/>
      <c r="C6" s="80"/>
      <c r="D6" s="80"/>
      <c r="E6" s="80"/>
      <c r="F6" s="80"/>
      <c r="G6" s="80"/>
      <c r="H6" s="80"/>
      <c r="I6" s="82"/>
      <c r="J6" s="82"/>
      <c r="K6" s="82"/>
      <c r="L6" s="82"/>
    </row>
    <row r="7" spans="2:22" ht="15.75" x14ac:dyDescent="0.25">
      <c r="B7" s="80" t="s">
        <v>41</v>
      </c>
      <c r="C7" s="80"/>
      <c r="D7" s="80"/>
      <c r="E7" s="80"/>
      <c r="F7" s="80"/>
      <c r="G7" s="80"/>
      <c r="H7" s="80"/>
    </row>
    <row r="8" spans="2:22" ht="18" customHeight="1" x14ac:dyDescent="0.2">
      <c r="B8" s="373" t="s">
        <v>162</v>
      </c>
      <c r="C8" s="373"/>
      <c r="D8" s="373"/>
      <c r="E8" s="373"/>
      <c r="F8" s="373"/>
      <c r="G8" s="373"/>
      <c r="H8" s="373"/>
      <c r="I8" s="373"/>
      <c r="J8" s="373"/>
      <c r="K8" s="373"/>
      <c r="L8" s="373"/>
      <c r="M8" s="373"/>
    </row>
    <row r="11" spans="2:22" x14ac:dyDescent="0.2">
      <c r="B11" s="83" t="s">
        <v>163</v>
      </c>
      <c r="C11" s="83"/>
      <c r="D11" s="83"/>
      <c r="E11" s="83"/>
      <c r="F11" s="83"/>
      <c r="G11" s="83"/>
      <c r="H11" s="83"/>
      <c r="I11" s="83"/>
      <c r="J11" s="83"/>
      <c r="K11" s="83"/>
      <c r="L11" s="83"/>
      <c r="P11" s="84" t="s">
        <v>164</v>
      </c>
    </row>
    <row r="12" spans="2:22" x14ac:dyDescent="0.2">
      <c r="B12" s="78" t="s">
        <v>98</v>
      </c>
    </row>
    <row r="13" spans="2:22" x14ac:dyDescent="0.2">
      <c r="P13" s="79" t="s">
        <v>350</v>
      </c>
    </row>
    <row r="14" spans="2:22" ht="13.5" thickBot="1" x14ac:dyDescent="0.25">
      <c r="B14" s="85" t="s">
        <v>165</v>
      </c>
      <c r="C14" s="86">
        <v>40329</v>
      </c>
      <c r="D14" s="86">
        <v>39964</v>
      </c>
      <c r="E14" s="86">
        <v>39599</v>
      </c>
      <c r="F14" s="86">
        <v>39233</v>
      </c>
      <c r="G14" s="86">
        <v>38868</v>
      </c>
      <c r="H14" s="86">
        <v>38503</v>
      </c>
      <c r="I14" s="86">
        <v>38138</v>
      </c>
      <c r="J14" s="86">
        <v>37772</v>
      </c>
      <c r="K14" s="86">
        <v>37407</v>
      </c>
      <c r="L14" s="86">
        <v>37042</v>
      </c>
      <c r="M14" s="86">
        <v>36677</v>
      </c>
      <c r="N14" s="87"/>
      <c r="P14" s="88"/>
      <c r="Q14" s="89"/>
      <c r="R14" s="89"/>
      <c r="S14" s="87"/>
      <c r="T14" s="87"/>
      <c r="U14" s="87"/>
      <c r="V14" s="90"/>
    </row>
    <row r="15" spans="2:22" x14ac:dyDescent="0.2">
      <c r="B15" s="83" t="s">
        <v>166</v>
      </c>
      <c r="C15" s="83"/>
      <c r="D15" s="83"/>
      <c r="E15" s="83"/>
      <c r="F15" s="83"/>
      <c r="G15" s="83"/>
      <c r="H15" s="83"/>
      <c r="I15" s="83"/>
      <c r="J15" s="83"/>
      <c r="K15" s="83"/>
      <c r="L15" s="83"/>
      <c r="P15" s="79" t="s">
        <v>167</v>
      </c>
    </row>
    <row r="16" spans="2:22" x14ac:dyDescent="0.2">
      <c r="B16" s="78" t="s">
        <v>168</v>
      </c>
      <c r="C16" s="91">
        <v>1906.7</v>
      </c>
      <c r="D16" s="91">
        <v>1486.7</v>
      </c>
      <c r="E16" s="91">
        <v>1883.4</v>
      </c>
      <c r="F16" s="91">
        <v>1491.5</v>
      </c>
      <c r="G16" s="91">
        <v>1392</v>
      </c>
      <c r="H16" s="91">
        <v>1211.5999999999999</v>
      </c>
      <c r="I16" s="91">
        <v>945.6</v>
      </c>
      <c r="J16" s="92">
        <v>474</v>
      </c>
      <c r="K16" s="92">
        <v>663.3</v>
      </c>
      <c r="L16" s="92">
        <v>589.70000000000005</v>
      </c>
      <c r="M16" s="92">
        <v>579.1</v>
      </c>
      <c r="N16" s="92"/>
      <c r="P16" s="79" t="s">
        <v>169</v>
      </c>
    </row>
    <row r="17" spans="2:18" x14ac:dyDescent="0.2">
      <c r="B17" s="78" t="s">
        <v>170</v>
      </c>
      <c r="C17" s="93"/>
      <c r="D17" s="93"/>
      <c r="E17" s="93"/>
      <c r="F17" s="93"/>
      <c r="G17" s="93"/>
      <c r="H17" s="93"/>
      <c r="I17" s="93"/>
      <c r="J17" s="94"/>
      <c r="K17" s="94"/>
      <c r="L17" s="94"/>
      <c r="M17" s="94"/>
      <c r="N17" s="94"/>
    </row>
    <row r="18" spans="2:18" x14ac:dyDescent="0.2">
      <c r="B18" s="78" t="s">
        <v>171</v>
      </c>
      <c r="C18" s="93"/>
      <c r="D18" s="93"/>
      <c r="E18" s="93"/>
      <c r="F18" s="93">
        <v>0</v>
      </c>
      <c r="G18" s="95">
        <v>0</v>
      </c>
      <c r="H18" s="95">
        <v>0</v>
      </c>
      <c r="I18" s="95">
        <v>0</v>
      </c>
      <c r="J18" s="95">
        <v>266.10000000000002</v>
      </c>
      <c r="K18" s="96">
        <v>5</v>
      </c>
      <c r="L18" s="93">
        <v>0</v>
      </c>
      <c r="M18" s="93">
        <v>0</v>
      </c>
      <c r="N18" s="94"/>
      <c r="P18" s="79" t="s">
        <v>353</v>
      </c>
      <c r="Q18" s="94"/>
      <c r="R18" s="94">
        <f>'Income Statement (Ch. 10)'!P43</f>
        <v>1814.3560752066114</v>
      </c>
    </row>
    <row r="19" spans="2:18" x14ac:dyDescent="0.2">
      <c r="B19" s="78" t="s">
        <v>172</v>
      </c>
      <c r="C19" s="93">
        <v>323.7</v>
      </c>
      <c r="D19" s="93">
        <v>335</v>
      </c>
      <c r="E19" s="93">
        <v>303.60000000000002</v>
      </c>
      <c r="F19" s="93">
        <v>269.7</v>
      </c>
      <c r="G19" s="95">
        <v>282</v>
      </c>
      <c r="H19" s="95">
        <v>257.2</v>
      </c>
      <c r="I19" s="95">
        <v>255.2</v>
      </c>
      <c r="J19" s="95">
        <v>239.3</v>
      </c>
      <c r="K19" s="95">
        <v>223.5</v>
      </c>
      <c r="L19" s="93">
        <v>197.4</v>
      </c>
      <c r="M19" s="93">
        <v>188</v>
      </c>
      <c r="N19" s="94"/>
      <c r="P19" s="79" t="s">
        <v>351</v>
      </c>
      <c r="Q19" s="94">
        <f>'Balance Sheet (Ch. 10)'!Q32</f>
        <v>5513.869999999999</v>
      </c>
      <c r="R19" s="94"/>
    </row>
    <row r="20" spans="2:18" x14ac:dyDescent="0.2">
      <c r="B20" s="78" t="s">
        <v>173</v>
      </c>
      <c r="C20" s="93">
        <v>159</v>
      </c>
      <c r="D20" s="93">
        <v>170.6</v>
      </c>
      <c r="E20" s="93">
        <v>141</v>
      </c>
      <c r="F20" s="93">
        <v>147.69999999999999</v>
      </c>
      <c r="G20" s="95">
        <v>11.8</v>
      </c>
      <c r="H20" s="95"/>
      <c r="I20" s="95"/>
      <c r="J20" s="95"/>
      <c r="K20" s="95"/>
      <c r="L20" s="93"/>
      <c r="M20" s="93"/>
      <c r="N20" s="94"/>
      <c r="Q20" s="94"/>
      <c r="R20" s="94"/>
    </row>
    <row r="21" spans="2:18" ht="12.75" customHeight="1" x14ac:dyDescent="0.2">
      <c r="B21" s="78" t="s">
        <v>174</v>
      </c>
      <c r="C21" s="93"/>
      <c r="D21" s="93">
        <v>401.3</v>
      </c>
      <c r="E21" s="93"/>
      <c r="F21" s="93"/>
      <c r="G21" s="95"/>
      <c r="H21" s="95"/>
      <c r="I21" s="95"/>
      <c r="J21" s="95"/>
      <c r="K21" s="95"/>
      <c r="L21" s="93"/>
      <c r="M21" s="93"/>
      <c r="N21" s="94"/>
      <c r="P21" s="79" t="s">
        <v>352</v>
      </c>
      <c r="Q21" s="97">
        <f>'Balance Sheet (Ch. 10)'!R32</f>
        <v>6346.1804999999986</v>
      </c>
      <c r="R21" s="124">
        <f>+Q19-Q21</f>
        <v>-832.31049999999959</v>
      </c>
    </row>
    <row r="22" spans="2:18" x14ac:dyDescent="0.2">
      <c r="B22" s="78" t="s">
        <v>175</v>
      </c>
      <c r="C22" s="93"/>
      <c r="D22" s="93"/>
      <c r="E22" s="93">
        <v>-60.6</v>
      </c>
      <c r="F22" s="93"/>
      <c r="G22" s="95"/>
      <c r="H22" s="95"/>
      <c r="I22" s="95">
        <v>0</v>
      </c>
      <c r="J22" s="95">
        <v>0</v>
      </c>
      <c r="K22" s="95">
        <v>0</v>
      </c>
      <c r="L22" s="93">
        <v>0</v>
      </c>
      <c r="M22" s="93">
        <v>0</v>
      </c>
      <c r="N22" s="94"/>
      <c r="Q22" s="94"/>
      <c r="R22" s="94"/>
    </row>
    <row r="23" spans="2:18" x14ac:dyDescent="0.2">
      <c r="B23" s="78" t="s">
        <v>176</v>
      </c>
      <c r="C23" s="93">
        <v>8.3000000000000007</v>
      </c>
      <c r="D23" s="93">
        <v>-294.10000000000002</v>
      </c>
      <c r="E23" s="93">
        <v>-300.60000000000002</v>
      </c>
      <c r="F23" s="93">
        <v>34.1</v>
      </c>
      <c r="G23" s="95">
        <v>-26</v>
      </c>
      <c r="H23" s="95">
        <v>21.3</v>
      </c>
      <c r="I23" s="95">
        <v>19</v>
      </c>
      <c r="J23" s="95">
        <v>50.4</v>
      </c>
      <c r="K23" s="95">
        <v>15.2</v>
      </c>
      <c r="L23" s="93">
        <v>79.8</v>
      </c>
      <c r="M23" s="93">
        <v>36.799999999999997</v>
      </c>
      <c r="N23" s="94"/>
      <c r="Q23" s="94"/>
      <c r="R23" s="94"/>
    </row>
    <row r="24" spans="2:18" ht="13.5" customHeight="1" thickBot="1" x14ac:dyDescent="0.25">
      <c r="B24" s="78" t="s">
        <v>177</v>
      </c>
      <c r="C24" s="93">
        <v>71.8</v>
      </c>
      <c r="D24" s="93">
        <v>48.3</v>
      </c>
      <c r="E24" s="93">
        <v>17.899999999999999</v>
      </c>
      <c r="F24" s="93">
        <v>0.5</v>
      </c>
      <c r="G24" s="95">
        <v>-2.9</v>
      </c>
      <c r="H24" s="95">
        <v>30.5</v>
      </c>
      <c r="I24" s="95">
        <v>58.3</v>
      </c>
      <c r="J24" s="95">
        <v>23.2</v>
      </c>
      <c r="K24" s="95">
        <v>48.1</v>
      </c>
      <c r="L24" s="93">
        <v>16.7</v>
      </c>
      <c r="M24" s="93">
        <v>35.6</v>
      </c>
      <c r="N24" s="94"/>
      <c r="P24" s="88" t="s">
        <v>178</v>
      </c>
      <c r="Q24" s="97"/>
      <c r="R24" s="98">
        <f>+R18-R21</f>
        <v>2646.666575206611</v>
      </c>
    </row>
    <row r="25" spans="2:18" ht="13.5" thickTop="1" x14ac:dyDescent="0.2">
      <c r="B25" s="79" t="s">
        <v>179</v>
      </c>
      <c r="C25" s="93">
        <v>0</v>
      </c>
      <c r="D25" s="93">
        <v>0</v>
      </c>
      <c r="E25" s="93">
        <v>0</v>
      </c>
      <c r="F25" s="93">
        <v>0</v>
      </c>
      <c r="G25" s="95">
        <v>54.2</v>
      </c>
      <c r="H25" s="95">
        <v>63.1</v>
      </c>
      <c r="I25" s="95">
        <v>47.2</v>
      </c>
      <c r="J25" s="95">
        <v>12.5</v>
      </c>
      <c r="K25" s="95">
        <v>13.9</v>
      </c>
      <c r="L25" s="93">
        <v>32.4</v>
      </c>
      <c r="M25" s="93">
        <v>14.9</v>
      </c>
      <c r="N25" s="94"/>
      <c r="Q25" s="94"/>
      <c r="R25" s="94"/>
    </row>
    <row r="26" spans="2:18" x14ac:dyDescent="0.2">
      <c r="B26" s="78" t="s">
        <v>180</v>
      </c>
      <c r="G26" s="99"/>
      <c r="H26" s="99"/>
      <c r="I26" s="99"/>
      <c r="J26" s="95"/>
      <c r="K26" s="95"/>
      <c r="L26" s="93"/>
      <c r="M26" s="93"/>
      <c r="N26" s="94"/>
      <c r="Q26" s="94"/>
      <c r="R26" s="94"/>
    </row>
    <row r="27" spans="2:18" x14ac:dyDescent="0.2">
      <c r="B27" s="78" t="s">
        <v>181</v>
      </c>
      <c r="C27" s="93">
        <v>284.60000000000002</v>
      </c>
      <c r="D27" s="93">
        <v>32.200000000000003</v>
      </c>
      <c r="E27" s="93">
        <v>-249.8</v>
      </c>
      <c r="F27" s="93">
        <v>-49.5</v>
      </c>
      <c r="G27" s="95">
        <v>-200.3</v>
      </c>
      <c r="H27" s="95">
        <v>-103.3</v>
      </c>
      <c r="I27" s="95">
        <v>-55.9</v>
      </c>
      <c r="J27" s="95">
        <v>-136.30000000000001</v>
      </c>
      <c r="K27" s="95">
        <v>55.4</v>
      </c>
      <c r="L27" s="93">
        <v>-16.7</v>
      </c>
      <c r="M27" s="93">
        <v>311.8</v>
      </c>
      <c r="N27" s="94"/>
      <c r="P27" s="88"/>
      <c r="Q27" s="97"/>
      <c r="R27" s="97"/>
    </row>
    <row r="28" spans="2:18" x14ac:dyDescent="0.2">
      <c r="B28" s="78" t="s">
        <v>182</v>
      </c>
      <c r="C28" s="93">
        <v>181.7</v>
      </c>
      <c r="D28" s="93">
        <v>-238</v>
      </c>
      <c r="E28" s="93">
        <v>-118.3</v>
      </c>
      <c r="F28" s="93">
        <v>-39.6</v>
      </c>
      <c r="G28" s="95">
        <v>-85.1</v>
      </c>
      <c r="H28" s="95">
        <v>-93.5</v>
      </c>
      <c r="I28" s="95">
        <v>97.1</v>
      </c>
      <c r="J28" s="95">
        <v>-102.8</v>
      </c>
      <c r="K28" s="95">
        <v>-135.19999999999999</v>
      </c>
      <c r="L28" s="93">
        <v>-141.4</v>
      </c>
      <c r="M28" s="93">
        <v>-82.6</v>
      </c>
      <c r="N28" s="94"/>
      <c r="P28" s="90" t="s">
        <v>183</v>
      </c>
      <c r="Q28" s="100"/>
      <c r="R28" s="100"/>
    </row>
    <row r="29" spans="2:18" ht="25.5" x14ac:dyDescent="0.2">
      <c r="B29" s="78" t="s">
        <v>184</v>
      </c>
      <c r="C29" s="93">
        <v>-69.599999999999994</v>
      </c>
      <c r="D29" s="93">
        <v>14.1</v>
      </c>
      <c r="E29" s="93">
        <v>-11.2</v>
      </c>
      <c r="F29" s="93">
        <v>-60.8</v>
      </c>
      <c r="G29" s="95">
        <v>-37.200000000000003</v>
      </c>
      <c r="H29" s="95">
        <v>71.400000000000006</v>
      </c>
      <c r="I29" s="95">
        <v>-103.6</v>
      </c>
      <c r="J29" s="95">
        <v>60.9</v>
      </c>
      <c r="K29" s="95">
        <v>16.899999999999999</v>
      </c>
      <c r="L29" s="93">
        <v>78</v>
      </c>
      <c r="M29" s="93">
        <v>61.2</v>
      </c>
      <c r="N29" s="100"/>
      <c r="P29" s="79" t="s">
        <v>358</v>
      </c>
      <c r="Q29" s="94"/>
      <c r="R29" s="94"/>
    </row>
    <row r="30" spans="2:18" ht="25.5" x14ac:dyDescent="0.2">
      <c r="B30" s="78" t="s">
        <v>185</v>
      </c>
      <c r="C30" s="101">
        <v>298</v>
      </c>
      <c r="D30" s="101">
        <v>-220</v>
      </c>
      <c r="E30" s="101">
        <v>330.9</v>
      </c>
      <c r="F30" s="101">
        <v>85.1</v>
      </c>
      <c r="G30" s="102">
        <v>279.39999999999998</v>
      </c>
      <c r="H30" s="102">
        <v>112.4</v>
      </c>
      <c r="I30" s="102">
        <v>255.6</v>
      </c>
      <c r="J30" s="95">
        <v>30.1</v>
      </c>
      <c r="K30" s="95">
        <v>175.4</v>
      </c>
      <c r="L30" s="93">
        <v>-179.4</v>
      </c>
      <c r="M30" s="93">
        <v>178.4</v>
      </c>
      <c r="N30" s="94"/>
      <c r="Q30" s="94"/>
      <c r="R30" s="94"/>
    </row>
    <row r="31" spans="2:18" x14ac:dyDescent="0.2">
      <c r="B31" s="103" t="s">
        <v>186</v>
      </c>
      <c r="C31" s="104">
        <f>SUM(C16:C30)</f>
        <v>3164.2000000000003</v>
      </c>
      <c r="D31" s="104">
        <f>SUM(D16:D30)</f>
        <v>1736.1</v>
      </c>
      <c r="E31" s="104">
        <f>SUM(E16:E30)</f>
        <v>1936.3000000000002</v>
      </c>
      <c r="F31" s="104">
        <f>SUM(F16:F30)</f>
        <v>1878.7</v>
      </c>
      <c r="G31" s="105">
        <f>SUM(G16:G30)</f>
        <v>1667.9</v>
      </c>
      <c r="H31" s="105">
        <v>1570.7</v>
      </c>
      <c r="I31" s="105">
        <v>1518.5</v>
      </c>
      <c r="J31" s="105">
        <v>917.4</v>
      </c>
      <c r="K31" s="105">
        <v>1081.5</v>
      </c>
      <c r="L31" s="104">
        <v>656.5</v>
      </c>
      <c r="M31" s="104">
        <v>699.6</v>
      </c>
      <c r="N31" s="94"/>
      <c r="P31" s="79" t="s">
        <v>354</v>
      </c>
      <c r="Q31" s="94"/>
      <c r="R31" s="94">
        <f>-'Income Statement (Ch. 10)'!P50</f>
        <v>4.0130999999999997</v>
      </c>
    </row>
    <row r="32" spans="2:18" x14ac:dyDescent="0.2">
      <c r="B32" s="83" t="s">
        <v>187</v>
      </c>
      <c r="G32" s="99"/>
      <c r="H32" s="99"/>
      <c r="I32" s="99"/>
      <c r="J32" s="95"/>
      <c r="K32" s="95"/>
      <c r="L32" s="93"/>
      <c r="M32" s="93"/>
      <c r="N32" s="94"/>
      <c r="P32" s="79" t="s">
        <v>356</v>
      </c>
      <c r="Q32" s="106">
        <f>'Balance Sheet (Ch. 10)'!Q46</f>
        <v>4370.53</v>
      </c>
      <c r="R32" s="94"/>
    </row>
    <row r="33" spans="2:18" x14ac:dyDescent="0.2">
      <c r="B33" s="99" t="s">
        <v>188</v>
      </c>
      <c r="C33" s="93">
        <v>-3724.4</v>
      </c>
      <c r="D33" s="93">
        <v>-2908.7</v>
      </c>
      <c r="E33" s="93">
        <v>-1865.6</v>
      </c>
      <c r="F33" s="93">
        <v>-2133.8000000000002</v>
      </c>
      <c r="G33" s="95">
        <v>-2619.6999999999998</v>
      </c>
      <c r="H33" s="95">
        <v>-1527.2</v>
      </c>
      <c r="I33" s="95">
        <v>-400.8</v>
      </c>
      <c r="J33" s="95">
        <v>0</v>
      </c>
      <c r="K33" s="95">
        <v>0</v>
      </c>
      <c r="L33" s="93">
        <v>0</v>
      </c>
      <c r="M33" s="93">
        <v>0</v>
      </c>
      <c r="N33" s="94"/>
      <c r="P33" s="79" t="s">
        <v>357</v>
      </c>
      <c r="Q33" s="97">
        <f>'Balance Sheet (Ch. 10)'!R46</f>
        <v>2468.3194999999996</v>
      </c>
      <c r="R33" s="106">
        <f>Q32-Q33</f>
        <v>1902.2105000000001</v>
      </c>
    </row>
    <row r="34" spans="2:18" x14ac:dyDescent="0.2">
      <c r="B34" s="107" t="s">
        <v>189</v>
      </c>
      <c r="C34" s="93">
        <v>2787.6</v>
      </c>
      <c r="D34" s="93">
        <v>2390</v>
      </c>
      <c r="E34" s="93">
        <v>2246</v>
      </c>
      <c r="F34" s="93">
        <v>2516.1999999999998</v>
      </c>
      <c r="G34" s="95">
        <v>1709.8</v>
      </c>
      <c r="H34" s="95">
        <v>1491.9</v>
      </c>
      <c r="I34" s="95"/>
      <c r="J34" s="95"/>
      <c r="K34" s="95"/>
      <c r="L34" s="93"/>
      <c r="M34" s="93"/>
      <c r="N34" s="94"/>
      <c r="P34" s="79" t="s">
        <v>355</v>
      </c>
      <c r="Q34" s="94"/>
      <c r="R34" s="97">
        <f>-'Statement of SE (Ch.9)'!P169</f>
        <v>740.44297520661144</v>
      </c>
    </row>
    <row r="35" spans="2:18" x14ac:dyDescent="0.2">
      <c r="B35" s="108" t="s">
        <v>190</v>
      </c>
      <c r="C35" s="93">
        <v>-335.1</v>
      </c>
      <c r="D35" s="93">
        <v>-455.7</v>
      </c>
      <c r="E35" s="93">
        <v>-449.2</v>
      </c>
      <c r="F35" s="93">
        <v>-313.5</v>
      </c>
      <c r="G35" s="95">
        <v>-333.7</v>
      </c>
      <c r="H35" s="95">
        <v>-257.10000000000002</v>
      </c>
      <c r="I35" s="95">
        <v>-214.8</v>
      </c>
      <c r="J35" s="95">
        <v>-185.9</v>
      </c>
      <c r="K35" s="95">
        <v>-282.8</v>
      </c>
      <c r="L35" s="93">
        <v>-317.60000000000002</v>
      </c>
      <c r="M35" s="93">
        <v>-419.9</v>
      </c>
      <c r="N35" s="94"/>
      <c r="Q35" s="94"/>
      <c r="R35" s="94"/>
    </row>
    <row r="36" spans="2:18" ht="13.5" thickBot="1" x14ac:dyDescent="0.25">
      <c r="B36" s="108" t="s">
        <v>191</v>
      </c>
      <c r="C36" s="93">
        <v>10.1</v>
      </c>
      <c r="D36" s="93">
        <v>32</v>
      </c>
      <c r="E36" s="93">
        <v>1.9</v>
      </c>
      <c r="F36" s="93">
        <v>28.3</v>
      </c>
      <c r="G36" s="95">
        <v>1.6</v>
      </c>
      <c r="H36" s="95">
        <v>7.2</v>
      </c>
      <c r="I36" s="95">
        <v>11.6</v>
      </c>
      <c r="J36" s="95">
        <v>14.8</v>
      </c>
      <c r="K36" s="95">
        <v>15.6</v>
      </c>
      <c r="L36" s="93">
        <v>12.7</v>
      </c>
      <c r="M36" s="93">
        <v>25.3</v>
      </c>
      <c r="N36" s="100"/>
      <c r="P36" s="88" t="s">
        <v>178</v>
      </c>
      <c r="Q36" s="97"/>
      <c r="R36" s="98">
        <f>R31+R33+R34</f>
        <v>2646.6665752066115</v>
      </c>
    </row>
    <row r="37" spans="2:18" ht="13.5" thickTop="1" x14ac:dyDescent="0.2">
      <c r="B37" s="108" t="s">
        <v>192</v>
      </c>
      <c r="C37" s="93">
        <v>-11.2</v>
      </c>
      <c r="D37" s="93">
        <v>-47</v>
      </c>
      <c r="E37" s="93">
        <v>-21.8</v>
      </c>
      <c r="F37" s="93">
        <v>-4.3</v>
      </c>
      <c r="G37" s="95">
        <v>-34.6</v>
      </c>
      <c r="H37" s="95">
        <v>-39.1</v>
      </c>
      <c r="I37" s="95">
        <v>-53.4</v>
      </c>
      <c r="J37" s="95">
        <v>-46.3</v>
      </c>
      <c r="K37" s="95">
        <v>-39.1</v>
      </c>
      <c r="L37" s="93">
        <v>-42.5</v>
      </c>
      <c r="M37" s="93">
        <v>-51.3</v>
      </c>
      <c r="N37" s="94"/>
      <c r="P37" s="90"/>
      <c r="Q37" s="100"/>
      <c r="R37" s="100"/>
    </row>
    <row r="38" spans="2:18" x14ac:dyDescent="0.2">
      <c r="B38" s="108" t="s">
        <v>193</v>
      </c>
      <c r="C38" s="93"/>
      <c r="D38" s="93"/>
      <c r="E38" s="93"/>
      <c r="F38" s="93">
        <v>0</v>
      </c>
      <c r="G38" s="95"/>
      <c r="H38" s="95">
        <v>11.1</v>
      </c>
      <c r="I38" s="109">
        <v>-4.0999999999999996</v>
      </c>
      <c r="J38" s="95">
        <v>1.8</v>
      </c>
      <c r="K38" s="95">
        <v>3.5</v>
      </c>
      <c r="L38" s="93">
        <v>5.0999999999999996</v>
      </c>
      <c r="M38" s="93">
        <v>5.9</v>
      </c>
      <c r="N38" s="94"/>
      <c r="P38" s="90"/>
      <c r="Q38" s="100"/>
      <c r="R38" s="100"/>
    </row>
    <row r="39" spans="2:18" x14ac:dyDescent="0.2">
      <c r="B39" s="108" t="s">
        <v>194</v>
      </c>
      <c r="C39" s="93">
        <v>5.5</v>
      </c>
      <c r="D39" s="93">
        <v>191.3</v>
      </c>
      <c r="E39" s="93">
        <v>-76</v>
      </c>
      <c r="F39" s="93"/>
      <c r="G39" s="95"/>
      <c r="H39" s="95"/>
      <c r="I39" s="109"/>
      <c r="J39" s="95"/>
      <c r="K39" s="95"/>
      <c r="L39" s="93"/>
      <c r="M39" s="93"/>
      <c r="N39" s="94"/>
    </row>
    <row r="40" spans="2:18" x14ac:dyDescent="0.2">
      <c r="B40" s="108" t="s">
        <v>195</v>
      </c>
      <c r="C40" s="93"/>
      <c r="D40" s="93"/>
      <c r="E40" s="93">
        <v>-571.1</v>
      </c>
      <c r="F40" s="93">
        <v>0</v>
      </c>
      <c r="G40" s="95">
        <v>0</v>
      </c>
      <c r="H40" s="95">
        <v>-47.2</v>
      </c>
      <c r="I40" s="109">
        <v>-289.10000000000002</v>
      </c>
      <c r="J40" s="95">
        <v>0</v>
      </c>
      <c r="K40" s="95">
        <v>0</v>
      </c>
      <c r="L40" s="93">
        <v>0</v>
      </c>
      <c r="M40" s="93">
        <v>0</v>
      </c>
      <c r="N40" s="94"/>
      <c r="P40" s="374"/>
      <c r="Q40" s="374"/>
      <c r="R40" s="374"/>
    </row>
    <row r="41" spans="2:18" ht="38.25" customHeight="1" x14ac:dyDescent="0.2">
      <c r="B41" s="108" t="s">
        <v>196</v>
      </c>
      <c r="C41" s="93"/>
      <c r="D41" s="93"/>
      <c r="E41" s="93">
        <v>246</v>
      </c>
      <c r="F41" s="93"/>
      <c r="G41" s="95"/>
      <c r="H41" s="95"/>
      <c r="I41" s="102"/>
      <c r="J41" s="95"/>
      <c r="K41" s="95"/>
      <c r="L41" s="93"/>
      <c r="M41" s="93"/>
      <c r="N41" s="94"/>
    </row>
    <row r="42" spans="2:18" x14ac:dyDescent="0.2">
      <c r="B42" s="110" t="s">
        <v>197</v>
      </c>
      <c r="C42" s="104">
        <f t="shared" ref="C42:M42" si="0">SUM(C33:C41)</f>
        <v>-1267.5000000000002</v>
      </c>
      <c r="D42" s="104">
        <f t="shared" si="0"/>
        <v>-798.09999999999991</v>
      </c>
      <c r="E42" s="104">
        <f t="shared" si="0"/>
        <v>-489.79999999999995</v>
      </c>
      <c r="F42" s="104">
        <f t="shared" si="0"/>
        <v>92.899999999999636</v>
      </c>
      <c r="G42" s="105">
        <f t="shared" si="0"/>
        <v>-1276.5999999999999</v>
      </c>
      <c r="H42" s="105">
        <f t="shared" si="0"/>
        <v>-360.4</v>
      </c>
      <c r="I42" s="105">
        <f t="shared" si="0"/>
        <v>-950.6</v>
      </c>
      <c r="J42" s="105">
        <f t="shared" si="0"/>
        <v>-215.59999999999997</v>
      </c>
      <c r="K42" s="105">
        <f t="shared" si="0"/>
        <v>-302.8</v>
      </c>
      <c r="L42" s="104">
        <f t="shared" si="0"/>
        <v>-342.3</v>
      </c>
      <c r="M42" s="104">
        <f t="shared" si="0"/>
        <v>-440</v>
      </c>
      <c r="N42" s="94"/>
    </row>
    <row r="43" spans="2:18" x14ac:dyDescent="0.2">
      <c r="B43" s="111" t="s">
        <v>198</v>
      </c>
      <c r="C43" s="93"/>
      <c r="D43" s="93"/>
      <c r="E43" s="93"/>
      <c r="F43" s="93"/>
      <c r="G43" s="95"/>
      <c r="H43" s="95"/>
      <c r="I43" s="95"/>
      <c r="J43" s="95"/>
      <c r="K43" s="95"/>
      <c r="L43" s="93"/>
      <c r="M43" s="93"/>
      <c r="N43" s="94"/>
    </row>
    <row r="44" spans="2:18" x14ac:dyDescent="0.2">
      <c r="B44" s="108" t="s">
        <v>199</v>
      </c>
      <c r="C44" s="93">
        <v>0</v>
      </c>
      <c r="D44" s="93">
        <v>0</v>
      </c>
      <c r="E44" s="93">
        <v>0</v>
      </c>
      <c r="F44" s="93">
        <v>41.8</v>
      </c>
      <c r="G44" s="95">
        <v>0</v>
      </c>
      <c r="H44" s="95">
        <v>0</v>
      </c>
      <c r="I44" s="95">
        <v>153.80000000000001</v>
      </c>
      <c r="J44" s="95">
        <v>90.4</v>
      </c>
      <c r="K44" s="95">
        <v>329.9</v>
      </c>
      <c r="L44" s="93">
        <v>0</v>
      </c>
      <c r="M44" s="93">
        <v>0</v>
      </c>
      <c r="N44" s="94"/>
    </row>
    <row r="45" spans="2:18" x14ac:dyDescent="0.2">
      <c r="B45" s="108" t="s">
        <v>200</v>
      </c>
      <c r="C45" s="93">
        <v>-32.200000000000003</v>
      </c>
      <c r="D45" s="93">
        <v>-6.8</v>
      </c>
      <c r="E45" s="93">
        <v>-35.200000000000003</v>
      </c>
      <c r="F45" s="93">
        <v>-255.7</v>
      </c>
      <c r="G45" s="95">
        <v>-6</v>
      </c>
      <c r="H45" s="95">
        <v>-9.1999999999999993</v>
      </c>
      <c r="I45" s="95">
        <v>-206.6</v>
      </c>
      <c r="J45" s="95">
        <v>-55.9</v>
      </c>
      <c r="K45" s="95">
        <v>-80.3</v>
      </c>
      <c r="L45" s="93">
        <v>-50.3</v>
      </c>
      <c r="M45" s="93">
        <v>-1.7</v>
      </c>
      <c r="N45" s="94"/>
    </row>
    <row r="46" spans="2:18" ht="12.75" customHeight="1" x14ac:dyDescent="0.2">
      <c r="B46" s="108" t="s">
        <v>201</v>
      </c>
      <c r="C46" s="93">
        <v>-205.4</v>
      </c>
      <c r="D46" s="93">
        <v>177.1</v>
      </c>
      <c r="E46" s="93">
        <v>63.7</v>
      </c>
      <c r="F46" s="93">
        <v>52.6</v>
      </c>
      <c r="G46" s="95">
        <v>-18.2</v>
      </c>
      <c r="H46" s="95">
        <v>-81.7</v>
      </c>
      <c r="I46" s="95">
        <v>-0.3</v>
      </c>
      <c r="J46" s="95">
        <v>-349.8</v>
      </c>
      <c r="K46" s="95">
        <v>-431.5</v>
      </c>
      <c r="L46" s="93">
        <v>-68.900000000000006</v>
      </c>
      <c r="M46" s="93">
        <v>505.1</v>
      </c>
      <c r="N46" s="94"/>
    </row>
    <row r="47" spans="2:18" ht="25.5" x14ac:dyDescent="0.2">
      <c r="B47" s="108" t="s">
        <v>202</v>
      </c>
      <c r="C47" s="93">
        <v>364.54</v>
      </c>
      <c r="D47" s="93">
        <v>186.6</v>
      </c>
      <c r="E47" s="93">
        <v>343.3</v>
      </c>
      <c r="F47" s="93">
        <v>322.89999999999998</v>
      </c>
      <c r="G47" s="95">
        <v>225.3</v>
      </c>
      <c r="H47" s="95">
        <v>226.8</v>
      </c>
      <c r="I47" s="95">
        <v>253.6</v>
      </c>
      <c r="J47" s="95">
        <v>44.2</v>
      </c>
      <c r="K47" s="95">
        <v>59.5</v>
      </c>
      <c r="L47" s="93">
        <v>56</v>
      </c>
      <c r="M47" s="93">
        <v>23.9</v>
      </c>
      <c r="N47" s="100"/>
    </row>
    <row r="48" spans="2:18" ht="25.5" x14ac:dyDescent="0.2">
      <c r="B48" s="108" t="s">
        <v>203</v>
      </c>
      <c r="C48" s="93">
        <v>58.5</v>
      </c>
      <c r="D48" s="93">
        <v>25.1</v>
      </c>
      <c r="E48" s="93">
        <v>63</v>
      </c>
      <c r="F48" s="93">
        <v>55.8</v>
      </c>
      <c r="G48" s="95"/>
      <c r="H48" s="95"/>
      <c r="I48" s="95"/>
      <c r="J48" s="95"/>
      <c r="K48" s="95"/>
      <c r="L48" s="93"/>
      <c r="M48" s="93"/>
      <c r="N48" s="100"/>
    </row>
    <row r="49" spans="2:14" x14ac:dyDescent="0.2">
      <c r="B49" s="108" t="s">
        <v>204</v>
      </c>
      <c r="C49" s="93">
        <v>-741.2</v>
      </c>
      <c r="D49" s="93">
        <v>-649.20000000000005</v>
      </c>
      <c r="E49" s="93">
        <v>-1248</v>
      </c>
      <c r="F49" s="93">
        <v>-985.2</v>
      </c>
      <c r="G49" s="95">
        <v>-761.1</v>
      </c>
      <c r="H49" s="95">
        <v>-556.20000000000005</v>
      </c>
      <c r="I49" s="95">
        <v>-419.8</v>
      </c>
      <c r="J49" s="95">
        <v>-196.3</v>
      </c>
      <c r="K49" s="95">
        <v>-226.9</v>
      </c>
      <c r="L49" s="93">
        <v>-157</v>
      </c>
      <c r="M49" s="93">
        <v>-646.29999999999995</v>
      </c>
      <c r="N49" s="94"/>
    </row>
    <row r="50" spans="2:14" x14ac:dyDescent="0.2">
      <c r="B50" s="112" t="s">
        <v>205</v>
      </c>
      <c r="C50" s="101">
        <v>-505.4</v>
      </c>
      <c r="D50" s="101">
        <v>-466.7</v>
      </c>
      <c r="E50" s="101">
        <v>-412.9</v>
      </c>
      <c r="F50" s="101">
        <v>-343.7</v>
      </c>
      <c r="G50" s="102">
        <v>-290.89999999999998</v>
      </c>
      <c r="H50" s="102">
        <v>-236.7</v>
      </c>
      <c r="I50" s="102">
        <v>-179.2</v>
      </c>
      <c r="J50" s="95">
        <v>-137.80000000000001</v>
      </c>
      <c r="K50" s="95">
        <v>-128.9</v>
      </c>
      <c r="L50" s="93">
        <v>-129.69999999999999</v>
      </c>
      <c r="M50" s="93">
        <v>-133.1</v>
      </c>
      <c r="N50" s="94"/>
    </row>
    <row r="51" spans="2:14" x14ac:dyDescent="0.2">
      <c r="B51" s="112" t="s">
        <v>206</v>
      </c>
      <c r="C51" s="104">
        <f>SUM(C44:C50)</f>
        <v>-1061.1599999999999</v>
      </c>
      <c r="D51" s="104">
        <f>SUM(D44:D50)</f>
        <v>-733.90000000000009</v>
      </c>
      <c r="E51" s="104">
        <f>SUM(E44:E50)</f>
        <v>-1226.0999999999999</v>
      </c>
      <c r="F51" s="104">
        <f>SUM(F44:F50)</f>
        <v>-1111.5</v>
      </c>
      <c r="G51" s="105">
        <f>SUM(G44:G50)</f>
        <v>-850.9</v>
      </c>
      <c r="H51" s="105">
        <v>-657</v>
      </c>
      <c r="I51" s="105">
        <v>-398.5</v>
      </c>
      <c r="J51" s="105">
        <v>-605.20000000000005</v>
      </c>
      <c r="K51" s="105">
        <v>-478.2</v>
      </c>
      <c r="L51" s="104">
        <v>-349.9</v>
      </c>
      <c r="M51" s="104">
        <v>-252.1</v>
      </c>
      <c r="N51" s="100"/>
    </row>
    <row r="52" spans="2:14" x14ac:dyDescent="0.2">
      <c r="B52" s="108" t="s">
        <v>207</v>
      </c>
      <c r="C52" s="104">
        <v>-47.5</v>
      </c>
      <c r="D52" s="104">
        <v>-46.9</v>
      </c>
      <c r="E52" s="104">
        <v>56.8</v>
      </c>
      <c r="F52" s="104">
        <v>42.4</v>
      </c>
      <c r="G52" s="105">
        <v>25.7</v>
      </c>
      <c r="H52" s="105">
        <v>6.8</v>
      </c>
      <c r="I52" s="105">
        <v>24.6</v>
      </c>
      <c r="J52" s="105">
        <v>-38.1</v>
      </c>
      <c r="K52" s="105">
        <v>-29</v>
      </c>
      <c r="L52" s="104">
        <v>85.4</v>
      </c>
      <c r="M52" s="104">
        <v>48.7</v>
      </c>
      <c r="N52" s="113"/>
    </row>
    <row r="53" spans="2:14" x14ac:dyDescent="0.2">
      <c r="B53" s="108" t="s">
        <v>208</v>
      </c>
      <c r="C53" s="101">
        <f>C31+C42+C51+C52</f>
        <v>788.04000000000019</v>
      </c>
      <c r="D53" s="101">
        <f>D31+D42+D51+D52</f>
        <v>157.1999999999999</v>
      </c>
      <c r="E53" s="101">
        <f>E31+E42+E51+E52</f>
        <v>277.20000000000033</v>
      </c>
      <c r="F53" s="101">
        <f>F31+F42+F51+F52</f>
        <v>902.49999999999966</v>
      </c>
      <c r="G53" s="102">
        <f>G31+G42+G51+G52</f>
        <v>-433.89999999999981</v>
      </c>
      <c r="H53" s="102">
        <v>560.1</v>
      </c>
      <c r="I53" s="102">
        <v>194</v>
      </c>
      <c r="J53" s="95">
        <v>58.5</v>
      </c>
      <c r="K53" s="95">
        <v>271.5</v>
      </c>
      <c r="L53" s="93">
        <v>49.7</v>
      </c>
      <c r="M53" s="93">
        <v>56.2</v>
      </c>
      <c r="N53" s="94"/>
    </row>
    <row r="54" spans="2:14" x14ac:dyDescent="0.2">
      <c r="B54" s="112" t="s">
        <v>209</v>
      </c>
      <c r="C54" s="101">
        <f>D55</f>
        <v>2291.1</v>
      </c>
      <c r="D54" s="101">
        <f>E55</f>
        <v>2133.9</v>
      </c>
      <c r="E54" s="101">
        <f>F55</f>
        <v>1856.6999999999998</v>
      </c>
      <c r="F54" s="101">
        <f>G55</f>
        <v>954.2</v>
      </c>
      <c r="G54" s="102">
        <f>H55</f>
        <v>1388.1</v>
      </c>
      <c r="H54" s="102">
        <v>828</v>
      </c>
      <c r="I54" s="102">
        <v>634</v>
      </c>
      <c r="J54" s="114">
        <v>575.5</v>
      </c>
      <c r="K54" s="114">
        <v>304</v>
      </c>
      <c r="L54" s="115">
        <v>254.3</v>
      </c>
      <c r="M54" s="115">
        <v>198.1</v>
      </c>
      <c r="N54" s="92"/>
    </row>
    <row r="55" spans="2:14" ht="13.5" thickBot="1" x14ac:dyDescent="0.25">
      <c r="B55" s="116" t="s">
        <v>210</v>
      </c>
      <c r="C55" s="117">
        <f>SUM(C53:C54)</f>
        <v>3079.1400000000003</v>
      </c>
      <c r="D55" s="117">
        <f>SUM(D53:D54)</f>
        <v>2291.1</v>
      </c>
      <c r="E55" s="117">
        <f>SUM(E53:E54)</f>
        <v>2133.9</v>
      </c>
      <c r="F55" s="117">
        <f>SUM(F53:F54)</f>
        <v>1856.6999999999998</v>
      </c>
      <c r="G55" s="118">
        <f>SUM(G53:G54)</f>
        <v>954.2</v>
      </c>
      <c r="H55" s="118">
        <v>1388.1</v>
      </c>
      <c r="I55" s="118">
        <v>828</v>
      </c>
      <c r="J55" s="119">
        <v>634</v>
      </c>
      <c r="K55" s="119">
        <v>575.5</v>
      </c>
      <c r="L55" s="120">
        <v>304</v>
      </c>
      <c r="M55" s="120">
        <v>254.3</v>
      </c>
      <c r="N55" s="100"/>
    </row>
    <row r="56" spans="2:14" ht="26.25" thickTop="1" x14ac:dyDescent="0.2">
      <c r="B56" s="83" t="s">
        <v>211</v>
      </c>
      <c r="C56" s="93"/>
      <c r="D56" s="93"/>
      <c r="E56" s="93"/>
      <c r="F56" s="93"/>
      <c r="G56" s="95"/>
      <c r="H56" s="95"/>
      <c r="I56" s="95"/>
      <c r="J56" s="96"/>
      <c r="K56" s="96"/>
      <c r="L56" s="94"/>
      <c r="M56" s="94"/>
      <c r="N56" s="94"/>
    </row>
    <row r="57" spans="2:14" x14ac:dyDescent="0.2">
      <c r="B57" s="78" t="s">
        <v>212</v>
      </c>
      <c r="G57" s="99"/>
      <c r="H57" s="99"/>
      <c r="I57" s="99"/>
      <c r="J57" s="96"/>
      <c r="K57" s="96"/>
      <c r="L57" s="94"/>
      <c r="M57" s="94"/>
      <c r="N57" s="113"/>
    </row>
    <row r="58" spans="2:14" x14ac:dyDescent="0.2">
      <c r="B58" s="78" t="s">
        <v>213</v>
      </c>
      <c r="C58" s="91">
        <v>48.4</v>
      </c>
      <c r="D58" s="91">
        <v>46.7</v>
      </c>
      <c r="E58" s="91">
        <v>44.1</v>
      </c>
      <c r="F58" s="91">
        <v>60</v>
      </c>
      <c r="G58" s="121">
        <v>54.2</v>
      </c>
      <c r="H58" s="121">
        <v>33.9</v>
      </c>
      <c r="I58" s="121">
        <v>37.799999999999997</v>
      </c>
      <c r="J58" s="122">
        <v>38.9</v>
      </c>
      <c r="K58" s="122">
        <v>54.2</v>
      </c>
      <c r="L58" s="92">
        <v>68.5</v>
      </c>
      <c r="M58" s="92">
        <v>45</v>
      </c>
    </row>
    <row r="59" spans="2:14" x14ac:dyDescent="0.2">
      <c r="B59" s="123" t="s">
        <v>214</v>
      </c>
      <c r="C59" s="101">
        <v>537.20000000000005</v>
      </c>
      <c r="D59" s="101">
        <v>765.2</v>
      </c>
      <c r="E59" s="101">
        <v>717.5</v>
      </c>
      <c r="F59" s="101">
        <v>601.1</v>
      </c>
      <c r="G59" s="102">
        <v>752.6</v>
      </c>
      <c r="H59" s="102">
        <v>585.29999999999995</v>
      </c>
      <c r="I59" s="102">
        <v>418.6</v>
      </c>
      <c r="J59" s="124">
        <v>330.2</v>
      </c>
      <c r="K59" s="124">
        <v>262</v>
      </c>
      <c r="L59" s="97">
        <v>173.1</v>
      </c>
      <c r="M59" s="97">
        <v>221.1</v>
      </c>
    </row>
    <row r="60" spans="2:14" x14ac:dyDescent="0.2">
      <c r="B60" s="83" t="s">
        <v>215</v>
      </c>
      <c r="G60" s="99"/>
      <c r="H60" s="99"/>
      <c r="I60" s="99"/>
      <c r="J60" s="96"/>
      <c r="K60" s="96"/>
      <c r="L60" s="94"/>
      <c r="M60" s="94"/>
    </row>
    <row r="61" spans="2:14" ht="25.5" x14ac:dyDescent="0.2">
      <c r="B61" s="123" t="s">
        <v>216</v>
      </c>
      <c r="C61" s="125">
        <v>0</v>
      </c>
      <c r="D61" s="125">
        <v>0</v>
      </c>
      <c r="E61" s="125">
        <v>0</v>
      </c>
      <c r="F61" s="125">
        <v>0</v>
      </c>
      <c r="G61" s="126">
        <v>0</v>
      </c>
      <c r="H61" s="126">
        <v>0</v>
      </c>
      <c r="I61" s="126">
        <v>0</v>
      </c>
      <c r="J61" s="126">
        <v>0</v>
      </c>
      <c r="K61" s="126">
        <v>0</v>
      </c>
      <c r="L61" s="125">
        <v>0</v>
      </c>
      <c r="M61" s="125">
        <v>108.9</v>
      </c>
    </row>
    <row r="62" spans="2:14" x14ac:dyDescent="0.2">
      <c r="G62" s="99"/>
      <c r="H62" s="99"/>
      <c r="I62" s="127"/>
      <c r="J62" s="99"/>
      <c r="K62" s="99"/>
    </row>
    <row r="63" spans="2:14" x14ac:dyDescent="0.2">
      <c r="G63" s="99"/>
      <c r="H63" s="99"/>
      <c r="I63" s="127"/>
      <c r="J63" s="99"/>
      <c r="K63" s="99"/>
    </row>
    <row r="64" spans="2:14" x14ac:dyDescent="0.2">
      <c r="G64" s="99"/>
      <c r="H64" s="99"/>
      <c r="I64" s="127"/>
      <c r="J64" s="99"/>
      <c r="K64" s="99"/>
    </row>
    <row r="65" spans="2:13" x14ac:dyDescent="0.2">
      <c r="G65" s="99"/>
      <c r="H65" s="99"/>
      <c r="I65" s="127"/>
      <c r="J65" s="99"/>
      <c r="K65" s="99"/>
    </row>
    <row r="66" spans="2:13" x14ac:dyDescent="0.2">
      <c r="B66" s="79"/>
      <c r="C66" s="79"/>
      <c r="D66" s="79"/>
      <c r="E66" s="79"/>
      <c r="F66" s="79"/>
      <c r="G66" s="127"/>
      <c r="H66" s="127"/>
      <c r="I66" s="127"/>
      <c r="J66" s="127"/>
      <c r="K66" s="127"/>
      <c r="L66" s="79"/>
    </row>
    <row r="67" spans="2:13" x14ac:dyDescent="0.2">
      <c r="B67" s="79"/>
      <c r="C67" s="79"/>
      <c r="D67" s="79"/>
      <c r="E67" s="79"/>
      <c r="F67" s="79"/>
      <c r="G67" s="127"/>
      <c r="H67" s="127"/>
      <c r="I67" s="127"/>
      <c r="J67" s="127"/>
      <c r="K67" s="127"/>
      <c r="L67" s="79"/>
    </row>
    <row r="68" spans="2:13" x14ac:dyDescent="0.2">
      <c r="B68" s="79"/>
      <c r="C68" s="79"/>
      <c r="D68" s="79"/>
      <c r="E68" s="79"/>
      <c r="F68" s="79"/>
      <c r="G68" s="127"/>
      <c r="H68" s="127"/>
      <c r="I68" s="127"/>
      <c r="J68" s="127"/>
      <c r="K68" s="128"/>
      <c r="L68" s="129"/>
      <c r="M68" s="129"/>
    </row>
    <row r="69" spans="2:13" x14ac:dyDescent="0.2">
      <c r="B69" s="79"/>
      <c r="C69" s="79"/>
      <c r="D69" s="79"/>
      <c r="E69" s="79"/>
      <c r="F69" s="79"/>
      <c r="G69" s="127"/>
      <c r="H69" s="127"/>
      <c r="I69" s="127"/>
      <c r="J69" s="127"/>
      <c r="K69" s="127"/>
      <c r="L69" s="79"/>
    </row>
    <row r="70" spans="2:13" x14ac:dyDescent="0.2">
      <c r="B70" s="79"/>
      <c r="C70" s="79"/>
      <c r="D70" s="79"/>
      <c r="E70" s="79"/>
      <c r="F70" s="79"/>
      <c r="G70" s="127"/>
      <c r="H70" s="127"/>
      <c r="I70" s="127"/>
      <c r="J70" s="127"/>
      <c r="K70" s="130"/>
      <c r="L70" s="131"/>
      <c r="M70" s="131"/>
    </row>
    <row r="71" spans="2:13" x14ac:dyDescent="0.2">
      <c r="B71" s="79"/>
      <c r="C71" s="79"/>
      <c r="D71" s="79"/>
      <c r="E71" s="79"/>
      <c r="F71" s="79"/>
      <c r="G71" s="127"/>
      <c r="H71" s="127"/>
      <c r="I71" s="127"/>
      <c r="J71" s="127"/>
      <c r="K71" s="127"/>
      <c r="L71" s="79"/>
    </row>
    <row r="72" spans="2:13" x14ac:dyDescent="0.2">
      <c r="B72" s="79"/>
      <c r="C72" s="79"/>
      <c r="D72" s="79"/>
      <c r="E72" s="79"/>
      <c r="F72" s="79"/>
      <c r="G72" s="127"/>
      <c r="H72" s="127"/>
      <c r="I72" s="127"/>
      <c r="J72" s="127"/>
      <c r="K72" s="130"/>
      <c r="L72" s="131"/>
      <c r="M72" s="131"/>
    </row>
    <row r="73" spans="2:13" x14ac:dyDescent="0.2">
      <c r="B73" s="79"/>
      <c r="C73" s="79"/>
      <c r="D73" s="79"/>
      <c r="E73" s="79"/>
      <c r="F73" s="79"/>
      <c r="G73" s="127"/>
      <c r="H73" s="127"/>
      <c r="I73" s="127"/>
      <c r="J73" s="127"/>
      <c r="K73" s="130"/>
      <c r="L73" s="131"/>
      <c r="M73" s="131"/>
    </row>
    <row r="74" spans="2:13" x14ac:dyDescent="0.2">
      <c r="B74" s="79"/>
      <c r="C74" s="79"/>
      <c r="D74" s="79"/>
      <c r="E74" s="79"/>
      <c r="F74" s="79"/>
      <c r="G74" s="127"/>
      <c r="H74" s="127"/>
      <c r="I74" s="127"/>
      <c r="J74" s="127"/>
      <c r="K74" s="130"/>
      <c r="L74" s="131"/>
      <c r="M74" s="131"/>
    </row>
    <row r="75" spans="2:13" x14ac:dyDescent="0.2">
      <c r="B75" s="79"/>
      <c r="C75" s="79"/>
      <c r="D75" s="79"/>
      <c r="E75" s="79"/>
      <c r="F75" s="79"/>
      <c r="G75" s="127"/>
      <c r="H75" s="127"/>
      <c r="I75" s="127"/>
      <c r="J75" s="127"/>
      <c r="K75" s="130"/>
      <c r="L75" s="131"/>
      <c r="M75" s="131"/>
    </row>
    <row r="76" spans="2:13" x14ac:dyDescent="0.2">
      <c r="B76" s="79"/>
      <c r="C76" s="79"/>
      <c r="D76" s="79"/>
      <c r="E76" s="79"/>
      <c r="F76" s="79"/>
      <c r="G76" s="127"/>
      <c r="H76" s="127"/>
      <c r="I76" s="127"/>
      <c r="J76" s="127"/>
      <c r="K76" s="130"/>
      <c r="L76" s="131"/>
      <c r="M76" s="131"/>
    </row>
    <row r="77" spans="2:13" x14ac:dyDescent="0.2">
      <c r="B77" s="79"/>
      <c r="C77" s="79"/>
      <c r="D77" s="79"/>
      <c r="E77" s="79"/>
      <c r="F77" s="79"/>
      <c r="G77" s="127"/>
      <c r="H77" s="127"/>
      <c r="I77" s="127"/>
      <c r="J77" s="127"/>
      <c r="K77" s="127"/>
      <c r="L77" s="79"/>
    </row>
    <row r="78" spans="2:13" x14ac:dyDescent="0.2">
      <c r="B78" s="79"/>
      <c r="C78" s="79"/>
      <c r="D78" s="79"/>
      <c r="E78" s="79"/>
      <c r="F78" s="79"/>
      <c r="G78" s="127"/>
      <c r="H78" s="127"/>
      <c r="I78" s="127"/>
      <c r="J78" s="127"/>
      <c r="K78" s="130"/>
      <c r="L78" s="131"/>
      <c r="M78" s="131"/>
    </row>
    <row r="79" spans="2:13" x14ac:dyDescent="0.2">
      <c r="B79" s="79"/>
      <c r="C79" s="79"/>
      <c r="D79" s="79"/>
      <c r="E79" s="79"/>
      <c r="F79" s="79"/>
      <c r="G79" s="127"/>
      <c r="H79" s="127"/>
      <c r="I79" s="127"/>
      <c r="J79" s="127"/>
      <c r="K79" s="130"/>
      <c r="L79" s="131"/>
      <c r="M79" s="131"/>
    </row>
    <row r="80" spans="2:13" x14ac:dyDescent="0.2">
      <c r="B80" s="79"/>
      <c r="C80" s="79"/>
      <c r="D80" s="79"/>
      <c r="E80" s="79"/>
      <c r="F80" s="79"/>
      <c r="G80" s="127"/>
      <c r="H80" s="127"/>
      <c r="I80" s="127"/>
      <c r="J80" s="127"/>
      <c r="K80" s="130"/>
      <c r="L80" s="131"/>
      <c r="M80" s="131"/>
    </row>
    <row r="81" spans="2:13" x14ac:dyDescent="0.2">
      <c r="B81" s="79"/>
      <c r="C81" s="79"/>
      <c r="D81" s="79"/>
      <c r="E81" s="79"/>
      <c r="F81" s="79"/>
      <c r="G81" s="127"/>
      <c r="H81" s="127"/>
      <c r="I81" s="127"/>
      <c r="J81" s="127"/>
      <c r="K81" s="130"/>
      <c r="L81" s="131"/>
      <c r="M81" s="131"/>
    </row>
    <row r="82" spans="2:13" x14ac:dyDescent="0.2">
      <c r="B82" s="79"/>
      <c r="C82" s="79"/>
      <c r="D82" s="79"/>
      <c r="E82" s="79"/>
      <c r="F82" s="79"/>
      <c r="G82" s="127"/>
      <c r="H82" s="127"/>
      <c r="I82" s="127"/>
      <c r="J82" s="127"/>
      <c r="K82" s="130"/>
      <c r="L82" s="131"/>
      <c r="M82" s="131"/>
    </row>
    <row r="83" spans="2:13" x14ac:dyDescent="0.2">
      <c r="B83" s="79"/>
      <c r="C83" s="79"/>
      <c r="D83" s="79"/>
      <c r="E83" s="79"/>
      <c r="F83" s="79"/>
      <c r="G83" s="127"/>
      <c r="H83" s="127"/>
      <c r="I83" s="127"/>
      <c r="J83" s="127"/>
      <c r="K83" s="127"/>
      <c r="L83" s="79"/>
    </row>
    <row r="84" spans="2:13" x14ac:dyDescent="0.2">
      <c r="B84" s="79"/>
      <c r="C84" s="79"/>
      <c r="D84" s="79"/>
      <c r="E84" s="79"/>
      <c r="F84" s="79"/>
      <c r="G84" s="127"/>
      <c r="H84" s="127"/>
      <c r="I84" s="127"/>
      <c r="J84" s="127"/>
      <c r="K84" s="130"/>
      <c r="L84" s="131"/>
      <c r="M84" s="131"/>
    </row>
    <row r="85" spans="2:13" x14ac:dyDescent="0.2">
      <c r="B85" s="79"/>
      <c r="C85" s="79"/>
      <c r="D85" s="79"/>
      <c r="E85" s="79"/>
      <c r="F85" s="79"/>
      <c r="G85" s="127"/>
      <c r="H85" s="127"/>
      <c r="I85" s="127"/>
      <c r="J85" s="127"/>
      <c r="K85" s="130"/>
      <c r="L85" s="131"/>
      <c r="M85" s="131"/>
    </row>
    <row r="86" spans="2:13" x14ac:dyDescent="0.2">
      <c r="B86" s="79"/>
      <c r="C86" s="79"/>
      <c r="D86" s="79"/>
      <c r="E86" s="79"/>
      <c r="F86" s="79"/>
      <c r="G86" s="127"/>
      <c r="H86" s="127"/>
      <c r="I86" s="127"/>
      <c r="J86" s="127"/>
      <c r="K86" s="130"/>
      <c r="L86" s="131"/>
      <c r="M86" s="131"/>
    </row>
    <row r="87" spans="2:13" x14ac:dyDescent="0.2">
      <c r="B87" s="79"/>
      <c r="C87" s="79"/>
      <c r="D87" s="79"/>
      <c r="E87" s="79"/>
      <c r="F87" s="79"/>
      <c r="G87" s="127"/>
      <c r="H87" s="127"/>
      <c r="I87" s="127"/>
      <c r="J87" s="127"/>
      <c r="K87" s="130"/>
      <c r="L87" s="131"/>
      <c r="M87" s="131"/>
    </row>
    <row r="88" spans="2:13" x14ac:dyDescent="0.2">
      <c r="B88" s="79"/>
      <c r="C88" s="79"/>
      <c r="D88" s="79"/>
      <c r="E88" s="79"/>
      <c r="F88" s="79"/>
      <c r="G88" s="127"/>
      <c r="H88" s="127"/>
      <c r="I88" s="127"/>
      <c r="J88" s="127"/>
      <c r="K88" s="130"/>
      <c r="L88" s="131"/>
      <c r="M88" s="131"/>
    </row>
    <row r="89" spans="2:13" x14ac:dyDescent="0.2">
      <c r="B89" s="79"/>
      <c r="C89" s="79"/>
      <c r="D89" s="79"/>
      <c r="E89" s="79"/>
      <c r="F89" s="79"/>
      <c r="G89" s="127"/>
      <c r="H89" s="127"/>
      <c r="I89" s="127"/>
      <c r="J89" s="127"/>
      <c r="K89" s="127"/>
      <c r="L89" s="79"/>
    </row>
    <row r="90" spans="2:13" x14ac:dyDescent="0.2">
      <c r="B90" s="79"/>
      <c r="C90" s="79"/>
      <c r="D90" s="79"/>
      <c r="E90" s="79"/>
      <c r="F90" s="79"/>
      <c r="G90" s="127"/>
      <c r="H90" s="127"/>
      <c r="I90" s="127"/>
      <c r="J90" s="127"/>
      <c r="K90" s="130"/>
      <c r="L90" s="131"/>
      <c r="M90" s="131"/>
    </row>
    <row r="91" spans="2:13" x14ac:dyDescent="0.2">
      <c r="B91" s="79"/>
      <c r="C91" s="79"/>
      <c r="D91" s="79"/>
      <c r="E91" s="79"/>
      <c r="F91" s="79"/>
      <c r="G91" s="127"/>
      <c r="H91" s="127"/>
      <c r="I91" s="127"/>
      <c r="J91" s="127"/>
      <c r="K91" s="130"/>
      <c r="L91" s="131"/>
      <c r="M91" s="131"/>
    </row>
    <row r="92" spans="2:13" x14ac:dyDescent="0.2">
      <c r="B92" s="79"/>
      <c r="C92" s="79"/>
      <c r="D92" s="79"/>
      <c r="E92" s="79"/>
      <c r="F92" s="79"/>
      <c r="G92" s="127"/>
      <c r="H92" s="127"/>
      <c r="I92" s="127"/>
      <c r="J92" s="127"/>
      <c r="K92" s="130"/>
      <c r="L92" s="131"/>
      <c r="M92" s="131"/>
    </row>
    <row r="93" spans="2:13" x14ac:dyDescent="0.2">
      <c r="B93" s="79"/>
      <c r="C93" s="79"/>
      <c r="D93" s="79"/>
      <c r="E93" s="79"/>
      <c r="F93" s="79"/>
      <c r="G93" s="127"/>
      <c r="H93" s="127"/>
      <c r="I93" s="127"/>
      <c r="J93" s="127"/>
      <c r="K93" s="130"/>
      <c r="L93" s="131"/>
      <c r="M93" s="131"/>
    </row>
    <row r="94" spans="2:13" x14ac:dyDescent="0.2">
      <c r="B94" s="79"/>
      <c r="C94" s="79"/>
      <c r="D94" s="79"/>
      <c r="E94" s="79"/>
      <c r="F94" s="79"/>
      <c r="G94" s="127"/>
      <c r="H94" s="127"/>
      <c r="I94" s="127"/>
      <c r="J94" s="127"/>
      <c r="K94" s="130"/>
      <c r="L94" s="131"/>
      <c r="M94" s="131"/>
    </row>
    <row r="95" spans="2:13" x14ac:dyDescent="0.2">
      <c r="B95" s="79"/>
      <c r="C95" s="79"/>
      <c r="D95" s="79"/>
      <c r="E95" s="79"/>
      <c r="F95" s="79"/>
      <c r="G95" s="127"/>
      <c r="H95" s="127"/>
      <c r="I95" s="127"/>
      <c r="J95" s="127"/>
      <c r="K95" s="130"/>
      <c r="L95" s="131"/>
      <c r="M95" s="131"/>
    </row>
    <row r="96" spans="2:13" x14ac:dyDescent="0.2">
      <c r="B96" s="79"/>
      <c r="C96" s="79"/>
      <c r="D96" s="79"/>
      <c r="E96" s="79"/>
      <c r="F96" s="79"/>
      <c r="G96" s="127"/>
      <c r="H96" s="127"/>
      <c r="I96" s="127"/>
      <c r="J96" s="127"/>
      <c r="K96" s="130"/>
      <c r="L96" s="131"/>
      <c r="M96" s="131"/>
    </row>
    <row r="97" spans="2:26" x14ac:dyDescent="0.2">
      <c r="B97" s="79"/>
      <c r="C97" s="79"/>
      <c r="D97" s="79"/>
      <c r="E97" s="79"/>
      <c r="F97" s="79"/>
      <c r="G97" s="127"/>
      <c r="H97" s="127"/>
      <c r="I97" s="99"/>
      <c r="J97" s="127"/>
      <c r="K97" s="130"/>
      <c r="L97" s="131"/>
      <c r="M97" s="131"/>
    </row>
    <row r="98" spans="2:26" x14ac:dyDescent="0.2">
      <c r="B98" s="79"/>
      <c r="C98" s="79"/>
      <c r="D98" s="79"/>
      <c r="E98" s="79"/>
      <c r="F98" s="79"/>
      <c r="G98" s="127"/>
      <c r="H98" s="127"/>
      <c r="I98" s="99"/>
      <c r="J98" s="127"/>
      <c r="K98" s="130"/>
      <c r="L98" s="131"/>
      <c r="M98" s="131"/>
    </row>
    <row r="99" spans="2:26" x14ac:dyDescent="0.2">
      <c r="B99" s="79"/>
      <c r="C99" s="79"/>
      <c r="D99" s="79"/>
      <c r="E99" s="79"/>
      <c r="F99" s="79"/>
      <c r="G99" s="127"/>
      <c r="H99" s="127"/>
      <c r="I99" s="99"/>
      <c r="J99" s="127"/>
      <c r="K99" s="130"/>
      <c r="L99" s="131"/>
      <c r="M99" s="131"/>
    </row>
    <row r="100" spans="2:26" x14ac:dyDescent="0.2">
      <c r="B100" s="79"/>
      <c r="C100" s="79"/>
      <c r="D100" s="79"/>
      <c r="E100" s="79"/>
      <c r="F100" s="79"/>
      <c r="G100" s="127"/>
      <c r="H100" s="127"/>
      <c r="I100" s="99"/>
      <c r="J100" s="127"/>
      <c r="K100" s="130"/>
      <c r="L100" s="131"/>
      <c r="M100" s="131"/>
    </row>
    <row r="101" spans="2:26" x14ac:dyDescent="0.2">
      <c r="B101" s="79"/>
      <c r="C101" s="79"/>
      <c r="D101" s="79"/>
      <c r="E101" s="79"/>
      <c r="F101" s="79"/>
      <c r="G101" s="127"/>
      <c r="H101" s="127"/>
      <c r="I101" s="99"/>
      <c r="J101" s="127"/>
      <c r="K101" s="127"/>
      <c r="L101" s="79"/>
    </row>
    <row r="102" spans="2:26" x14ac:dyDescent="0.2">
      <c r="B102" s="79"/>
      <c r="C102" s="79"/>
      <c r="D102" s="79"/>
      <c r="E102" s="79"/>
      <c r="F102" s="79"/>
      <c r="G102" s="127"/>
      <c r="H102" s="127"/>
      <c r="I102" s="99"/>
      <c r="J102" s="127"/>
      <c r="K102" s="127"/>
      <c r="L102" s="79"/>
    </row>
    <row r="103" spans="2:26" x14ac:dyDescent="0.2">
      <c r="B103" s="79"/>
      <c r="C103" s="79"/>
      <c r="D103" s="79"/>
      <c r="E103" s="79"/>
      <c r="F103" s="79"/>
      <c r="G103" s="127"/>
      <c r="H103" s="127"/>
      <c r="I103" s="99"/>
      <c r="J103" s="127"/>
      <c r="K103" s="130"/>
      <c r="L103" s="131"/>
      <c r="M103" s="131"/>
    </row>
    <row r="104" spans="2:26" x14ac:dyDescent="0.2">
      <c r="B104" s="79"/>
      <c r="C104" s="79"/>
      <c r="D104" s="79"/>
      <c r="E104" s="79"/>
      <c r="F104" s="79"/>
      <c r="G104" s="127"/>
      <c r="H104" s="127"/>
      <c r="I104" s="99"/>
      <c r="J104" s="127"/>
      <c r="K104" s="130"/>
      <c r="L104" s="131"/>
      <c r="M104" s="131"/>
    </row>
    <row r="105" spans="2:26" x14ac:dyDescent="0.2">
      <c r="B105" s="79"/>
      <c r="C105" s="79"/>
      <c r="D105" s="79"/>
      <c r="E105" s="79"/>
      <c r="F105" s="79"/>
      <c r="G105" s="127"/>
      <c r="H105" s="127"/>
      <c r="I105" s="99"/>
      <c r="J105" s="127"/>
      <c r="K105" s="127"/>
      <c r="L105" s="79"/>
    </row>
    <row r="106" spans="2:26" x14ac:dyDescent="0.2">
      <c r="B106" s="79"/>
      <c r="C106" s="79"/>
      <c r="D106" s="79"/>
      <c r="E106" s="79"/>
      <c r="F106" s="79"/>
      <c r="G106" s="127"/>
      <c r="H106" s="127"/>
      <c r="I106" s="99"/>
      <c r="J106" s="127"/>
      <c r="K106" s="130"/>
      <c r="L106" s="131"/>
      <c r="M106" s="131"/>
    </row>
    <row r="107" spans="2:26" x14ac:dyDescent="0.2">
      <c r="B107" s="79"/>
      <c r="C107" s="79"/>
      <c r="D107" s="79"/>
      <c r="E107" s="79"/>
      <c r="F107" s="79"/>
      <c r="G107" s="127"/>
      <c r="H107" s="127"/>
      <c r="I107" s="99"/>
      <c r="J107" s="127"/>
      <c r="K107" s="127"/>
      <c r="L107" s="79"/>
    </row>
    <row r="108" spans="2:26" x14ac:dyDescent="0.2">
      <c r="G108" s="99"/>
      <c r="H108" s="99"/>
      <c r="I108" s="99"/>
      <c r="J108" s="99"/>
      <c r="K108" s="99"/>
    </row>
    <row r="109" spans="2:26" x14ac:dyDescent="0.2">
      <c r="G109" s="99"/>
      <c r="H109" s="99"/>
      <c r="I109" s="99"/>
      <c r="J109" s="99"/>
      <c r="K109" s="99"/>
    </row>
    <row r="110" spans="2:26" x14ac:dyDescent="0.2">
      <c r="G110" s="99"/>
      <c r="H110" s="99"/>
      <c r="I110" s="99"/>
      <c r="J110" s="99"/>
      <c r="K110" s="99"/>
    </row>
    <row r="111" spans="2:26" x14ac:dyDescent="0.2">
      <c r="G111" s="99"/>
      <c r="H111" s="99"/>
      <c r="I111" s="99"/>
      <c r="J111" s="99"/>
      <c r="K111" s="99"/>
    </row>
    <row r="112" spans="2:26" s="78" customFormat="1" x14ac:dyDescent="0.2">
      <c r="G112" s="99"/>
      <c r="H112" s="99"/>
      <c r="I112" s="99"/>
      <c r="J112" s="99"/>
      <c r="K112" s="99"/>
      <c r="M112" s="79"/>
      <c r="N112" s="79"/>
      <c r="O112" s="79"/>
      <c r="P112" s="79"/>
      <c r="Q112" s="79"/>
      <c r="R112" s="79"/>
      <c r="S112" s="79"/>
      <c r="T112" s="79"/>
      <c r="U112" s="79"/>
      <c r="V112" s="79"/>
      <c r="W112" s="79"/>
      <c r="X112" s="79"/>
      <c r="Y112" s="79"/>
      <c r="Z112" s="79"/>
    </row>
    <row r="113" spans="7:26" s="78" customFormat="1" x14ac:dyDescent="0.2">
      <c r="G113" s="99"/>
      <c r="H113" s="99"/>
      <c r="I113" s="99"/>
      <c r="J113" s="99"/>
      <c r="K113" s="99"/>
      <c r="M113" s="79"/>
      <c r="N113" s="79"/>
      <c r="O113" s="79"/>
      <c r="P113" s="79"/>
      <c r="Q113" s="79"/>
      <c r="R113" s="79"/>
      <c r="S113" s="79"/>
      <c r="T113" s="79"/>
      <c r="U113" s="79"/>
      <c r="V113" s="79"/>
      <c r="W113" s="79"/>
      <c r="X113" s="79"/>
      <c r="Y113" s="79"/>
      <c r="Z113" s="79"/>
    </row>
    <row r="114" spans="7:26" s="78" customFormat="1" x14ac:dyDescent="0.2">
      <c r="G114" s="99"/>
      <c r="H114" s="99"/>
      <c r="I114" s="99"/>
      <c r="J114" s="99"/>
      <c r="K114" s="99"/>
      <c r="M114" s="79"/>
      <c r="N114" s="79"/>
      <c r="O114" s="79"/>
      <c r="P114" s="79"/>
      <c r="Q114" s="79"/>
      <c r="R114" s="79"/>
      <c r="S114" s="79"/>
      <c r="T114" s="79"/>
      <c r="U114" s="79"/>
      <c r="V114" s="79"/>
      <c r="W114" s="79"/>
      <c r="X114" s="79"/>
      <c r="Y114" s="79"/>
      <c r="Z114" s="79"/>
    </row>
    <row r="115" spans="7:26" s="78" customFormat="1" x14ac:dyDescent="0.2">
      <c r="G115" s="99"/>
      <c r="H115" s="99"/>
      <c r="I115" s="99"/>
      <c r="J115" s="99"/>
      <c r="K115" s="99"/>
      <c r="M115" s="79"/>
      <c r="N115" s="79"/>
      <c r="O115" s="79"/>
      <c r="P115" s="79"/>
      <c r="Q115" s="79"/>
      <c r="R115" s="79"/>
      <c r="S115" s="79"/>
      <c r="T115" s="79"/>
      <c r="U115" s="79"/>
      <c r="V115" s="79"/>
      <c r="W115" s="79"/>
      <c r="X115" s="79"/>
      <c r="Y115" s="79"/>
      <c r="Z115" s="79"/>
    </row>
    <row r="116" spans="7:26" s="78" customFormat="1" x14ac:dyDescent="0.2">
      <c r="G116" s="99"/>
      <c r="H116" s="99"/>
      <c r="I116" s="99"/>
      <c r="J116" s="99"/>
      <c r="K116" s="99"/>
      <c r="M116" s="79"/>
      <c r="N116" s="79"/>
      <c r="O116" s="79"/>
      <c r="P116" s="79"/>
      <c r="Q116" s="79"/>
      <c r="R116" s="79"/>
      <c r="S116" s="79"/>
      <c r="T116" s="79"/>
      <c r="U116" s="79"/>
      <c r="V116" s="79"/>
      <c r="W116" s="79"/>
      <c r="X116" s="79"/>
      <c r="Y116" s="79"/>
      <c r="Z116" s="79"/>
    </row>
    <row r="117" spans="7:26" s="78" customFormat="1" x14ac:dyDescent="0.2">
      <c r="G117" s="99"/>
      <c r="H117" s="99"/>
      <c r="I117" s="99"/>
      <c r="J117" s="99"/>
      <c r="K117" s="99"/>
      <c r="M117" s="79"/>
      <c r="N117" s="79"/>
      <c r="O117" s="79"/>
      <c r="P117" s="79"/>
      <c r="Q117" s="79"/>
      <c r="R117" s="79"/>
      <c r="S117" s="79"/>
      <c r="T117" s="79"/>
      <c r="U117" s="79"/>
      <c r="V117" s="79"/>
      <c r="W117" s="79"/>
      <c r="X117" s="79"/>
      <c r="Y117" s="79"/>
      <c r="Z117" s="79"/>
    </row>
    <row r="118" spans="7:26" s="78" customFormat="1" x14ac:dyDescent="0.2">
      <c r="G118" s="99"/>
      <c r="H118" s="99"/>
      <c r="I118" s="99"/>
      <c r="J118" s="99"/>
      <c r="K118" s="99"/>
      <c r="M118" s="79"/>
      <c r="N118" s="79"/>
      <c r="O118" s="79"/>
      <c r="P118" s="79"/>
      <c r="Q118" s="79"/>
      <c r="R118" s="79"/>
      <c r="S118" s="79"/>
      <c r="T118" s="79"/>
      <c r="U118" s="79"/>
      <c r="V118" s="79"/>
      <c r="W118" s="79"/>
      <c r="X118" s="79"/>
      <c r="Y118" s="79"/>
      <c r="Z118" s="79"/>
    </row>
    <row r="119" spans="7:26" s="78" customFormat="1" x14ac:dyDescent="0.2">
      <c r="G119" s="99"/>
      <c r="H119" s="99"/>
      <c r="I119" s="99"/>
      <c r="J119" s="99"/>
      <c r="K119" s="99"/>
      <c r="M119" s="79"/>
      <c r="N119" s="79"/>
      <c r="O119" s="79"/>
      <c r="P119" s="79"/>
      <c r="Q119" s="79"/>
      <c r="R119" s="79"/>
      <c r="S119" s="79"/>
      <c r="T119" s="79"/>
      <c r="U119" s="79"/>
      <c r="V119" s="79"/>
      <c r="W119" s="79"/>
      <c r="X119" s="79"/>
      <c r="Y119" s="79"/>
      <c r="Z119" s="79"/>
    </row>
    <row r="120" spans="7:26" s="78" customFormat="1" x14ac:dyDescent="0.2">
      <c r="G120" s="99"/>
      <c r="H120" s="99"/>
      <c r="I120" s="99"/>
      <c r="J120" s="99"/>
      <c r="K120" s="99"/>
      <c r="M120" s="79"/>
      <c r="N120" s="79"/>
      <c r="O120" s="79"/>
      <c r="P120" s="79"/>
      <c r="Q120" s="79"/>
      <c r="R120" s="79"/>
      <c r="S120" s="79"/>
      <c r="T120" s="79"/>
      <c r="U120" s="79"/>
      <c r="V120" s="79"/>
      <c r="W120" s="79"/>
      <c r="X120" s="79"/>
      <c r="Y120" s="79"/>
      <c r="Z120" s="79"/>
    </row>
    <row r="121" spans="7:26" s="78" customFormat="1" x14ac:dyDescent="0.2">
      <c r="G121" s="99"/>
      <c r="H121" s="99"/>
      <c r="I121" s="99"/>
      <c r="J121" s="99"/>
      <c r="K121" s="99"/>
      <c r="M121" s="79"/>
      <c r="N121" s="79"/>
      <c r="O121" s="79"/>
      <c r="P121" s="79"/>
      <c r="Q121" s="79"/>
      <c r="R121" s="79"/>
      <c r="S121" s="79"/>
      <c r="T121" s="79"/>
      <c r="U121" s="79"/>
      <c r="V121" s="79"/>
      <c r="W121" s="79"/>
      <c r="X121" s="79"/>
      <c r="Y121" s="79"/>
      <c r="Z121" s="79"/>
    </row>
    <row r="122" spans="7:26" s="78" customFormat="1" x14ac:dyDescent="0.2">
      <c r="G122" s="99"/>
      <c r="H122" s="99"/>
      <c r="I122" s="99"/>
      <c r="J122" s="99"/>
      <c r="K122" s="99"/>
      <c r="M122" s="79"/>
      <c r="N122" s="79"/>
      <c r="O122" s="79"/>
      <c r="P122" s="79"/>
      <c r="Q122" s="79"/>
      <c r="R122" s="79"/>
      <c r="S122" s="79"/>
      <c r="T122" s="79"/>
      <c r="U122" s="79"/>
      <c r="V122" s="79"/>
      <c r="W122" s="79"/>
      <c r="X122" s="79"/>
      <c r="Y122" s="79"/>
      <c r="Z122" s="79"/>
    </row>
    <row r="123" spans="7:26" s="78" customFormat="1" x14ac:dyDescent="0.2">
      <c r="G123" s="99"/>
      <c r="H123" s="99"/>
      <c r="I123" s="99"/>
      <c r="J123" s="99"/>
      <c r="K123" s="99"/>
      <c r="M123" s="79"/>
      <c r="N123" s="79"/>
      <c r="O123" s="79"/>
      <c r="P123" s="79"/>
      <c r="Q123" s="79"/>
      <c r="R123" s="79"/>
      <c r="S123" s="79"/>
      <c r="T123" s="79"/>
      <c r="U123" s="79"/>
      <c r="V123" s="79"/>
      <c r="W123" s="79"/>
      <c r="X123" s="79"/>
      <c r="Y123" s="79"/>
      <c r="Z123" s="79"/>
    </row>
    <row r="124" spans="7:26" s="78" customFormat="1" x14ac:dyDescent="0.2">
      <c r="G124" s="99"/>
      <c r="H124" s="99"/>
      <c r="I124" s="99"/>
      <c r="J124" s="99"/>
      <c r="K124" s="99"/>
      <c r="M124" s="79"/>
      <c r="N124" s="79"/>
      <c r="O124" s="79"/>
      <c r="P124" s="79"/>
      <c r="Q124" s="79"/>
      <c r="R124" s="79"/>
      <c r="S124" s="79"/>
      <c r="T124" s="79"/>
      <c r="U124" s="79"/>
      <c r="V124" s="79"/>
      <c r="W124" s="79"/>
      <c r="X124" s="79"/>
      <c r="Y124" s="79"/>
      <c r="Z124" s="79"/>
    </row>
    <row r="125" spans="7:26" s="78" customFormat="1" x14ac:dyDescent="0.2">
      <c r="G125" s="99"/>
      <c r="H125" s="99"/>
      <c r="I125" s="99"/>
      <c r="J125" s="99"/>
      <c r="K125" s="99"/>
      <c r="M125" s="79"/>
      <c r="N125" s="79"/>
      <c r="O125" s="79"/>
      <c r="P125" s="79"/>
      <c r="Q125" s="79"/>
      <c r="R125" s="79"/>
      <c r="S125" s="79"/>
      <c r="T125" s="79"/>
      <c r="U125" s="79"/>
      <c r="V125" s="79"/>
      <c r="W125" s="79"/>
      <c r="X125" s="79"/>
      <c r="Y125" s="79"/>
      <c r="Z125" s="79"/>
    </row>
    <row r="126" spans="7:26" s="78" customFormat="1" x14ac:dyDescent="0.2">
      <c r="G126" s="99"/>
      <c r="H126" s="99"/>
      <c r="I126" s="99"/>
      <c r="J126" s="99"/>
      <c r="K126" s="99"/>
      <c r="M126" s="79"/>
      <c r="N126" s="79"/>
      <c r="O126" s="79"/>
      <c r="P126" s="79"/>
      <c r="Q126" s="79"/>
      <c r="R126" s="79"/>
      <c r="S126" s="79"/>
      <c r="T126" s="79"/>
      <c r="U126" s="79"/>
      <c r="V126" s="79"/>
      <c r="W126" s="79"/>
      <c r="X126" s="79"/>
      <c r="Y126" s="79"/>
      <c r="Z126" s="79"/>
    </row>
    <row r="127" spans="7:26" s="78" customFormat="1" x14ac:dyDescent="0.2">
      <c r="G127" s="99"/>
      <c r="H127" s="99"/>
      <c r="I127" s="99"/>
      <c r="J127" s="99"/>
      <c r="K127" s="99"/>
      <c r="M127" s="79"/>
      <c r="N127" s="79"/>
      <c r="O127" s="79"/>
      <c r="P127" s="79"/>
      <c r="Q127" s="79"/>
      <c r="R127" s="79"/>
      <c r="S127" s="79"/>
      <c r="T127" s="79"/>
      <c r="U127" s="79"/>
      <c r="V127" s="79"/>
      <c r="W127" s="79"/>
      <c r="X127" s="79"/>
      <c r="Y127" s="79"/>
      <c r="Z127" s="79"/>
    </row>
    <row r="128" spans="7:26" s="78" customFormat="1" x14ac:dyDescent="0.2">
      <c r="G128" s="99"/>
      <c r="H128" s="99"/>
      <c r="I128" s="99"/>
      <c r="J128" s="99"/>
      <c r="K128" s="99"/>
      <c r="M128" s="79"/>
      <c r="N128" s="79"/>
      <c r="O128" s="79"/>
      <c r="P128" s="79"/>
      <c r="Q128" s="79"/>
      <c r="R128" s="79"/>
      <c r="S128" s="79"/>
      <c r="T128" s="79"/>
      <c r="U128" s="79"/>
      <c r="V128" s="79"/>
      <c r="W128" s="79"/>
      <c r="X128" s="79"/>
      <c r="Y128" s="79"/>
      <c r="Z128" s="79"/>
    </row>
    <row r="129" spans="7:26" s="78" customFormat="1" x14ac:dyDescent="0.2">
      <c r="G129" s="99"/>
      <c r="H129" s="99"/>
      <c r="I129" s="99"/>
      <c r="J129" s="99"/>
      <c r="K129" s="99"/>
      <c r="M129" s="79"/>
      <c r="N129" s="79"/>
      <c r="O129" s="79"/>
      <c r="P129" s="79"/>
      <c r="Q129" s="79"/>
      <c r="R129" s="79"/>
      <c r="S129" s="79"/>
      <c r="T129" s="79"/>
      <c r="U129" s="79"/>
      <c r="V129" s="79"/>
      <c r="W129" s="79"/>
      <c r="X129" s="79"/>
      <c r="Y129" s="79"/>
      <c r="Z129" s="79"/>
    </row>
    <row r="130" spans="7:26" s="78" customFormat="1" x14ac:dyDescent="0.2">
      <c r="G130" s="99"/>
      <c r="H130" s="99"/>
      <c r="I130" s="99"/>
      <c r="J130" s="99"/>
      <c r="K130" s="99"/>
      <c r="M130" s="79"/>
      <c r="N130" s="79"/>
      <c r="O130" s="79"/>
      <c r="P130" s="79"/>
      <c r="Q130" s="79"/>
      <c r="R130" s="79"/>
      <c r="S130" s="79"/>
      <c r="T130" s="79"/>
      <c r="U130" s="79"/>
      <c r="V130" s="79"/>
      <c r="W130" s="79"/>
      <c r="X130" s="79"/>
      <c r="Y130" s="79"/>
      <c r="Z130" s="79"/>
    </row>
    <row r="131" spans="7:26" s="78" customFormat="1" x14ac:dyDescent="0.2">
      <c r="G131" s="99"/>
      <c r="H131" s="99"/>
      <c r="I131" s="99"/>
      <c r="J131" s="99"/>
      <c r="K131" s="99"/>
      <c r="M131" s="79"/>
      <c r="N131" s="79"/>
      <c r="O131" s="79"/>
      <c r="P131" s="79"/>
      <c r="Q131" s="79"/>
      <c r="R131" s="79"/>
      <c r="S131" s="79"/>
      <c r="T131" s="79"/>
      <c r="U131" s="79"/>
      <c r="V131" s="79"/>
      <c r="W131" s="79"/>
      <c r="X131" s="79"/>
      <c r="Y131" s="79"/>
      <c r="Z131" s="79"/>
    </row>
    <row r="132" spans="7:26" s="78" customFormat="1" x14ac:dyDescent="0.2">
      <c r="G132" s="99"/>
      <c r="H132" s="99"/>
      <c r="I132" s="99"/>
      <c r="J132" s="99"/>
      <c r="K132" s="99"/>
      <c r="M132" s="79"/>
      <c r="N132" s="79"/>
      <c r="O132" s="79"/>
      <c r="P132" s="79"/>
      <c r="Q132" s="79"/>
      <c r="R132" s="79"/>
      <c r="S132" s="79"/>
      <c r="T132" s="79"/>
      <c r="U132" s="79"/>
      <c r="V132" s="79"/>
      <c r="W132" s="79"/>
      <c r="X132" s="79"/>
      <c r="Y132" s="79"/>
      <c r="Z132" s="79"/>
    </row>
    <row r="133" spans="7:26" s="78" customFormat="1" x14ac:dyDescent="0.2">
      <c r="G133" s="99"/>
      <c r="H133" s="99"/>
      <c r="I133" s="99"/>
      <c r="J133" s="99"/>
      <c r="K133" s="99"/>
      <c r="M133" s="79"/>
      <c r="N133" s="79"/>
      <c r="O133" s="79"/>
      <c r="P133" s="79"/>
      <c r="Q133" s="79"/>
      <c r="R133" s="79"/>
      <c r="S133" s="79"/>
      <c r="T133" s="79"/>
      <c r="U133" s="79"/>
      <c r="V133" s="79"/>
      <c r="W133" s="79"/>
      <c r="X133" s="79"/>
      <c r="Y133" s="79"/>
      <c r="Z133" s="79"/>
    </row>
    <row r="134" spans="7:26" s="78" customFormat="1" x14ac:dyDescent="0.2">
      <c r="G134" s="99"/>
      <c r="H134" s="99"/>
      <c r="I134" s="99"/>
      <c r="J134" s="99"/>
      <c r="K134" s="99"/>
      <c r="M134" s="79"/>
      <c r="N134" s="79"/>
      <c r="O134" s="79"/>
      <c r="P134" s="79"/>
      <c r="Q134" s="79"/>
      <c r="R134" s="79"/>
      <c r="S134" s="79"/>
      <c r="T134" s="79"/>
      <c r="U134" s="79"/>
      <c r="V134" s="79"/>
      <c r="W134" s="79"/>
      <c r="X134" s="79"/>
      <c r="Y134" s="79"/>
      <c r="Z134" s="79"/>
    </row>
    <row r="135" spans="7:26" s="78" customFormat="1" x14ac:dyDescent="0.2">
      <c r="G135" s="99"/>
      <c r="H135" s="99"/>
      <c r="I135" s="99"/>
      <c r="J135" s="99"/>
      <c r="K135" s="99"/>
      <c r="M135" s="79"/>
      <c r="N135" s="79"/>
      <c r="O135" s="79"/>
      <c r="P135" s="79"/>
      <c r="Q135" s="79"/>
      <c r="R135" s="79"/>
      <c r="S135" s="79"/>
      <c r="T135" s="79"/>
      <c r="U135" s="79"/>
      <c r="V135" s="79"/>
      <c r="W135" s="79"/>
      <c r="X135" s="79"/>
      <c r="Y135" s="79"/>
      <c r="Z135" s="79"/>
    </row>
    <row r="136" spans="7:26" s="78" customFormat="1" x14ac:dyDescent="0.2">
      <c r="G136" s="99"/>
      <c r="H136" s="99"/>
      <c r="I136" s="99"/>
      <c r="J136" s="99"/>
      <c r="K136" s="99"/>
      <c r="M136" s="79"/>
      <c r="N136" s="79"/>
      <c r="O136" s="79"/>
      <c r="P136" s="79"/>
      <c r="Q136" s="79"/>
      <c r="R136" s="79"/>
      <c r="S136" s="79"/>
      <c r="T136" s="79"/>
      <c r="U136" s="79"/>
      <c r="V136" s="79"/>
      <c r="W136" s="79"/>
      <c r="X136" s="79"/>
      <c r="Y136" s="79"/>
      <c r="Z136" s="79"/>
    </row>
    <row r="137" spans="7:26" s="78" customFormat="1" x14ac:dyDescent="0.2">
      <c r="G137" s="99"/>
      <c r="H137" s="99"/>
      <c r="I137" s="99"/>
      <c r="J137" s="99"/>
      <c r="K137" s="99"/>
      <c r="M137" s="79"/>
      <c r="N137" s="79"/>
      <c r="O137" s="79"/>
      <c r="P137" s="79"/>
      <c r="Q137" s="79"/>
      <c r="R137" s="79"/>
      <c r="S137" s="79"/>
      <c r="T137" s="79"/>
      <c r="U137" s="79"/>
      <c r="V137" s="79"/>
      <c r="W137" s="79"/>
      <c r="X137" s="79"/>
      <c r="Y137" s="79"/>
      <c r="Z137" s="79"/>
    </row>
    <row r="138" spans="7:26" s="78" customFormat="1" x14ac:dyDescent="0.2">
      <c r="G138" s="99"/>
      <c r="H138" s="99"/>
      <c r="I138" s="99"/>
      <c r="J138" s="99"/>
      <c r="K138" s="99"/>
      <c r="M138" s="79"/>
      <c r="N138" s="79"/>
      <c r="O138" s="79"/>
      <c r="P138" s="79"/>
      <c r="Q138" s="79"/>
      <c r="R138" s="79"/>
      <c r="S138" s="79"/>
      <c r="T138" s="79"/>
      <c r="U138" s="79"/>
      <c r="V138" s="79"/>
      <c r="W138" s="79"/>
      <c r="X138" s="79"/>
      <c r="Y138" s="79"/>
      <c r="Z138" s="79"/>
    </row>
    <row r="139" spans="7:26" s="78" customFormat="1" x14ac:dyDescent="0.2">
      <c r="G139" s="99"/>
      <c r="H139" s="99"/>
      <c r="I139" s="99"/>
      <c r="J139" s="99"/>
      <c r="K139" s="99"/>
      <c r="M139" s="79"/>
      <c r="N139" s="79"/>
      <c r="O139" s="79"/>
      <c r="P139" s="79"/>
      <c r="Q139" s="79"/>
      <c r="R139" s="79"/>
      <c r="S139" s="79"/>
      <c r="T139" s="79"/>
      <c r="U139" s="79"/>
      <c r="V139" s="79"/>
      <c r="W139" s="79"/>
      <c r="X139" s="79"/>
      <c r="Y139" s="79"/>
      <c r="Z139" s="79"/>
    </row>
    <row r="140" spans="7:26" s="78" customFormat="1" x14ac:dyDescent="0.2">
      <c r="G140" s="99"/>
      <c r="H140" s="99"/>
      <c r="I140" s="99"/>
      <c r="J140" s="99"/>
      <c r="K140" s="99"/>
      <c r="M140" s="79"/>
      <c r="N140" s="79"/>
      <c r="O140" s="79"/>
      <c r="P140" s="79"/>
      <c r="Q140" s="79"/>
      <c r="R140" s="79"/>
      <c r="S140" s="79"/>
      <c r="T140" s="79"/>
      <c r="U140" s="79"/>
      <c r="V140" s="79"/>
      <c r="W140" s="79"/>
      <c r="X140" s="79"/>
      <c r="Y140" s="79"/>
      <c r="Z140" s="79"/>
    </row>
    <row r="141" spans="7:26" s="78" customFormat="1" x14ac:dyDescent="0.2">
      <c r="G141" s="99"/>
      <c r="H141" s="99"/>
      <c r="I141" s="99"/>
      <c r="J141" s="99"/>
      <c r="K141" s="99"/>
      <c r="M141" s="79"/>
      <c r="N141" s="79"/>
      <c r="O141" s="79"/>
      <c r="P141" s="79"/>
      <c r="Q141" s="79"/>
      <c r="R141" s="79"/>
      <c r="S141" s="79"/>
      <c r="T141" s="79"/>
      <c r="U141" s="79"/>
      <c r="V141" s="79"/>
      <c r="W141" s="79"/>
      <c r="X141" s="79"/>
      <c r="Y141" s="79"/>
      <c r="Z141" s="79"/>
    </row>
    <row r="142" spans="7:26" s="78" customFormat="1" x14ac:dyDescent="0.2">
      <c r="G142" s="99"/>
      <c r="H142" s="99"/>
      <c r="I142" s="99"/>
      <c r="J142" s="99"/>
      <c r="K142" s="99"/>
      <c r="M142" s="79"/>
      <c r="N142" s="79"/>
      <c r="O142" s="79"/>
      <c r="P142" s="79"/>
      <c r="Q142" s="79"/>
      <c r="R142" s="79"/>
      <c r="S142" s="79"/>
      <c r="T142" s="79"/>
      <c r="U142" s="79"/>
      <c r="V142" s="79"/>
      <c r="W142" s="79"/>
      <c r="X142" s="79"/>
      <c r="Y142" s="79"/>
      <c r="Z142" s="79"/>
    </row>
    <row r="143" spans="7:26" s="78" customFormat="1" x14ac:dyDescent="0.2">
      <c r="G143" s="99"/>
      <c r="H143" s="99"/>
      <c r="I143" s="99"/>
      <c r="J143" s="99"/>
      <c r="K143" s="99"/>
      <c r="M143" s="79"/>
      <c r="N143" s="79"/>
      <c r="O143" s="79"/>
      <c r="P143" s="79"/>
      <c r="Q143" s="79"/>
      <c r="R143" s="79"/>
      <c r="S143" s="79"/>
      <c r="T143" s="79"/>
      <c r="U143" s="79"/>
      <c r="V143" s="79"/>
      <c r="W143" s="79"/>
      <c r="X143" s="79"/>
      <c r="Y143" s="79"/>
      <c r="Z143" s="79"/>
    </row>
    <row r="144" spans="7:26" s="78" customFormat="1" x14ac:dyDescent="0.2">
      <c r="G144" s="99"/>
      <c r="H144" s="99"/>
      <c r="I144" s="99"/>
      <c r="J144" s="99"/>
      <c r="K144" s="99"/>
      <c r="M144" s="79"/>
      <c r="N144" s="79"/>
      <c r="O144" s="79"/>
      <c r="P144" s="79"/>
      <c r="Q144" s="79"/>
      <c r="R144" s="79"/>
      <c r="S144" s="79"/>
      <c r="T144" s="79"/>
      <c r="U144" s="79"/>
      <c r="V144" s="79"/>
      <c r="W144" s="79"/>
      <c r="X144" s="79"/>
      <c r="Y144" s="79"/>
      <c r="Z144" s="79"/>
    </row>
    <row r="145" spans="7:26" s="78" customFormat="1" x14ac:dyDescent="0.2">
      <c r="G145" s="99"/>
      <c r="H145" s="99"/>
      <c r="I145" s="99"/>
      <c r="J145" s="99"/>
      <c r="K145" s="99"/>
      <c r="M145" s="79"/>
      <c r="N145" s="79"/>
      <c r="O145" s="79"/>
      <c r="P145" s="79"/>
      <c r="Q145" s="79"/>
      <c r="R145" s="79"/>
      <c r="S145" s="79"/>
      <c r="T145" s="79"/>
      <c r="U145" s="79"/>
      <c r="V145" s="79"/>
      <c r="W145" s="79"/>
      <c r="X145" s="79"/>
      <c r="Y145" s="79"/>
      <c r="Z145" s="79"/>
    </row>
    <row r="146" spans="7:26" s="78" customFormat="1" x14ac:dyDescent="0.2">
      <c r="G146" s="99"/>
      <c r="H146" s="99"/>
      <c r="I146" s="99"/>
      <c r="J146" s="99"/>
      <c r="K146" s="99"/>
      <c r="M146" s="79"/>
      <c r="N146" s="79"/>
      <c r="O146" s="79"/>
      <c r="P146" s="79"/>
      <c r="Q146" s="79"/>
      <c r="R146" s="79"/>
      <c r="S146" s="79"/>
      <c r="T146" s="79"/>
      <c r="U146" s="79"/>
      <c r="V146" s="79"/>
      <c r="W146" s="79"/>
      <c r="X146" s="79"/>
      <c r="Y146" s="79"/>
      <c r="Z146" s="79"/>
    </row>
    <row r="147" spans="7:26" s="78" customFormat="1" x14ac:dyDescent="0.2">
      <c r="G147" s="99"/>
      <c r="H147" s="99"/>
      <c r="I147" s="99"/>
      <c r="J147" s="99"/>
      <c r="K147" s="99"/>
      <c r="M147" s="79"/>
      <c r="N147" s="79"/>
      <c r="O147" s="79"/>
      <c r="P147" s="79"/>
      <c r="Q147" s="79"/>
      <c r="R147" s="79"/>
      <c r="S147" s="79"/>
      <c r="T147" s="79"/>
      <c r="U147" s="79"/>
      <c r="V147" s="79"/>
      <c r="W147" s="79"/>
      <c r="X147" s="79"/>
      <c r="Y147" s="79"/>
      <c r="Z147" s="79"/>
    </row>
    <row r="148" spans="7:26" s="78" customFormat="1" x14ac:dyDescent="0.2">
      <c r="G148" s="99"/>
      <c r="H148" s="99"/>
      <c r="I148" s="99"/>
      <c r="J148" s="99"/>
      <c r="K148" s="99"/>
      <c r="M148" s="79"/>
      <c r="N148" s="79"/>
      <c r="O148" s="79"/>
      <c r="P148" s="79"/>
      <c r="Q148" s="79"/>
      <c r="R148" s="79"/>
      <c r="S148" s="79"/>
      <c r="T148" s="79"/>
      <c r="U148" s="79"/>
      <c r="V148" s="79"/>
      <c r="W148" s="79"/>
      <c r="X148" s="79"/>
      <c r="Y148" s="79"/>
      <c r="Z148" s="79"/>
    </row>
    <row r="149" spans="7:26" s="78" customFormat="1" x14ac:dyDescent="0.2">
      <c r="G149" s="99"/>
      <c r="H149" s="99"/>
      <c r="I149" s="99"/>
      <c r="J149" s="99"/>
      <c r="K149" s="99"/>
      <c r="M149" s="79"/>
      <c r="N149" s="79"/>
      <c r="O149" s="79"/>
      <c r="P149" s="79"/>
      <c r="Q149" s="79"/>
      <c r="R149" s="79"/>
      <c r="S149" s="79"/>
      <c r="T149" s="79"/>
      <c r="U149" s="79"/>
      <c r="V149" s="79"/>
      <c r="W149" s="79"/>
      <c r="X149" s="79"/>
      <c r="Y149" s="79"/>
      <c r="Z149" s="79"/>
    </row>
    <row r="150" spans="7:26" s="78" customFormat="1" x14ac:dyDescent="0.2">
      <c r="G150" s="99"/>
      <c r="H150" s="99"/>
      <c r="I150" s="99"/>
      <c r="J150" s="99"/>
      <c r="K150" s="99"/>
      <c r="M150" s="79"/>
      <c r="N150" s="79"/>
      <c r="O150" s="79"/>
      <c r="P150" s="79"/>
      <c r="Q150" s="79"/>
      <c r="R150" s="79"/>
      <c r="S150" s="79"/>
      <c r="T150" s="79"/>
      <c r="U150" s="79"/>
      <c r="V150" s="79"/>
      <c r="W150" s="79"/>
      <c r="X150" s="79"/>
      <c r="Y150" s="79"/>
      <c r="Z150" s="79"/>
    </row>
    <row r="151" spans="7:26" s="78" customFormat="1" x14ac:dyDescent="0.2">
      <c r="G151" s="99"/>
      <c r="H151" s="99"/>
      <c r="I151" s="99"/>
      <c r="J151" s="99"/>
      <c r="K151" s="99"/>
      <c r="M151" s="79"/>
      <c r="N151" s="79"/>
      <c r="O151" s="79"/>
      <c r="P151" s="79"/>
      <c r="Q151" s="79"/>
      <c r="R151" s="79"/>
      <c r="S151" s="79"/>
      <c r="T151" s="79"/>
      <c r="U151" s="79"/>
      <c r="V151" s="79"/>
      <c r="W151" s="79"/>
      <c r="X151" s="79"/>
      <c r="Y151" s="79"/>
      <c r="Z151" s="79"/>
    </row>
    <row r="152" spans="7:26" s="78" customFormat="1" x14ac:dyDescent="0.2">
      <c r="G152" s="99"/>
      <c r="H152" s="99"/>
      <c r="I152" s="99"/>
      <c r="J152" s="99"/>
      <c r="K152" s="99"/>
      <c r="M152" s="79"/>
      <c r="N152" s="79"/>
      <c r="O152" s="79"/>
      <c r="P152" s="79"/>
      <c r="Q152" s="79"/>
      <c r="R152" s="79"/>
      <c r="S152" s="79"/>
      <c r="T152" s="79"/>
      <c r="U152" s="79"/>
      <c r="V152" s="79"/>
      <c r="W152" s="79"/>
      <c r="X152" s="79"/>
      <c r="Y152" s="79"/>
      <c r="Z152" s="79"/>
    </row>
    <row r="153" spans="7:26" s="78" customFormat="1" x14ac:dyDescent="0.2">
      <c r="G153" s="99"/>
      <c r="H153" s="99"/>
      <c r="I153" s="99"/>
      <c r="J153" s="99"/>
      <c r="K153" s="99"/>
      <c r="M153" s="79"/>
      <c r="N153" s="79"/>
      <c r="O153" s="79"/>
      <c r="P153" s="79"/>
      <c r="Q153" s="79"/>
      <c r="R153" s="79"/>
      <c r="S153" s="79"/>
      <c r="T153" s="79"/>
      <c r="U153" s="79"/>
      <c r="V153" s="79"/>
      <c r="W153" s="79"/>
      <c r="X153" s="79"/>
      <c r="Y153" s="79"/>
      <c r="Z153" s="79"/>
    </row>
    <row r="154" spans="7:26" s="78" customFormat="1" x14ac:dyDescent="0.2">
      <c r="G154" s="99"/>
      <c r="H154" s="99"/>
      <c r="I154" s="99"/>
      <c r="J154" s="99"/>
      <c r="K154" s="99"/>
      <c r="M154" s="79"/>
      <c r="N154" s="79"/>
      <c r="O154" s="79"/>
      <c r="P154" s="79"/>
      <c r="Q154" s="79"/>
      <c r="R154" s="79"/>
      <c r="S154" s="79"/>
      <c r="T154" s="79"/>
      <c r="U154" s="79"/>
      <c r="V154" s="79"/>
      <c r="W154" s="79"/>
      <c r="X154" s="79"/>
      <c r="Y154" s="79"/>
      <c r="Z154" s="79"/>
    </row>
    <row r="155" spans="7:26" s="78" customFormat="1" x14ac:dyDescent="0.2">
      <c r="G155" s="99"/>
      <c r="H155" s="99"/>
      <c r="I155" s="99"/>
      <c r="J155" s="99"/>
      <c r="K155" s="99"/>
      <c r="M155" s="79"/>
      <c r="N155" s="79"/>
      <c r="O155" s="79"/>
      <c r="P155" s="79"/>
      <c r="Q155" s="79"/>
      <c r="R155" s="79"/>
      <c r="S155" s="79"/>
      <c r="T155" s="79"/>
      <c r="U155" s="79"/>
      <c r="V155" s="79"/>
      <c r="W155" s="79"/>
      <c r="X155" s="79"/>
      <c r="Y155" s="79"/>
      <c r="Z155" s="79"/>
    </row>
    <row r="156" spans="7:26" s="78" customFormat="1" x14ac:dyDescent="0.2">
      <c r="G156" s="99"/>
      <c r="H156" s="99"/>
      <c r="I156" s="99"/>
      <c r="J156" s="99"/>
      <c r="K156" s="99"/>
      <c r="M156" s="79"/>
      <c r="N156" s="79"/>
      <c r="O156" s="79"/>
      <c r="P156" s="79"/>
      <c r="Q156" s="79"/>
      <c r="R156" s="79"/>
      <c r="S156" s="79"/>
      <c r="T156" s="79"/>
      <c r="U156" s="79"/>
      <c r="V156" s="79"/>
      <c r="W156" s="79"/>
      <c r="X156" s="79"/>
      <c r="Y156" s="79"/>
      <c r="Z156" s="79"/>
    </row>
    <row r="157" spans="7:26" s="78" customFormat="1" x14ac:dyDescent="0.2">
      <c r="G157" s="99"/>
      <c r="H157" s="99"/>
      <c r="I157" s="99"/>
      <c r="J157" s="99"/>
      <c r="K157" s="99"/>
      <c r="M157" s="79"/>
      <c r="N157" s="79"/>
      <c r="O157" s="79"/>
      <c r="P157" s="79"/>
      <c r="Q157" s="79"/>
      <c r="R157" s="79"/>
      <c r="S157" s="79"/>
      <c r="T157" s="79"/>
      <c r="U157" s="79"/>
      <c r="V157" s="79"/>
      <c r="W157" s="79"/>
      <c r="X157" s="79"/>
      <c r="Y157" s="79"/>
      <c r="Z157" s="79"/>
    </row>
    <row r="158" spans="7:26" s="78" customFormat="1" x14ac:dyDescent="0.2">
      <c r="G158" s="99"/>
      <c r="H158" s="99"/>
      <c r="I158" s="99"/>
      <c r="J158" s="99"/>
      <c r="K158" s="99"/>
      <c r="M158" s="79"/>
      <c r="N158" s="79"/>
      <c r="O158" s="79"/>
      <c r="P158" s="79"/>
      <c r="Q158" s="79"/>
      <c r="R158" s="79"/>
      <c r="S158" s="79"/>
      <c r="T158" s="79"/>
      <c r="U158" s="79"/>
      <c r="V158" s="79"/>
      <c r="W158" s="79"/>
      <c r="X158" s="79"/>
      <c r="Y158" s="79"/>
      <c r="Z158" s="79"/>
    </row>
    <row r="159" spans="7:26" s="78" customFormat="1" x14ac:dyDescent="0.2">
      <c r="G159" s="99"/>
      <c r="H159" s="99"/>
      <c r="I159" s="99"/>
      <c r="J159" s="99"/>
      <c r="K159" s="99"/>
      <c r="M159" s="79"/>
      <c r="N159" s="79"/>
      <c r="O159" s="79"/>
      <c r="P159" s="79"/>
      <c r="Q159" s="79"/>
      <c r="R159" s="79"/>
      <c r="S159" s="79"/>
      <c r="T159" s="79"/>
      <c r="U159" s="79"/>
      <c r="V159" s="79"/>
      <c r="W159" s="79"/>
      <c r="X159" s="79"/>
      <c r="Y159" s="79"/>
      <c r="Z159" s="79"/>
    </row>
    <row r="160" spans="7:26" s="78" customFormat="1" x14ac:dyDescent="0.2">
      <c r="G160" s="99"/>
      <c r="H160" s="99"/>
      <c r="I160" s="99"/>
      <c r="J160" s="99"/>
      <c r="K160" s="99"/>
      <c r="M160" s="79"/>
      <c r="N160" s="79"/>
      <c r="O160" s="79"/>
      <c r="P160" s="79"/>
      <c r="Q160" s="79"/>
      <c r="R160" s="79"/>
      <c r="S160" s="79"/>
      <c r="T160" s="79"/>
      <c r="U160" s="79"/>
      <c r="V160" s="79"/>
      <c r="W160" s="79"/>
      <c r="X160" s="79"/>
      <c r="Y160" s="79"/>
      <c r="Z160" s="79"/>
    </row>
    <row r="161" spans="7:26" s="78" customFormat="1" x14ac:dyDescent="0.2">
      <c r="G161" s="99"/>
      <c r="H161" s="99"/>
      <c r="I161" s="99"/>
      <c r="J161" s="99"/>
      <c r="K161" s="99"/>
      <c r="M161" s="79"/>
      <c r="N161" s="79"/>
      <c r="O161" s="79"/>
      <c r="P161" s="79"/>
      <c r="Q161" s="79"/>
      <c r="R161" s="79"/>
      <c r="S161" s="79"/>
      <c r="T161" s="79"/>
      <c r="U161" s="79"/>
      <c r="V161" s="79"/>
      <c r="W161" s="79"/>
      <c r="X161" s="79"/>
      <c r="Y161" s="79"/>
      <c r="Z161" s="79"/>
    </row>
    <row r="162" spans="7:26" s="78" customFormat="1" x14ac:dyDescent="0.2">
      <c r="G162" s="99"/>
      <c r="H162" s="99"/>
      <c r="I162" s="99"/>
      <c r="J162" s="99"/>
      <c r="K162" s="99"/>
      <c r="M162" s="79"/>
      <c r="N162" s="79"/>
      <c r="O162" s="79"/>
      <c r="P162" s="79"/>
      <c r="Q162" s="79"/>
      <c r="R162" s="79"/>
      <c r="S162" s="79"/>
      <c r="T162" s="79"/>
      <c r="U162" s="79"/>
      <c r="V162" s="79"/>
      <c r="W162" s="79"/>
      <c r="X162" s="79"/>
      <c r="Y162" s="79"/>
      <c r="Z162" s="79"/>
    </row>
    <row r="163" spans="7:26" s="78" customFormat="1" x14ac:dyDescent="0.2">
      <c r="G163" s="99"/>
      <c r="H163" s="99"/>
      <c r="I163" s="99"/>
      <c r="J163" s="99"/>
      <c r="K163" s="99"/>
      <c r="M163" s="79"/>
      <c r="N163" s="79"/>
      <c r="O163" s="79"/>
      <c r="P163" s="79"/>
      <c r="Q163" s="79"/>
      <c r="R163" s="79"/>
      <c r="S163" s="79"/>
      <c r="T163" s="79"/>
      <c r="U163" s="79"/>
      <c r="V163" s="79"/>
      <c r="W163" s="79"/>
      <c r="X163" s="79"/>
      <c r="Y163" s="79"/>
      <c r="Z163" s="79"/>
    </row>
    <row r="164" spans="7:26" s="78" customFormat="1" x14ac:dyDescent="0.2">
      <c r="G164" s="99"/>
      <c r="H164" s="99"/>
      <c r="I164" s="99"/>
      <c r="J164" s="99"/>
      <c r="K164" s="99"/>
      <c r="M164" s="79"/>
      <c r="N164" s="79"/>
      <c r="O164" s="79"/>
      <c r="P164" s="79"/>
      <c r="Q164" s="79"/>
      <c r="R164" s="79"/>
      <c r="S164" s="79"/>
      <c r="T164" s="79"/>
      <c r="U164" s="79"/>
      <c r="V164" s="79"/>
      <c r="W164" s="79"/>
      <c r="X164" s="79"/>
      <c r="Y164" s="79"/>
      <c r="Z164" s="79"/>
    </row>
    <row r="165" spans="7:26" s="78" customFormat="1" x14ac:dyDescent="0.2">
      <c r="G165" s="99"/>
      <c r="H165" s="99"/>
      <c r="I165" s="99"/>
      <c r="J165" s="99"/>
      <c r="K165" s="99"/>
      <c r="M165" s="79"/>
      <c r="N165" s="79"/>
      <c r="O165" s="79"/>
      <c r="P165" s="79"/>
      <c r="Q165" s="79"/>
      <c r="R165" s="79"/>
      <c r="S165" s="79"/>
      <c r="T165" s="79"/>
      <c r="U165" s="79"/>
      <c r="V165" s="79"/>
      <c r="W165" s="79"/>
      <c r="X165" s="79"/>
      <c r="Y165" s="79"/>
      <c r="Z165" s="79"/>
    </row>
    <row r="166" spans="7:26" s="78" customFormat="1" x14ac:dyDescent="0.2">
      <c r="G166" s="99"/>
      <c r="H166" s="99"/>
      <c r="I166" s="99"/>
      <c r="J166" s="99"/>
      <c r="K166" s="99"/>
      <c r="M166" s="79"/>
      <c r="N166" s="79"/>
      <c r="O166" s="79"/>
      <c r="P166" s="79"/>
      <c r="Q166" s="79"/>
      <c r="R166" s="79"/>
      <c r="S166" s="79"/>
      <c r="T166" s="79"/>
      <c r="U166" s="79"/>
      <c r="V166" s="79"/>
      <c r="W166" s="79"/>
      <c r="X166" s="79"/>
      <c r="Y166" s="79"/>
      <c r="Z166" s="79"/>
    </row>
    <row r="167" spans="7:26" s="78" customFormat="1" x14ac:dyDescent="0.2">
      <c r="G167" s="99"/>
      <c r="H167" s="99"/>
      <c r="I167" s="99"/>
      <c r="J167" s="99"/>
      <c r="K167" s="99"/>
      <c r="M167" s="79"/>
      <c r="N167" s="79"/>
      <c r="O167" s="79"/>
      <c r="P167" s="79"/>
      <c r="Q167" s="79"/>
      <c r="R167" s="79"/>
      <c r="S167" s="79"/>
      <c r="T167" s="79"/>
      <c r="U167" s="79"/>
      <c r="V167" s="79"/>
      <c r="W167" s="79"/>
      <c r="X167" s="79"/>
      <c r="Y167" s="79"/>
      <c r="Z167" s="79"/>
    </row>
    <row r="168" spans="7:26" s="78" customFormat="1" x14ac:dyDescent="0.2">
      <c r="G168" s="99"/>
      <c r="H168" s="99"/>
      <c r="I168" s="99"/>
      <c r="J168" s="99"/>
      <c r="K168" s="99"/>
      <c r="M168" s="79"/>
      <c r="N168" s="79"/>
      <c r="O168" s="79"/>
      <c r="P168" s="79"/>
      <c r="Q168" s="79"/>
      <c r="R168" s="79"/>
      <c r="S168" s="79"/>
      <c r="T168" s="79"/>
      <c r="U168" s="79"/>
      <c r="V168" s="79"/>
      <c r="W168" s="79"/>
      <c r="X168" s="79"/>
      <c r="Y168" s="79"/>
      <c r="Z168" s="79"/>
    </row>
    <row r="169" spans="7:26" s="78" customFormat="1" x14ac:dyDescent="0.2">
      <c r="G169" s="99"/>
      <c r="H169" s="99"/>
      <c r="I169" s="99"/>
      <c r="J169" s="99"/>
      <c r="K169" s="99"/>
      <c r="M169" s="79"/>
      <c r="N169" s="79"/>
      <c r="O169" s="79"/>
      <c r="P169" s="79"/>
      <c r="Q169" s="79"/>
      <c r="R169" s="79"/>
      <c r="S169" s="79"/>
      <c r="T169" s="79"/>
      <c r="U169" s="79"/>
      <c r="V169" s="79"/>
      <c r="W169" s="79"/>
      <c r="X169" s="79"/>
      <c r="Y169" s="79"/>
      <c r="Z169" s="79"/>
    </row>
    <row r="170" spans="7:26" s="78" customFormat="1" x14ac:dyDescent="0.2">
      <c r="G170" s="99"/>
      <c r="H170" s="99"/>
      <c r="I170" s="99"/>
      <c r="J170" s="99"/>
      <c r="K170" s="99"/>
      <c r="M170" s="79"/>
      <c r="N170" s="79"/>
      <c r="O170" s="79"/>
      <c r="P170" s="79"/>
      <c r="Q170" s="79"/>
      <c r="R170" s="79"/>
      <c r="S170" s="79"/>
      <c r="T170" s="79"/>
      <c r="U170" s="79"/>
      <c r="V170" s="79"/>
      <c r="W170" s="79"/>
      <c r="X170" s="79"/>
      <c r="Y170" s="79"/>
      <c r="Z170" s="79"/>
    </row>
    <row r="171" spans="7:26" s="78" customFormat="1" x14ac:dyDescent="0.2">
      <c r="G171" s="99"/>
      <c r="H171" s="99"/>
      <c r="I171" s="99"/>
      <c r="J171" s="99"/>
      <c r="K171" s="99"/>
      <c r="M171" s="79"/>
      <c r="N171" s="79"/>
      <c r="O171" s="79"/>
      <c r="P171" s="79"/>
      <c r="Q171" s="79"/>
      <c r="R171" s="79"/>
      <c r="S171" s="79"/>
      <c r="T171" s="79"/>
      <c r="U171" s="79"/>
      <c r="V171" s="79"/>
      <c r="W171" s="79"/>
      <c r="X171" s="79"/>
      <c r="Y171" s="79"/>
      <c r="Z171" s="79"/>
    </row>
    <row r="172" spans="7:26" s="78" customFormat="1" x14ac:dyDescent="0.2">
      <c r="G172" s="99"/>
      <c r="H172" s="99"/>
      <c r="I172" s="99"/>
      <c r="J172" s="99"/>
      <c r="K172" s="99"/>
      <c r="M172" s="79"/>
      <c r="N172" s="79"/>
      <c r="O172" s="79"/>
      <c r="P172" s="79"/>
      <c r="Q172" s="79"/>
      <c r="R172" s="79"/>
      <c r="S172" s="79"/>
      <c r="T172" s="79"/>
      <c r="U172" s="79"/>
      <c r="V172" s="79"/>
      <c r="W172" s="79"/>
      <c r="X172" s="79"/>
      <c r="Y172" s="79"/>
      <c r="Z172" s="79"/>
    </row>
  </sheetData>
  <mergeCells count="2">
    <mergeCell ref="B8:M8"/>
    <mergeCell ref="P40:R40"/>
  </mergeCells>
  <pageMargins left="0.75" right="0.75" top="1" bottom="1" header="0.5" footer="0.5"/>
  <pageSetup scale="79" fitToHeight="2" orientation="landscape" r:id="rId1"/>
  <headerFooter alignWithMargins="0">
    <oddFooter>&amp;CFinancial Statement Analysis and Valuation: Roadmap&amp;RStephen H. Penman 2001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10</vt:i4>
      </vt:variant>
    </vt:vector>
  </HeadingPairs>
  <TitlesOfParts>
    <vt:vector size="28" baseType="lpstr">
      <vt:lpstr>Introduction</vt:lpstr>
      <vt:lpstr>The Roadmap</vt:lpstr>
      <vt:lpstr>1.  Downloading Statements</vt:lpstr>
      <vt:lpstr>2.  Reformulation</vt:lpstr>
      <vt:lpstr>3.  Summary of steps</vt:lpstr>
      <vt:lpstr>Statement of SE (Ch.9)</vt:lpstr>
      <vt:lpstr>Balance Sheet (Ch. 10)</vt:lpstr>
      <vt:lpstr>Income Statement (Ch. 10)</vt:lpstr>
      <vt:lpstr>Cash Flows Statement (Ch. 11)</vt:lpstr>
      <vt:lpstr>Reformulation Checks</vt:lpstr>
      <vt:lpstr>Profitability and Growth</vt:lpstr>
      <vt:lpstr>Common Size and Trend Analysis</vt:lpstr>
      <vt:lpstr>Charts</vt:lpstr>
      <vt:lpstr>Valuation - Essentials</vt:lpstr>
      <vt:lpstr>No-Growth and Growt Valuation</vt:lpstr>
      <vt:lpstr>Full Forecasting and Valuation</vt:lpstr>
      <vt:lpstr>Reverse engineering</vt:lpstr>
      <vt:lpstr>Bells and Whistles</vt:lpstr>
      <vt:lpstr>'Balance Sheet (Ch. 10)'!Print_Area</vt:lpstr>
      <vt:lpstr>'Cash Flows Statement (Ch. 11)'!Print_Area</vt:lpstr>
      <vt:lpstr>Charts!Print_Area</vt:lpstr>
      <vt:lpstr>'Common Size and Trend Analysis'!Print_Area</vt:lpstr>
      <vt:lpstr>'Full Forecasting and Valuation'!Print_Area</vt:lpstr>
      <vt:lpstr>'Income Statement (Ch. 10)'!Print_Area</vt:lpstr>
      <vt:lpstr>'No-Growth and Growt Valuation'!Print_Area</vt:lpstr>
      <vt:lpstr>'Profitability and Growth'!Print_Area</vt:lpstr>
      <vt:lpstr>'Reverse engineering'!Print_Area</vt:lpstr>
      <vt:lpstr>'Statement of SE (Ch.9)'!Print_Area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2012-06-12T15:25:14Z</dcterms:modified>
</cp:coreProperties>
</file>