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01"/>
  <workbookPr filterPrivacy="1" defaultThemeVersion="124226"/>
  <xr:revisionPtr revIDLastSave="0" documentId="13_ncr:1_{6D8096BE-04B3-4D28-91FB-117A26E36F12}" xr6:coauthVersionLast="38" xr6:coauthVersionMax="38" xr10:uidLastSave="{00000000-0000-0000-0000-000000000000}"/>
  <bookViews>
    <workbookView xWindow="240" yWindow="105" windowWidth="14805" windowHeight="8010" activeTab="1" xr2:uid="{00000000-000D-0000-FFFF-FFFF00000000}"/>
  </bookViews>
  <sheets>
    <sheet name="每股收益检测" sheetId="1" r:id="rId1"/>
    <sheet name="检查亏损或盈利对公司财务状况的影响" sheetId="2" r:id="rId2"/>
    <sheet name="公司拥有的资源和其盈利能力的关系" sheetId="3" r:id="rId3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C27" i="2" l="1"/>
  <c r="B27" i="2"/>
  <c r="C26" i="2"/>
  <c r="B26" i="2"/>
  <c r="C25" i="2"/>
  <c r="B25" i="2"/>
  <c r="C24" i="2"/>
  <c r="B24" i="2"/>
  <c r="C22" i="1"/>
  <c r="C20" i="2"/>
  <c r="B20" i="2"/>
  <c r="C19" i="2"/>
  <c r="B19" i="2"/>
  <c r="B16" i="2"/>
  <c r="C16" i="2"/>
  <c r="L16" i="1"/>
  <c r="L15" i="1"/>
  <c r="B9" i="2"/>
  <c r="E9" i="2"/>
  <c r="C9" i="2"/>
  <c r="B8" i="2"/>
  <c r="B11" i="2" s="1"/>
  <c r="E8" i="2"/>
  <c r="C8" i="2"/>
  <c r="B6" i="2" l="1"/>
  <c r="E11" i="1"/>
  <c r="F11" i="1" s="1"/>
  <c r="F4" i="1"/>
  <c r="F5" i="1"/>
  <c r="F6" i="1"/>
  <c r="F7" i="1"/>
  <c r="F8" i="1"/>
  <c r="F9" i="1"/>
  <c r="F10" i="1"/>
  <c r="F12" i="1"/>
  <c r="F13" i="1"/>
  <c r="F3" i="1"/>
  <c r="E4" i="1"/>
  <c r="E5" i="1"/>
  <c r="E6" i="1"/>
  <c r="E7" i="1"/>
  <c r="E8" i="1"/>
  <c r="E9" i="1"/>
  <c r="E10" i="1"/>
  <c r="E12" i="1"/>
  <c r="E13" i="1"/>
  <c r="E3" i="1"/>
  <c r="E14" i="1"/>
  <c r="F14" i="1" s="1"/>
  <c r="E15" i="1" l="1"/>
  <c r="E16" i="1" s="1"/>
  <c r="F15" i="1"/>
  <c r="F16" i="1" s="1"/>
  <c r="C20" i="1"/>
  <c r="C19" i="1"/>
  <c r="J8" i="1"/>
  <c r="J9" i="1"/>
  <c r="J5" i="1"/>
  <c r="D15" i="1"/>
  <c r="D16" i="1" s="1"/>
  <c r="C15" i="1"/>
  <c r="C16" i="1" s="1"/>
  <c r="C21" i="1" l="1"/>
  <c r="C23" i="1" s="1"/>
</calcChain>
</file>

<file path=xl/sharedStrings.xml><?xml version="1.0" encoding="utf-8"?>
<sst xmlns="http://schemas.openxmlformats.org/spreadsheetml/2006/main" count="60" uniqueCount="57">
  <si>
    <t>报告期净收益</t>
    <phoneticPr fontId="1" type="noConversion"/>
  </si>
  <si>
    <t>12年总计</t>
    <phoneticPr fontId="1" type="noConversion"/>
  </si>
  <si>
    <t>上述利润与盈余账户变化值的对比</t>
    <phoneticPr fontId="1" type="noConversion"/>
  </si>
  <si>
    <t>2006-2017年报告的净收益总额</t>
    <phoneticPr fontId="1" type="noConversion"/>
  </si>
  <si>
    <t>减去：已付股息总额</t>
    <phoneticPr fontId="1" type="noConversion"/>
  </si>
  <si>
    <t>(A)应计入盈余的金额</t>
    <phoneticPr fontId="1" type="noConversion"/>
  </si>
  <si>
    <t>盈余公积（2006-12-31）</t>
    <phoneticPr fontId="1" type="noConversion"/>
  </si>
  <si>
    <t>盈余公积和应急储备(2017-12-31)</t>
    <phoneticPr fontId="1" type="noConversion"/>
  </si>
  <si>
    <t>(B)资产负债表盈余增加</t>
    <phoneticPr fontId="1" type="noConversion"/>
  </si>
  <si>
    <t>对上表中差额的解释</t>
    <phoneticPr fontId="1" type="noConversion"/>
  </si>
  <si>
    <t>真实收益</t>
    <phoneticPr fontId="1" type="noConversion"/>
  </si>
  <si>
    <t>营运资金比较</t>
    <phoneticPr fontId="1" type="noConversion"/>
  </si>
  <si>
    <t>营运资金净值(2006-12-31)</t>
    <phoneticPr fontId="1" type="noConversion"/>
  </si>
  <si>
    <t>营运资金净值(2017-12-31)</t>
    <phoneticPr fontId="1" type="noConversion"/>
  </si>
  <si>
    <t>12年增加</t>
    <phoneticPr fontId="1" type="noConversion"/>
  </si>
  <si>
    <t>加股本收入</t>
    <phoneticPr fontId="1" type="noConversion"/>
  </si>
  <si>
    <t>实际增加</t>
    <phoneticPr fontId="1" type="noConversion"/>
  </si>
  <si>
    <t>项目</t>
    <phoneticPr fontId="1" type="noConversion"/>
  </si>
  <si>
    <t>报告期利润:</t>
    <phoneticPr fontId="1" type="noConversion"/>
  </si>
  <si>
    <t>中科新材</t>
    <phoneticPr fontId="1" type="noConversion"/>
  </si>
  <si>
    <t>净利润</t>
    <phoneticPr fontId="1" type="noConversion"/>
  </si>
  <si>
    <t>每股收益</t>
    <phoneticPr fontId="1" type="noConversion"/>
  </si>
  <si>
    <t>调整后</t>
    <phoneticPr fontId="1" type="noConversion"/>
  </si>
  <si>
    <t>平均值</t>
    <phoneticPr fontId="1" type="noConversion"/>
  </si>
  <si>
    <t>2014年、2017年将金英马股权21862万通过利润表和损益表扣除</t>
    <phoneticPr fontId="1" type="noConversion"/>
  </si>
  <si>
    <t>3年总利润</t>
    <phoneticPr fontId="1" type="noConversion"/>
  </si>
  <si>
    <t>股息</t>
    <phoneticPr fontId="1" type="noConversion"/>
  </si>
  <si>
    <t>对盈余和储备的冲减</t>
    <phoneticPr fontId="1" type="noConversion"/>
  </si>
  <si>
    <t>3年盈余和储备减值减少额</t>
    <phoneticPr fontId="1" type="noConversion"/>
  </si>
  <si>
    <t>金英马股权14137</t>
    <phoneticPr fontId="1" type="noConversion"/>
  </si>
  <si>
    <t>金英马股权7725</t>
    <phoneticPr fontId="1" type="noConversion"/>
  </si>
  <si>
    <t>固定及杂项净资产</t>
    <phoneticPr fontId="1" type="noConversion"/>
  </si>
  <si>
    <t>现金资产</t>
    <phoneticPr fontId="1" type="noConversion"/>
  </si>
  <si>
    <t>存货</t>
    <phoneticPr fontId="1" type="noConversion"/>
  </si>
  <si>
    <t>总资产</t>
    <phoneticPr fontId="1" type="noConversion"/>
  </si>
  <si>
    <t>流动负债</t>
    <phoneticPr fontId="1" type="noConversion"/>
  </si>
  <si>
    <t>优先股</t>
    <phoneticPr fontId="1" type="noConversion"/>
  </si>
  <si>
    <t>普通股</t>
    <phoneticPr fontId="1" type="noConversion"/>
  </si>
  <si>
    <t>盈余和杂项储备</t>
    <phoneticPr fontId="1" type="noConversion"/>
  </si>
  <si>
    <t>总负债</t>
    <phoneticPr fontId="1" type="noConversion"/>
  </si>
  <si>
    <t>净流动资产</t>
    <phoneticPr fontId="1" type="noConversion"/>
  </si>
  <si>
    <t>不包括存货的流动资产净值</t>
    <phoneticPr fontId="1" type="noConversion"/>
  </si>
  <si>
    <t>损益表所示收益</t>
    <phoneticPr fontId="1" type="noConversion"/>
  </si>
  <si>
    <t>盈余调整总额</t>
    <phoneticPr fontId="1" type="noConversion"/>
  </si>
  <si>
    <t>更正后总收益</t>
    <phoneticPr fontId="1" type="noConversion"/>
  </si>
  <si>
    <t>应收项目和其他</t>
    <phoneticPr fontId="1" type="noConversion"/>
  </si>
  <si>
    <t>项目</t>
    <phoneticPr fontId="1" type="noConversion"/>
  </si>
  <si>
    <t>第三个7年</t>
    <phoneticPr fontId="1" type="noConversion"/>
  </si>
  <si>
    <t>第一个5年 2006-2011</t>
    <phoneticPr fontId="1" type="noConversion"/>
  </si>
  <si>
    <t>第二个5年 2011-2016</t>
    <phoneticPr fontId="1" type="noConversion"/>
  </si>
  <si>
    <t>生产完工项目</t>
    <phoneticPr fontId="1" type="noConversion"/>
  </si>
  <si>
    <t>总收入</t>
    <phoneticPr fontId="1" type="noConversion"/>
  </si>
  <si>
    <t>总利润</t>
    <phoneticPr fontId="1" type="noConversion"/>
  </si>
  <si>
    <t>债券利息</t>
    <phoneticPr fontId="1" type="noConversion"/>
  </si>
  <si>
    <t>优先股股息</t>
    <phoneticPr fontId="1" type="noConversion"/>
  </si>
  <si>
    <t>普通股股息</t>
    <phoneticPr fontId="1" type="noConversion"/>
  </si>
  <si>
    <t>盈余和自愿储备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</si>
</sst>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176" fontId="0" fillId="0" borderId="0" xfId="0" applyNumberFormat="1"/>
    <xf numFmtId="0" fontId="3" fillId="0" borderId="0" xfId="0" applyFont="1"/>
    <xf numFmtId="176" fontId="3" fillId="0" borderId="0" xfId="0" applyNumberFormat="1" applyFont="1"/>
    <xf numFmtId="14" fontId="2" fillId="0" borderId="0" xfId="0" applyNumberFormat="1" applyFont="1"/>
    <xf numFmtId="0" fontId="2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3"/>
  <sheetViews>
    <sheetView topLeftCell="A7" zoomScale="115" zoomScaleNormal="115" workbookViewId="0">
      <selection activeCell="J9" sqref="J9"/>
    </sheetView>
  </sheetViews>
  <sheetFormatPr defaultRowHeight="13.5" x14ac:dyDescent="0.15"/>
  <cols>
    <col min="2" max="2" width="25.125" customWidth="1"/>
    <col min="4" max="4" width="9.125" bestFit="1" customWidth="1"/>
    <col min="5" max="5" width="9.5" bestFit="1" customWidth="1"/>
    <col min="6" max="6" width="9.125" bestFit="1" customWidth="1"/>
    <col min="7" max="7" width="14.75" customWidth="1"/>
    <col min="8" max="8" width="33.625" customWidth="1"/>
    <col min="9" max="9" width="53.75" customWidth="1"/>
    <col min="10" max="10" width="11.75" customWidth="1"/>
    <col min="11" max="11" width="15" customWidth="1"/>
  </cols>
  <sheetData>
    <row r="1" spans="1:17" x14ac:dyDescent="0.15">
      <c r="A1" s="1">
        <v>1</v>
      </c>
      <c r="B1" s="1"/>
      <c r="G1" s="1">
        <v>2</v>
      </c>
      <c r="H1" s="1"/>
      <c r="K1" s="1"/>
      <c r="L1" s="1"/>
      <c r="N1" s="1"/>
      <c r="O1" s="1"/>
      <c r="P1" s="1"/>
      <c r="Q1" s="1"/>
    </row>
    <row r="2" spans="1:17" x14ac:dyDescent="0.15">
      <c r="A2" s="1"/>
      <c r="B2" s="1" t="s">
        <v>0</v>
      </c>
      <c r="C2" t="s">
        <v>20</v>
      </c>
      <c r="D2" t="s">
        <v>21</v>
      </c>
      <c r="E2" t="s">
        <v>22</v>
      </c>
      <c r="F2" t="s">
        <v>22</v>
      </c>
      <c r="G2" s="1"/>
      <c r="H2" s="1" t="s">
        <v>2</v>
      </c>
      <c r="K2" s="1"/>
      <c r="L2" s="1"/>
      <c r="N2" s="1"/>
      <c r="O2" s="1"/>
      <c r="P2" s="1"/>
      <c r="Q2" s="1"/>
    </row>
    <row r="3" spans="1:17" x14ac:dyDescent="0.15">
      <c r="B3">
        <v>2006</v>
      </c>
      <c r="C3">
        <v>1728</v>
      </c>
      <c r="D3">
        <v>0.69</v>
      </c>
      <c r="E3">
        <f>C3</f>
        <v>1728</v>
      </c>
      <c r="F3">
        <f>D3</f>
        <v>0.69</v>
      </c>
      <c r="H3" t="s">
        <v>3</v>
      </c>
      <c r="J3">
        <v>35357</v>
      </c>
    </row>
    <row r="4" spans="1:17" x14ac:dyDescent="0.15">
      <c r="B4">
        <v>2007</v>
      </c>
      <c r="C4">
        <v>4382</v>
      </c>
      <c r="D4">
        <v>0.9</v>
      </c>
      <c r="E4">
        <f t="shared" ref="E4:E13" si="0">C4</f>
        <v>4382</v>
      </c>
      <c r="F4">
        <f t="shared" ref="F4:F13" si="1">D4</f>
        <v>0.9</v>
      </c>
      <c r="H4" t="s">
        <v>4</v>
      </c>
      <c r="J4">
        <v>18328</v>
      </c>
    </row>
    <row r="5" spans="1:17" x14ac:dyDescent="0.15">
      <c r="B5">
        <v>2008</v>
      </c>
      <c r="C5">
        <v>6657</v>
      </c>
      <c r="D5">
        <v>1.06</v>
      </c>
      <c r="E5">
        <f t="shared" si="0"/>
        <v>6657</v>
      </c>
      <c r="F5">
        <f t="shared" si="1"/>
        <v>1.06</v>
      </c>
      <c r="H5" t="s">
        <v>5</v>
      </c>
      <c r="J5">
        <f>J3-J4</f>
        <v>17029</v>
      </c>
    </row>
    <row r="6" spans="1:17" x14ac:dyDescent="0.15">
      <c r="B6">
        <v>2009</v>
      </c>
      <c r="C6">
        <v>7799</v>
      </c>
      <c r="D6">
        <v>1.1200000000000001</v>
      </c>
      <c r="E6">
        <f t="shared" si="0"/>
        <v>7799</v>
      </c>
      <c r="F6">
        <f t="shared" si="1"/>
        <v>1.1200000000000001</v>
      </c>
      <c r="I6" t="s">
        <v>6</v>
      </c>
      <c r="J6">
        <v>1936</v>
      </c>
    </row>
    <row r="7" spans="1:17" x14ac:dyDescent="0.15">
      <c r="B7">
        <v>2010</v>
      </c>
      <c r="C7">
        <v>9500</v>
      </c>
      <c r="D7">
        <v>0.63</v>
      </c>
      <c r="E7">
        <f t="shared" si="0"/>
        <v>9500</v>
      </c>
      <c r="F7">
        <f t="shared" si="1"/>
        <v>0.63</v>
      </c>
      <c r="I7" t="s">
        <v>24</v>
      </c>
    </row>
    <row r="8" spans="1:17" x14ac:dyDescent="0.15">
      <c r="B8">
        <v>2011</v>
      </c>
      <c r="C8">
        <v>6169</v>
      </c>
      <c r="D8">
        <v>0.41</v>
      </c>
      <c r="E8">
        <f t="shared" si="0"/>
        <v>6169</v>
      </c>
      <c r="F8">
        <f t="shared" si="1"/>
        <v>0.41</v>
      </c>
      <c r="I8" t="s">
        <v>7</v>
      </c>
      <c r="J8">
        <f>4382+14595</f>
        <v>18977</v>
      </c>
    </row>
    <row r="9" spans="1:17" x14ac:dyDescent="0.15">
      <c r="B9">
        <v>2012</v>
      </c>
      <c r="C9">
        <v>2480</v>
      </c>
      <c r="D9">
        <v>0.12</v>
      </c>
      <c r="E9">
        <f t="shared" si="0"/>
        <v>2480</v>
      </c>
      <c r="F9">
        <f t="shared" si="1"/>
        <v>0.12</v>
      </c>
      <c r="H9" t="s">
        <v>8</v>
      </c>
      <c r="J9">
        <f>J8-J6</f>
        <v>17041</v>
      </c>
    </row>
    <row r="10" spans="1:17" x14ac:dyDescent="0.15">
      <c r="B10">
        <v>2013</v>
      </c>
      <c r="C10">
        <v>3001</v>
      </c>
      <c r="D10">
        <v>0.14000000000000001</v>
      </c>
      <c r="E10">
        <f t="shared" si="0"/>
        <v>3001</v>
      </c>
      <c r="F10">
        <f t="shared" si="1"/>
        <v>0.14000000000000001</v>
      </c>
    </row>
    <row r="11" spans="1:17" x14ac:dyDescent="0.15">
      <c r="B11">
        <v>2014</v>
      </c>
      <c r="C11">
        <v>-12222</v>
      </c>
      <c r="D11">
        <v>-0.57999999999999996</v>
      </c>
      <c r="E11" s="3">
        <f>C11+14137</f>
        <v>1915</v>
      </c>
      <c r="F11" s="3">
        <f>E11/21067</f>
        <v>9.0900460435752603E-2</v>
      </c>
      <c r="G11" t="s">
        <v>29</v>
      </c>
    </row>
    <row r="12" spans="1:17" x14ac:dyDescent="0.15">
      <c r="B12">
        <v>2015</v>
      </c>
      <c r="C12">
        <v>2829</v>
      </c>
      <c r="D12">
        <v>0.13</v>
      </c>
      <c r="E12">
        <f t="shared" si="0"/>
        <v>2829</v>
      </c>
      <c r="F12">
        <f t="shared" si="1"/>
        <v>0.13</v>
      </c>
      <c r="H12" s="1">
        <v>3</v>
      </c>
      <c r="I12" s="1"/>
      <c r="J12" s="1">
        <v>4</v>
      </c>
      <c r="K12" s="1"/>
      <c r="L12" s="1"/>
    </row>
    <row r="13" spans="1:17" x14ac:dyDescent="0.15">
      <c r="B13">
        <v>2016</v>
      </c>
      <c r="C13">
        <v>2797</v>
      </c>
      <c r="D13">
        <v>0.13</v>
      </c>
      <c r="E13">
        <f t="shared" si="0"/>
        <v>2797</v>
      </c>
      <c r="F13">
        <f t="shared" si="1"/>
        <v>0.13</v>
      </c>
      <c r="H13" s="1"/>
      <c r="I13" s="1" t="s">
        <v>9</v>
      </c>
      <c r="J13" s="1"/>
      <c r="K13" s="1" t="s">
        <v>10</v>
      </c>
      <c r="L13" s="1"/>
    </row>
    <row r="14" spans="1:17" x14ac:dyDescent="0.15">
      <c r="B14">
        <v>2017</v>
      </c>
      <c r="C14">
        <v>237</v>
      </c>
      <c r="D14">
        <v>0.01</v>
      </c>
      <c r="E14" s="3">
        <f>237+7725</f>
        <v>7962</v>
      </c>
      <c r="F14" s="4">
        <f>E14/24271</f>
        <v>0.32804581599439658</v>
      </c>
      <c r="G14" t="s">
        <v>30</v>
      </c>
      <c r="K14" t="s">
        <v>42</v>
      </c>
      <c r="L14">
        <v>35357</v>
      </c>
    </row>
    <row r="15" spans="1:17" x14ac:dyDescent="0.15">
      <c r="B15" t="s">
        <v>1</v>
      </c>
      <c r="C15">
        <f>SUM(C3:C14)</f>
        <v>35357</v>
      </c>
      <c r="D15">
        <f>SUM(D3:D14)</f>
        <v>4.76</v>
      </c>
      <c r="E15">
        <f>SUM(E3:E14)</f>
        <v>57219</v>
      </c>
      <c r="F15" s="2">
        <f>SUM(F3:F14)</f>
        <v>5.7489462764301491</v>
      </c>
      <c r="K15" t="s">
        <v>43</v>
      </c>
      <c r="L15">
        <f>17041+18328</f>
        <v>35369</v>
      </c>
    </row>
    <row r="16" spans="1:17" x14ac:dyDescent="0.15">
      <c r="A16" s="1"/>
      <c r="B16" t="s">
        <v>23</v>
      </c>
      <c r="C16">
        <f>C15/12</f>
        <v>2946.4166666666665</v>
      </c>
      <c r="D16" s="2">
        <f t="shared" ref="D16:F16" si="2">D15/12</f>
        <v>0.39666666666666667</v>
      </c>
      <c r="E16" s="2">
        <f t="shared" si="2"/>
        <v>4768.25</v>
      </c>
      <c r="F16" s="2">
        <f t="shared" si="2"/>
        <v>0.47907885636917907</v>
      </c>
      <c r="K16" t="s">
        <v>44</v>
      </c>
      <c r="L16">
        <f>L15-L14</f>
        <v>12</v>
      </c>
    </row>
    <row r="17" spans="1:4" x14ac:dyDescent="0.15">
      <c r="A17" s="1">
        <v>5</v>
      </c>
      <c r="B17" s="1"/>
      <c r="C17" s="1"/>
      <c r="D17" s="1"/>
    </row>
    <row r="18" spans="1:4" x14ac:dyDescent="0.15">
      <c r="A18" s="1"/>
      <c r="B18" s="1" t="s">
        <v>11</v>
      </c>
      <c r="C18" s="1"/>
      <c r="D18" s="1"/>
    </row>
    <row r="19" spans="1:4" x14ac:dyDescent="0.15">
      <c r="B19" t="s">
        <v>12</v>
      </c>
      <c r="C19">
        <f>11531-9812</f>
        <v>1719</v>
      </c>
    </row>
    <row r="20" spans="1:4" x14ac:dyDescent="0.15">
      <c r="B20" t="s">
        <v>13</v>
      </c>
      <c r="C20">
        <f>288605-140728</f>
        <v>147877</v>
      </c>
    </row>
    <row r="21" spans="1:4" x14ac:dyDescent="0.15">
      <c r="B21" t="s">
        <v>14</v>
      </c>
      <c r="C21">
        <f>C20-C19</f>
        <v>146158</v>
      </c>
    </row>
    <row r="22" spans="1:4" x14ac:dyDescent="0.15">
      <c r="B22" t="s">
        <v>15</v>
      </c>
      <c r="C22">
        <f>24271+77568</f>
        <v>101839</v>
      </c>
    </row>
    <row r="23" spans="1:4" x14ac:dyDescent="0.15">
      <c r="B23" t="s">
        <v>16</v>
      </c>
      <c r="C23">
        <f>C21-C22</f>
        <v>44319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7"/>
  <sheetViews>
    <sheetView tabSelected="1" topLeftCell="A7" workbookViewId="0">
      <selection activeCell="B11" sqref="B11"/>
    </sheetView>
  </sheetViews>
  <sheetFormatPr defaultRowHeight="13.5" x14ac:dyDescent="0.15"/>
  <cols>
    <col min="1" max="1" width="32.75" customWidth="1"/>
    <col min="2" max="2" width="21" customWidth="1"/>
    <col min="3" max="3" width="13.25" bestFit="1" customWidth="1"/>
  </cols>
  <sheetData>
    <row r="1" spans="1:5" x14ac:dyDescent="0.15">
      <c r="A1" s="1" t="s">
        <v>17</v>
      </c>
      <c r="B1" s="1" t="s">
        <v>19</v>
      </c>
    </row>
    <row r="2" spans="1:5" x14ac:dyDescent="0.15">
      <c r="A2" t="s">
        <v>18</v>
      </c>
    </row>
    <row r="3" spans="1:5" x14ac:dyDescent="0.15">
      <c r="A3">
        <v>2017</v>
      </c>
      <c r="B3">
        <v>237</v>
      </c>
    </row>
    <row r="4" spans="1:5" x14ac:dyDescent="0.15">
      <c r="A4">
        <v>2016</v>
      </c>
      <c r="B4">
        <v>2797</v>
      </c>
    </row>
    <row r="5" spans="1:5" x14ac:dyDescent="0.15">
      <c r="A5">
        <v>2015</v>
      </c>
      <c r="B5">
        <v>2829</v>
      </c>
    </row>
    <row r="6" spans="1:5" x14ac:dyDescent="0.15">
      <c r="A6" t="s">
        <v>25</v>
      </c>
      <c r="B6">
        <f>SUM(B3:B5)</f>
        <v>5863</v>
      </c>
    </row>
    <row r="8" spans="1:5" x14ac:dyDescent="0.15">
      <c r="A8" t="s">
        <v>26</v>
      </c>
      <c r="B8">
        <f>SUM(C8:E8)</f>
        <v>5019.22</v>
      </c>
      <c r="C8">
        <f>21067*0.1</f>
        <v>2106.7000000000003</v>
      </c>
      <c r="E8">
        <f>24271*0.12</f>
        <v>2912.52</v>
      </c>
    </row>
    <row r="9" spans="1:5" x14ac:dyDescent="0.15">
      <c r="A9" t="s">
        <v>27</v>
      </c>
      <c r="B9">
        <f>C9-E9</f>
        <v>594</v>
      </c>
      <c r="C9">
        <f>4382+14595</f>
        <v>18977</v>
      </c>
      <c r="E9">
        <f>4192+14191</f>
        <v>18383</v>
      </c>
    </row>
    <row r="11" spans="1:5" x14ac:dyDescent="0.15">
      <c r="A11" t="s">
        <v>28</v>
      </c>
      <c r="B11">
        <f>B8+B9</f>
        <v>5613.22</v>
      </c>
    </row>
    <row r="14" spans="1:5" x14ac:dyDescent="0.15">
      <c r="A14" s="6" t="s">
        <v>17</v>
      </c>
      <c r="B14" s="6" t="s">
        <v>19</v>
      </c>
      <c r="C14" s="6"/>
    </row>
    <row r="15" spans="1:5" x14ac:dyDescent="0.15">
      <c r="A15" s="6"/>
      <c r="B15" s="5">
        <v>42004</v>
      </c>
      <c r="C15" s="5">
        <v>43100</v>
      </c>
    </row>
    <row r="16" spans="1:5" x14ac:dyDescent="0.15">
      <c r="A16" t="s">
        <v>31</v>
      </c>
      <c r="B16">
        <f>20471+2780+1183</f>
        <v>24434</v>
      </c>
      <c r="C16">
        <f>25168+83+535+1436</f>
        <v>27222</v>
      </c>
    </row>
    <row r="17" spans="1:3" x14ac:dyDescent="0.15">
      <c r="A17" t="s">
        <v>32</v>
      </c>
      <c r="B17">
        <v>42860</v>
      </c>
      <c r="C17">
        <v>27640</v>
      </c>
    </row>
    <row r="18" spans="1:3" x14ac:dyDescent="0.15">
      <c r="A18" t="s">
        <v>45</v>
      </c>
      <c r="B18">
        <v>210466</v>
      </c>
      <c r="C18">
        <v>38004</v>
      </c>
    </row>
    <row r="19" spans="1:3" x14ac:dyDescent="0.15">
      <c r="A19" t="s">
        <v>33</v>
      </c>
      <c r="B19">
        <f>35279</f>
        <v>35279</v>
      </c>
      <c r="C19">
        <f>36615</f>
        <v>36615</v>
      </c>
    </row>
    <row r="20" spans="1:3" x14ac:dyDescent="0.15">
      <c r="A20" t="s">
        <v>34</v>
      </c>
      <c r="B20">
        <f>SUM(B16:B19)</f>
        <v>313039</v>
      </c>
      <c r="C20">
        <f>SUM(C16:C19)</f>
        <v>129481</v>
      </c>
    </row>
    <row r="21" spans="1:3" x14ac:dyDescent="0.15">
      <c r="A21" t="s">
        <v>35</v>
      </c>
      <c r="B21">
        <v>140729</v>
      </c>
      <c r="C21">
        <v>57140</v>
      </c>
    </row>
    <row r="22" spans="1:3" x14ac:dyDescent="0.15">
      <c r="A22" t="s">
        <v>36</v>
      </c>
    </row>
    <row r="23" spans="1:3" x14ac:dyDescent="0.15">
      <c r="A23" t="s">
        <v>37</v>
      </c>
      <c r="B23">
        <v>24271</v>
      </c>
      <c r="C23">
        <v>21067</v>
      </c>
    </row>
    <row r="24" spans="1:3" x14ac:dyDescent="0.15">
      <c r="A24" t="s">
        <v>38</v>
      </c>
      <c r="B24">
        <f>120816-B23</f>
        <v>96545</v>
      </c>
      <c r="C24">
        <f>83961-C23</f>
        <v>62894</v>
      </c>
    </row>
    <row r="25" spans="1:3" x14ac:dyDescent="0.15">
      <c r="A25" t="s">
        <v>39</v>
      </c>
      <c r="B25">
        <f>SUM(B21:B24)</f>
        <v>261545</v>
      </c>
      <c r="C25">
        <f>SUM(C21:C24)</f>
        <v>141101</v>
      </c>
    </row>
    <row r="26" spans="1:3" x14ac:dyDescent="0.15">
      <c r="A26" t="s">
        <v>40</v>
      </c>
      <c r="B26">
        <f>SUM(B17:B19)</f>
        <v>288605</v>
      </c>
      <c r="C26">
        <f>SUM(C17:C19)</f>
        <v>102259</v>
      </c>
    </row>
    <row r="27" spans="1:3" x14ac:dyDescent="0.15">
      <c r="A27" t="s">
        <v>41</v>
      </c>
      <c r="B27">
        <f>SUM(B17:B18)</f>
        <v>253326</v>
      </c>
      <c r="C27">
        <f>SUM(C17:C18)</f>
        <v>65644</v>
      </c>
    </row>
  </sheetData>
  <mergeCells count="2">
    <mergeCell ref="B14:C14"/>
    <mergeCell ref="A14:A15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8"/>
  <sheetViews>
    <sheetView workbookViewId="0">
      <selection sqref="A1:D1"/>
    </sheetView>
  </sheetViews>
  <sheetFormatPr defaultRowHeight="13.5" x14ac:dyDescent="0.15"/>
  <cols>
    <col min="1" max="1" width="20.375" customWidth="1"/>
    <col min="2" max="2" width="26.375" customWidth="1"/>
    <col min="3" max="3" width="24.25" customWidth="1"/>
  </cols>
  <sheetData>
    <row r="1" spans="1:4" x14ac:dyDescent="0.15">
      <c r="A1" s="1" t="s">
        <v>46</v>
      </c>
      <c r="B1" s="1" t="s">
        <v>48</v>
      </c>
      <c r="C1" s="1" t="s">
        <v>49</v>
      </c>
      <c r="D1" s="1" t="s">
        <v>47</v>
      </c>
    </row>
    <row r="2" spans="1:4" x14ac:dyDescent="0.15">
      <c r="A2" s="1" t="s">
        <v>50</v>
      </c>
    </row>
    <row r="3" spans="1:4" x14ac:dyDescent="0.15">
      <c r="A3" s="1" t="s">
        <v>51</v>
      </c>
    </row>
    <row r="4" spans="1:4" x14ac:dyDescent="0.15">
      <c r="A4" s="1" t="s">
        <v>52</v>
      </c>
    </row>
    <row r="5" spans="1:4" x14ac:dyDescent="0.15">
      <c r="A5" s="1" t="s">
        <v>53</v>
      </c>
    </row>
    <row r="6" spans="1:4" x14ac:dyDescent="0.15">
      <c r="A6" s="1" t="s">
        <v>54</v>
      </c>
    </row>
    <row r="7" spans="1:4" x14ac:dyDescent="0.15">
      <c r="A7" s="1" t="s">
        <v>55</v>
      </c>
    </row>
    <row r="8" spans="1:4" x14ac:dyDescent="0.15">
      <c r="A8" s="1" t="s">
        <v>56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每股收益检测</vt:lpstr>
      <vt:lpstr>检查亏损或盈利对公司财务状况的影响</vt:lpstr>
      <vt:lpstr>公司拥有的资源和其盈利能力的关系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2018-11-03T02:27:04Z</dcterms:modified>
</cp:coreProperties>
</file>