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35AA2C03-DC23-4FC8-95E3-46EBCC6F130B}" xr6:coauthVersionLast="40" xr6:coauthVersionMax="40" xr10:uidLastSave="{00000000-0000-0000-0000-000000000000}"/>
  <bookViews>
    <workbookView xWindow="0" yWindow="0" windowWidth="22260" windowHeight="12645" xr2:uid="{00000000-000D-0000-FFFF-FFFF00000000}"/>
  </bookViews>
  <sheets>
    <sheet name="比率分析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P7" i="1" l="1"/>
  <c r="P6" i="1"/>
  <c r="P5" i="1"/>
  <c r="P4" i="1"/>
  <c r="P3" i="1"/>
  <c r="M7" i="1" l="1"/>
  <c r="M6" i="1"/>
  <c r="M5" i="1"/>
  <c r="M4" i="1"/>
  <c r="M3" i="1"/>
  <c r="J7" i="1"/>
  <c r="J3" i="1"/>
  <c r="J4" i="1"/>
  <c r="J5" i="1"/>
  <c r="J6" i="1"/>
  <c r="D3" i="1"/>
  <c r="C3" i="1"/>
  <c r="B3" i="1"/>
</calcChain>
</file>

<file path=xl/sharedStrings.xml><?xml version="1.0" encoding="utf-8"?>
<sst xmlns="http://schemas.openxmlformats.org/spreadsheetml/2006/main" count="8" uniqueCount="7">
  <si>
    <t>永安药业</t>
    <phoneticPr fontId="1" type="noConversion"/>
  </si>
  <si>
    <t>利润率</t>
    <phoneticPr fontId="1" type="noConversion"/>
  </si>
  <si>
    <t>股票</t>
    <phoneticPr fontId="1" type="noConversion"/>
  </si>
  <si>
    <t>净资产收益率ROE</t>
    <phoneticPr fontId="1" type="noConversion"/>
  </si>
  <si>
    <t>资产回报率ROA</t>
    <phoneticPr fontId="1" type="noConversion"/>
  </si>
  <si>
    <t>毛利润</t>
    <phoneticPr fontId="1" type="noConversion"/>
  </si>
  <si>
    <t>市盈率（PE）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</si>
</sst>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76" fontId="0" fillId="0" borderId="0" xfId="0" applyNumberFormat="1"/>
    <xf numFmtId="0" fontId="0" fillId="0" borderId="0" xfId="0" applyNumberFormat="1"/>
    <xf numFmtId="10" fontId="2" fillId="0" borderId="0" xfId="0" applyNumberFormat="1" applyFont="1"/>
    <xf numFmtId="10" fontId="0" fillId="0" borderId="0" xfId="0" applyNumberFormat="1"/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5387726106360311"/>
          <c:y val="0.25441977056238763"/>
          <c:w val="0.81176955097069736"/>
          <c:h val="0.53435725028753434"/>
        </c:manualLayout>
      </c:layout>
      <c:lineChart>
        <c:grouping val="standard"/>
        <c:varyColors val="0"/>
        <c:ser>
          <c:idx val="0"/>
          <c:order val="0"/>
          <c:tx>
            <c:strRef>
              <c:f>比率分析!$B$5</c:f>
              <c:strCache>
                <c:ptCount val="1"/>
                <c:pt idx="0">
                  <c:v>利润率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比率分析!$A$6:$A$9</c:f>
              <c:numCache>
                <c:formatCode>General</c:formatCode>
                <c:ptCount val="4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</c:numCache>
            </c:numRef>
          </c:cat>
          <c:val>
            <c:numRef>
              <c:f>比率分析!$B$6:$B$9</c:f>
              <c:numCache>
                <c:formatCode>0.00%</c:formatCode>
                <c:ptCount val="4"/>
                <c:pt idx="0">
                  <c:v>0.05</c:v>
                </c:pt>
                <c:pt idx="1">
                  <c:v>0.03</c:v>
                </c:pt>
                <c:pt idx="2">
                  <c:v>0.11</c:v>
                </c:pt>
                <c:pt idx="3">
                  <c:v>0.14000000000000001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1C-4373-937D-40DF0E606D9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537765944"/>
        <c:axId val="537769144"/>
      </c:lineChart>
      <c:catAx>
        <c:axId val="537765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7769144"/>
        <c:crosses val="autoZero"/>
        <c:auto val="1"/>
        <c:lblAlgn val="ctr"/>
        <c:lblOffset val="100"/>
        <c:noMultiLvlLbl val="0"/>
      </c:catAx>
      <c:valAx>
        <c:axId val="537769144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7765944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比率分析!$J$2</c:f>
              <c:strCache>
                <c:ptCount val="1"/>
                <c:pt idx="0">
                  <c:v>净资产收益率ROE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比率分析!$I$3:$I$7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比率分析!$J$3:$J$7</c:f>
              <c:numCache>
                <c:formatCode>0.00%</c:formatCode>
                <c:ptCount val="5"/>
                <c:pt idx="0">
                  <c:v>2.1296296296296296E-2</c:v>
                </c:pt>
                <c:pt idx="1">
                  <c:v>2.8828828828828829E-2</c:v>
                </c:pt>
                <c:pt idx="2">
                  <c:v>1.517857142857143E-2</c:v>
                </c:pt>
                <c:pt idx="3">
                  <c:v>5.2676295666949875E-2</c:v>
                </c:pt>
                <c:pt idx="4">
                  <c:v>9.8884758364312278E-2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07-42DA-B7F1-63D9AA3D097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32486712"/>
        <c:axId val="532484472"/>
      </c:lineChart>
      <c:catAx>
        <c:axId val="532486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2484472"/>
        <c:crosses val="autoZero"/>
        <c:auto val="1"/>
        <c:lblAlgn val="ctr"/>
        <c:lblOffset val="100"/>
        <c:noMultiLvlLbl val="0"/>
      </c:catAx>
      <c:valAx>
        <c:axId val="532484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2486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比率分析!$M$2</c:f>
              <c:strCache>
                <c:ptCount val="1"/>
                <c:pt idx="0">
                  <c:v>资产回报率ROA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比率分析!$L$3:$L$7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比率分析!$M$3:$M$7</c:f>
              <c:numCache>
                <c:formatCode>0.00%</c:formatCode>
                <c:ptCount val="5"/>
                <c:pt idx="0">
                  <c:v>1.913477537437604E-2</c:v>
                </c:pt>
                <c:pt idx="1">
                  <c:v>2.6958719460825613E-2</c:v>
                </c:pt>
                <c:pt idx="2">
                  <c:v>1.4131338320864507E-2</c:v>
                </c:pt>
                <c:pt idx="3">
                  <c:v>4.8703849175176749E-2</c:v>
                </c:pt>
                <c:pt idx="4">
                  <c:v>8.4177215189873422E-2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1A-475B-A94B-84F02A2EAD5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10247736"/>
        <c:axId val="610249016"/>
      </c:lineChart>
      <c:catAx>
        <c:axId val="610247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0249016"/>
        <c:crosses val="autoZero"/>
        <c:auto val="1"/>
        <c:lblAlgn val="ctr"/>
        <c:lblOffset val="100"/>
        <c:noMultiLvlLbl val="0"/>
      </c:catAx>
      <c:valAx>
        <c:axId val="610249016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0247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比率分析!$P$2</c:f>
              <c:strCache>
                <c:ptCount val="1"/>
                <c:pt idx="0">
                  <c:v>毛利润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比率分析!$O$3:$O$7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比率分析!$P$3:$P$7</c:f>
              <c:numCache>
                <c:formatCode>0.00%</c:formatCode>
                <c:ptCount val="5"/>
                <c:pt idx="0">
                  <c:v>0.16252390057361385</c:v>
                </c:pt>
                <c:pt idx="1">
                  <c:v>0.15349544072948326</c:v>
                </c:pt>
                <c:pt idx="2">
                  <c:v>0.17805755395683442</c:v>
                </c:pt>
                <c:pt idx="3">
                  <c:v>0.25818181818181818</c:v>
                </c:pt>
                <c:pt idx="4">
                  <c:v>0.36548767416934619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27-4839-AF85-1D4DBAA6CD0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620725200"/>
        <c:axId val="620724240"/>
      </c:lineChart>
      <c:catAx>
        <c:axId val="620725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0724240"/>
        <c:crosses val="autoZero"/>
        <c:auto val="1"/>
        <c:lblAlgn val="ctr"/>
        <c:lblOffset val="100"/>
        <c:noMultiLvlLbl val="0"/>
      </c:catAx>
      <c:valAx>
        <c:axId val="620724240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072520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</xdr:colOff>
      <xdr:row>10</xdr:row>
      <xdr:rowOff>104775</xdr:rowOff>
    </xdr:from>
    <xdr:to>
      <xdr:col>3</xdr:col>
      <xdr:colOff>676275</xdr:colOff>
      <xdr:row>17</xdr:row>
      <xdr:rowOff>104775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901F0A1F-FB12-4CCB-AA88-5C86371D87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681037</xdr:colOff>
      <xdr:row>10</xdr:row>
      <xdr:rowOff>9526</xdr:rowOff>
    </xdr:from>
    <xdr:to>
      <xdr:col>10</xdr:col>
      <xdr:colOff>85726</xdr:colOff>
      <xdr:row>17</xdr:row>
      <xdr:rowOff>57151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D24F42A7-88D1-4FC5-B78F-C24B35C531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4761</xdr:colOff>
      <xdr:row>10</xdr:row>
      <xdr:rowOff>9526</xdr:rowOff>
    </xdr:from>
    <xdr:to>
      <xdr:col>13</xdr:col>
      <xdr:colOff>685799</xdr:colOff>
      <xdr:row>16</xdr:row>
      <xdr:rowOff>161926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3659864E-E22C-4AEB-994C-C63C03A10B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671512</xdr:colOff>
      <xdr:row>17</xdr:row>
      <xdr:rowOff>123825</xdr:rowOff>
    </xdr:from>
    <xdr:to>
      <xdr:col>13</xdr:col>
      <xdr:colOff>657225</xdr:colOff>
      <xdr:row>24</xdr:row>
      <xdr:rowOff>133350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F68A4D9-1B6B-4817-AB75-CEE4C2EB88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5"/>
  <sheetViews>
    <sheetView tabSelected="1" topLeftCell="B5" workbookViewId="0">
      <selection activeCell="G21" sqref="G21:G25"/>
    </sheetView>
  </sheetViews>
  <sheetFormatPr defaultRowHeight="14.25" x14ac:dyDescent="0.2"/>
  <cols>
    <col min="7" max="7" width="16.25" customWidth="1"/>
    <col min="10" max="10" width="20.125" style="4" customWidth="1"/>
    <col min="13" max="13" width="15.375" style="4" customWidth="1"/>
    <col min="16" max="16" width="12.125" style="4" customWidth="1"/>
  </cols>
  <sheetData>
    <row r="1" spans="1:16" x14ac:dyDescent="0.2">
      <c r="A1" t="s">
        <v>0</v>
      </c>
      <c r="B1" s="1"/>
    </row>
    <row r="2" spans="1:16" s="2" customFormat="1" x14ac:dyDescent="0.2">
      <c r="A2" s="2" t="s">
        <v>2</v>
      </c>
      <c r="B2" s="2">
        <v>2014</v>
      </c>
      <c r="C2" s="2">
        <v>2015</v>
      </c>
      <c r="D2" s="2">
        <v>2016</v>
      </c>
      <c r="E2" s="2">
        <v>2017</v>
      </c>
      <c r="J2" s="3" t="s">
        <v>3</v>
      </c>
      <c r="M2" s="3" t="s">
        <v>4</v>
      </c>
      <c r="P2" s="3" t="s">
        <v>5</v>
      </c>
    </row>
    <row r="3" spans="1:16" x14ac:dyDescent="0.2">
      <c r="A3" t="s">
        <v>0</v>
      </c>
      <c r="B3" s="1">
        <f>0.32/6.58</f>
        <v>4.8632218844984802E-2</v>
      </c>
      <c r="C3" s="1">
        <f>0.18/5.56</f>
        <v>3.237410071942446E-2</v>
      </c>
      <c r="D3" s="1">
        <f>0.62/5.49</f>
        <v>0.11293260473588342</v>
      </c>
      <c r="E3" s="1">
        <v>0.14000000000000001</v>
      </c>
      <c r="I3">
        <v>2013</v>
      </c>
      <c r="J3" s="4">
        <f>0.23/10.8</f>
        <v>2.1296296296296296E-2</v>
      </c>
      <c r="L3">
        <v>2013</v>
      </c>
      <c r="M3" s="4">
        <f>0.23/12.02</f>
        <v>1.913477537437604E-2</v>
      </c>
      <c r="O3">
        <v>2013</v>
      </c>
      <c r="P3" s="4">
        <f>(5.23-4.38)/5.23</f>
        <v>0.16252390057361385</v>
      </c>
    </row>
    <row r="4" spans="1:16" x14ac:dyDescent="0.2">
      <c r="B4" s="1"/>
      <c r="I4">
        <v>2014</v>
      </c>
      <c r="J4" s="4">
        <f>0.32/11.1</f>
        <v>2.8828828828828829E-2</v>
      </c>
      <c r="L4">
        <v>2014</v>
      </c>
      <c r="M4" s="4">
        <f>0.32/11.87</f>
        <v>2.6958719460825613E-2</v>
      </c>
      <c r="O4">
        <v>2014</v>
      </c>
      <c r="P4" s="4">
        <f>(6.58-5.57)/6.58</f>
        <v>0.15349544072948326</v>
      </c>
    </row>
    <row r="5" spans="1:16" x14ac:dyDescent="0.2">
      <c r="B5" s="4" t="s">
        <v>1</v>
      </c>
      <c r="I5">
        <v>2015</v>
      </c>
      <c r="J5" s="4">
        <f>0.17/11.2</f>
        <v>1.517857142857143E-2</v>
      </c>
      <c r="L5">
        <v>2015</v>
      </c>
      <c r="M5" s="4">
        <f>0.17/12.03</f>
        <v>1.4131338320864507E-2</v>
      </c>
      <c r="O5">
        <v>2015</v>
      </c>
      <c r="P5" s="4">
        <f>(5.56-4.57)/5.56</f>
        <v>0.17805755395683442</v>
      </c>
    </row>
    <row r="6" spans="1:16" x14ac:dyDescent="0.2">
      <c r="A6">
        <v>2014</v>
      </c>
      <c r="B6" s="4">
        <v>0.05</v>
      </c>
      <c r="I6">
        <v>2016</v>
      </c>
      <c r="J6" s="4">
        <f>0.62/11.77</f>
        <v>5.2676295666949875E-2</v>
      </c>
      <c r="L6">
        <v>2016</v>
      </c>
      <c r="M6" s="4">
        <f>0.62/12.73</f>
        <v>4.8703849175176749E-2</v>
      </c>
      <c r="O6">
        <v>2016</v>
      </c>
      <c r="P6" s="4">
        <f>(5.5-4.08)/5.5</f>
        <v>0.25818181818181818</v>
      </c>
    </row>
    <row r="7" spans="1:16" x14ac:dyDescent="0.2">
      <c r="A7">
        <v>2015</v>
      </c>
      <c r="B7" s="4">
        <v>0.03</v>
      </c>
      <c r="I7">
        <v>2017</v>
      </c>
      <c r="J7" s="4">
        <f>1.33/13.45</f>
        <v>9.8884758364312278E-2</v>
      </c>
      <c r="L7">
        <v>2017</v>
      </c>
      <c r="M7" s="4">
        <f>1.33/15.8</f>
        <v>8.4177215189873422E-2</v>
      </c>
      <c r="O7">
        <v>2017</v>
      </c>
      <c r="P7" s="4">
        <f>(9.33-5.92)/9.33</f>
        <v>0.36548767416934619</v>
      </c>
    </row>
    <row r="8" spans="1:16" x14ac:dyDescent="0.2">
      <c r="A8">
        <v>2016</v>
      </c>
      <c r="B8" s="4">
        <v>0.11</v>
      </c>
    </row>
    <row r="9" spans="1:16" x14ac:dyDescent="0.2">
      <c r="A9">
        <v>2017</v>
      </c>
      <c r="B9" s="4">
        <v>0.14000000000000001</v>
      </c>
    </row>
    <row r="10" spans="1:16" x14ac:dyDescent="0.2">
      <c r="B10" s="1"/>
    </row>
    <row r="20" spans="6:7" x14ac:dyDescent="0.2">
      <c r="G20" s="5" t="s">
        <v>6</v>
      </c>
    </row>
    <row r="21" spans="6:7" x14ac:dyDescent="0.2">
      <c r="F21">
        <v>2013</v>
      </c>
      <c r="G21">
        <v>5.23</v>
      </c>
    </row>
    <row r="22" spans="6:7" x14ac:dyDescent="0.2">
      <c r="F22">
        <v>2014</v>
      </c>
      <c r="G22">
        <v>6.58</v>
      </c>
    </row>
    <row r="23" spans="6:7" x14ac:dyDescent="0.2">
      <c r="F23">
        <v>2015</v>
      </c>
      <c r="G23">
        <v>5.56</v>
      </c>
    </row>
    <row r="24" spans="6:7" x14ac:dyDescent="0.2">
      <c r="F24">
        <v>2016</v>
      </c>
      <c r="G24">
        <v>5.49</v>
      </c>
    </row>
    <row r="25" spans="6:7" x14ac:dyDescent="0.2">
      <c r="F25">
        <v>2017</v>
      </c>
      <c r="G25">
        <v>9.33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比率分析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2018-11-30T09:47:34Z</dcterms:modified>
</cp:coreProperties>
</file>