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每股收益检测" sheetId="1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40" i="1" l="1"/>
  <c r="F47" i="1" l="1"/>
  <c r="C46" i="1"/>
  <c r="D46" i="1"/>
  <c r="D56" i="1" s="1"/>
  <c r="C56" i="1"/>
  <c r="F38" i="1"/>
  <c r="E38" i="1"/>
  <c r="D38" i="1"/>
  <c r="C37" i="1"/>
  <c r="D55" i="1"/>
  <c r="D54" i="1"/>
  <c r="C54" i="1"/>
  <c r="C35" i="1"/>
  <c r="D49" i="1" l="1"/>
  <c r="C49" i="1"/>
  <c r="C55" i="1"/>
  <c r="B24" i="1"/>
  <c r="B23" i="1"/>
  <c r="K15" i="1"/>
  <c r="I9" i="1"/>
  <c r="I7" i="1"/>
  <c r="I8" i="1"/>
  <c r="I5" i="1"/>
  <c r="I4" i="1" l="1"/>
  <c r="I10" i="1" s="1"/>
  <c r="E18" i="1"/>
  <c r="E17" i="1"/>
  <c r="E6" i="1"/>
  <c r="E7" i="1"/>
  <c r="E8" i="1"/>
  <c r="E9" i="1"/>
  <c r="E10" i="1"/>
  <c r="E11" i="1"/>
  <c r="E12" i="1"/>
  <c r="E13" i="1"/>
  <c r="E14" i="1"/>
  <c r="E5" i="1"/>
  <c r="D18" i="1"/>
  <c r="D17" i="1"/>
  <c r="D15" i="1"/>
  <c r="E15" i="1" s="1"/>
  <c r="D3" i="1"/>
  <c r="D4" i="1"/>
  <c r="D5" i="1"/>
  <c r="D6" i="1"/>
  <c r="D7" i="1"/>
  <c r="D8" i="1"/>
  <c r="D9" i="1"/>
  <c r="D10" i="1"/>
  <c r="D11" i="1"/>
  <c r="D12" i="1"/>
  <c r="D13" i="1"/>
  <c r="D14" i="1"/>
  <c r="D2" i="1"/>
  <c r="C19" i="1"/>
  <c r="C20" i="1" s="1"/>
  <c r="B19" i="1"/>
  <c r="B20" i="1" s="1"/>
  <c r="E19" i="1" l="1"/>
  <c r="E20" i="1" s="1"/>
  <c r="B25" i="1"/>
  <c r="B27" i="1" s="1"/>
  <c r="D19" i="1"/>
  <c r="D20" i="1" s="1"/>
</calcChain>
</file>

<file path=xl/sharedStrings.xml><?xml version="1.0" encoding="utf-8"?>
<sst xmlns="http://schemas.openxmlformats.org/spreadsheetml/2006/main" count="51" uniqueCount="48">
  <si>
    <t>报告期净收益</t>
    <phoneticPr fontId="1" type="noConversion"/>
  </si>
  <si>
    <t>净利润</t>
    <phoneticPr fontId="1" type="noConversion"/>
  </si>
  <si>
    <t>每股收益</t>
    <phoneticPr fontId="1" type="noConversion"/>
  </si>
  <si>
    <t>调整后</t>
    <phoneticPr fontId="1" type="noConversion"/>
  </si>
  <si>
    <t>上述利润与盈余账户变化值的对比</t>
    <phoneticPr fontId="1" type="noConversion"/>
  </si>
  <si>
    <t>减去：已付股息总额</t>
    <phoneticPr fontId="1" type="noConversion"/>
  </si>
  <si>
    <t>(A)应计入盈余的金额</t>
    <phoneticPr fontId="1" type="noConversion"/>
  </si>
  <si>
    <t>盈余公积（2006-12-31）</t>
    <phoneticPr fontId="1" type="noConversion"/>
  </si>
  <si>
    <t>盈余公积和应急储备(2017-12-31)</t>
    <phoneticPr fontId="1" type="noConversion"/>
  </si>
  <si>
    <t>对上表中差额的解释</t>
    <phoneticPr fontId="1" type="noConversion"/>
  </si>
  <si>
    <t>真实收益</t>
    <phoneticPr fontId="1" type="noConversion"/>
  </si>
  <si>
    <t>损益表所示收益</t>
    <phoneticPr fontId="1" type="noConversion"/>
  </si>
  <si>
    <t>盈余调整总额</t>
    <phoneticPr fontId="1" type="noConversion"/>
  </si>
  <si>
    <t>平均值</t>
    <phoneticPr fontId="1" type="noConversion"/>
  </si>
  <si>
    <t>更正后总收益</t>
    <phoneticPr fontId="1" type="noConversion"/>
  </si>
  <si>
    <t>营运资金比较</t>
    <phoneticPr fontId="1" type="noConversion"/>
  </si>
  <si>
    <t>营运资金净值(2017-12-31)</t>
    <phoneticPr fontId="1" type="noConversion"/>
  </si>
  <si>
    <t>加股本收入</t>
    <phoneticPr fontId="1" type="noConversion"/>
  </si>
  <si>
    <t>实际增加</t>
    <phoneticPr fontId="1" type="noConversion"/>
  </si>
  <si>
    <t>2001-2017年报告的净收益总额</t>
    <phoneticPr fontId="1" type="noConversion"/>
  </si>
  <si>
    <t>损益账户和资产账户差额</t>
    <phoneticPr fontId="1" type="noConversion"/>
  </si>
  <si>
    <t>17年总计</t>
    <phoneticPr fontId="1" type="noConversion"/>
  </si>
  <si>
    <t>资产重组增加未分配利润</t>
    <phoneticPr fontId="1" type="noConversion"/>
  </si>
  <si>
    <t>调整后的盈余公积(2006-12-31)</t>
    <phoneticPr fontId="1" type="noConversion"/>
  </si>
  <si>
    <t>(B)资产负债表盈余增加</t>
    <phoneticPr fontId="1" type="noConversion"/>
  </si>
  <si>
    <t>冲减盈余未计入损益的费用</t>
    <phoneticPr fontId="1" type="noConversion"/>
  </si>
  <si>
    <t>营运资金净值(2001-12-31)</t>
    <phoneticPr fontId="1" type="noConversion"/>
  </si>
  <si>
    <t>17年增加</t>
    <phoneticPr fontId="1" type="noConversion"/>
  </si>
  <si>
    <t>检查亏损或盈利对公司财务状况的影响</t>
    <phoneticPr fontId="1" type="noConversion"/>
  </si>
  <si>
    <t>项目</t>
    <phoneticPr fontId="1" type="noConversion"/>
  </si>
  <si>
    <t>报告期利润:</t>
    <phoneticPr fontId="1" type="noConversion"/>
  </si>
  <si>
    <t>3年总利润</t>
    <phoneticPr fontId="1" type="noConversion"/>
  </si>
  <si>
    <t>股息</t>
    <phoneticPr fontId="1" type="noConversion"/>
  </si>
  <si>
    <t>3年盈余和储备减值减少额</t>
    <phoneticPr fontId="1" type="noConversion"/>
  </si>
  <si>
    <t>固定及杂项净资产</t>
    <phoneticPr fontId="1" type="noConversion"/>
  </si>
  <si>
    <t>现金资产</t>
    <phoneticPr fontId="1" type="noConversion"/>
  </si>
  <si>
    <t>应收项目和其他</t>
    <phoneticPr fontId="1" type="noConversion"/>
  </si>
  <si>
    <t>存货</t>
    <phoneticPr fontId="1" type="noConversion"/>
  </si>
  <si>
    <t>总资产</t>
    <phoneticPr fontId="1" type="noConversion"/>
  </si>
  <si>
    <t>流动负债</t>
    <phoneticPr fontId="1" type="noConversion"/>
  </si>
  <si>
    <t>优先股</t>
    <phoneticPr fontId="1" type="noConversion"/>
  </si>
  <si>
    <t>普通股</t>
    <phoneticPr fontId="1" type="noConversion"/>
  </si>
  <si>
    <t>盈余和杂项储备</t>
    <phoneticPr fontId="1" type="noConversion"/>
  </si>
  <si>
    <t>总负债</t>
    <phoneticPr fontId="1" type="noConversion"/>
  </si>
  <si>
    <t>净流动资产</t>
    <phoneticPr fontId="1" type="noConversion"/>
  </si>
  <si>
    <t>不包括存货的流动资产净值</t>
    <phoneticPr fontId="1" type="noConversion"/>
  </si>
  <si>
    <t>粤传媒</t>
    <phoneticPr fontId="1" type="noConversion"/>
  </si>
  <si>
    <t>对盈余和储备的冲减(盈余储备减少)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</si>
</sst>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b/>
      <sz val="11"/>
      <color rgb="FFFF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3" fillId="0" borderId="0" xfId="0" applyFont="1"/>
    <xf numFmtId="176" fontId="3" fillId="0" borderId="0" xfId="0" applyNumberFormat="1" applyFont="1"/>
    <xf numFmtId="176" fontId="0" fillId="0" borderId="0" xfId="0" applyNumberFormat="1"/>
    <xf numFmtId="0" fontId="4" fillId="0" borderId="0" xfId="0" applyFont="1"/>
    <xf numFmtId="14" fontId="2" fillId="0" borderId="0" xfId="0" applyNumberFormat="1" applyFont="1"/>
    <xf numFmtId="0" fontId="2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6"/>
  <sheetViews>
    <sheetView tabSelected="1" topLeftCell="A19" workbookViewId="0">
      <selection activeCell="B39" sqref="B39"/>
    </sheetView>
  </sheetViews>
  <sheetFormatPr defaultRowHeight="13.5" x14ac:dyDescent="0.15"/>
  <cols>
    <col min="1" max="1" width="42.375" customWidth="1"/>
    <col min="2" max="2" width="23.125" customWidth="1"/>
    <col min="3" max="3" width="21.625" customWidth="1"/>
    <col min="4" max="4" width="15.875" customWidth="1"/>
    <col min="5" max="6" width="11.625" bestFit="1" customWidth="1"/>
    <col min="7" max="7" width="33" customWidth="1"/>
    <col min="8" max="8" width="31.875" customWidth="1"/>
    <col min="9" max="9" width="14" customWidth="1"/>
    <col min="10" max="10" width="16.875" customWidth="1"/>
  </cols>
  <sheetData>
    <row r="1" spans="1:11" x14ac:dyDescent="0.15">
      <c r="A1" s="1" t="s">
        <v>0</v>
      </c>
      <c r="B1" t="s">
        <v>1</v>
      </c>
      <c r="C1" t="s">
        <v>2</v>
      </c>
      <c r="D1" t="s">
        <v>3</v>
      </c>
      <c r="E1" t="s">
        <v>3</v>
      </c>
      <c r="F1" s="1"/>
      <c r="G1" s="1" t="s">
        <v>4</v>
      </c>
      <c r="J1" s="1"/>
      <c r="K1" s="1"/>
    </row>
    <row r="2" spans="1:11" x14ac:dyDescent="0.15">
      <c r="A2">
        <v>2001</v>
      </c>
      <c r="B2">
        <v>6391</v>
      </c>
      <c r="D2">
        <f>B2</f>
        <v>6391</v>
      </c>
      <c r="G2" t="s">
        <v>19</v>
      </c>
      <c r="I2">
        <v>97497</v>
      </c>
    </row>
    <row r="3" spans="1:11" x14ac:dyDescent="0.15">
      <c r="A3">
        <v>2002</v>
      </c>
      <c r="B3">
        <v>4236</v>
      </c>
      <c r="D3">
        <f t="shared" ref="D3:D14" si="0">B3</f>
        <v>4236</v>
      </c>
      <c r="G3" t="s">
        <v>5</v>
      </c>
      <c r="I3">
        <v>25612</v>
      </c>
    </row>
    <row r="4" spans="1:11" x14ac:dyDescent="0.15">
      <c r="A4">
        <v>2003</v>
      </c>
      <c r="B4">
        <v>5705</v>
      </c>
      <c r="D4">
        <f t="shared" si="0"/>
        <v>5705</v>
      </c>
      <c r="G4" t="s">
        <v>6</v>
      </c>
      <c r="I4">
        <f>I2-I3</f>
        <v>71885</v>
      </c>
    </row>
    <row r="5" spans="1:11" x14ac:dyDescent="0.15">
      <c r="A5">
        <v>2004</v>
      </c>
      <c r="B5">
        <v>6181</v>
      </c>
      <c r="C5">
        <v>0.31</v>
      </c>
      <c r="D5">
        <f t="shared" si="0"/>
        <v>6181</v>
      </c>
      <c r="E5">
        <f>C5</f>
        <v>0.31</v>
      </c>
      <c r="H5" t="s">
        <v>7</v>
      </c>
      <c r="I5">
        <f>1064+6133</f>
        <v>7197</v>
      </c>
    </row>
    <row r="6" spans="1:11" x14ac:dyDescent="0.15">
      <c r="A6">
        <v>2005</v>
      </c>
      <c r="B6">
        <v>6036</v>
      </c>
      <c r="C6">
        <v>0.3</v>
      </c>
      <c r="D6">
        <f t="shared" si="0"/>
        <v>6036</v>
      </c>
      <c r="E6">
        <f t="shared" ref="E6:E14" si="1">C6</f>
        <v>0.3</v>
      </c>
      <c r="H6" t="s">
        <v>22</v>
      </c>
      <c r="I6">
        <v>-89187</v>
      </c>
    </row>
    <row r="7" spans="1:11" x14ac:dyDescent="0.15">
      <c r="A7">
        <v>2006</v>
      </c>
      <c r="B7">
        <v>6216</v>
      </c>
      <c r="C7">
        <v>0.34</v>
      </c>
      <c r="D7">
        <f t="shared" si="0"/>
        <v>6216</v>
      </c>
      <c r="E7">
        <f t="shared" si="1"/>
        <v>0.34</v>
      </c>
      <c r="H7" t="s">
        <v>23</v>
      </c>
      <c r="I7">
        <f>SUM(I5:I6)</f>
        <v>-81990</v>
      </c>
    </row>
    <row r="8" spans="1:11" x14ac:dyDescent="0.15">
      <c r="A8">
        <v>2007</v>
      </c>
      <c r="B8">
        <v>6132</v>
      </c>
      <c r="C8">
        <v>0.35</v>
      </c>
      <c r="D8">
        <f t="shared" si="0"/>
        <v>6132</v>
      </c>
      <c r="E8">
        <f t="shared" si="1"/>
        <v>0.35</v>
      </c>
      <c r="H8" t="s">
        <v>8</v>
      </c>
      <c r="I8">
        <f>29608+111953</f>
        <v>141561</v>
      </c>
    </row>
    <row r="9" spans="1:11" x14ac:dyDescent="0.15">
      <c r="A9">
        <v>2008</v>
      </c>
      <c r="B9">
        <v>67</v>
      </c>
      <c r="C9">
        <v>3.0000000000000001E-3</v>
      </c>
      <c r="D9">
        <f t="shared" si="0"/>
        <v>67</v>
      </c>
      <c r="E9">
        <f t="shared" si="1"/>
        <v>3.0000000000000001E-3</v>
      </c>
      <c r="G9" t="s">
        <v>24</v>
      </c>
      <c r="I9">
        <f>SUM(I7:I8)</f>
        <v>59571</v>
      </c>
    </row>
    <row r="10" spans="1:11" x14ac:dyDescent="0.15">
      <c r="A10">
        <v>2009</v>
      </c>
      <c r="B10">
        <v>-9355</v>
      </c>
      <c r="C10">
        <v>-0.27</v>
      </c>
      <c r="D10">
        <f t="shared" si="0"/>
        <v>-9355</v>
      </c>
      <c r="E10">
        <f t="shared" si="1"/>
        <v>-0.27</v>
      </c>
      <c r="G10" t="s">
        <v>20</v>
      </c>
      <c r="I10">
        <f>I4-I9</f>
        <v>12314</v>
      </c>
    </row>
    <row r="11" spans="1:11" x14ac:dyDescent="0.15">
      <c r="A11">
        <v>2010</v>
      </c>
      <c r="B11">
        <v>1657</v>
      </c>
      <c r="C11">
        <v>0.05</v>
      </c>
      <c r="D11">
        <f t="shared" si="0"/>
        <v>1657</v>
      </c>
      <c r="E11">
        <f t="shared" si="1"/>
        <v>0.05</v>
      </c>
      <c r="J11" s="1"/>
      <c r="K11" s="1"/>
    </row>
    <row r="12" spans="1:11" x14ac:dyDescent="0.15">
      <c r="A12">
        <v>2011</v>
      </c>
      <c r="B12">
        <v>1080</v>
      </c>
      <c r="C12">
        <v>0.03</v>
      </c>
      <c r="D12">
        <f t="shared" si="0"/>
        <v>1080</v>
      </c>
      <c r="E12">
        <f t="shared" si="1"/>
        <v>0.03</v>
      </c>
      <c r="G12" s="1">
        <v>3</v>
      </c>
      <c r="H12" s="1"/>
      <c r="I12" s="1">
        <v>4</v>
      </c>
      <c r="J12" s="1" t="s">
        <v>10</v>
      </c>
      <c r="K12" s="1"/>
    </row>
    <row r="13" spans="1:11" x14ac:dyDescent="0.15">
      <c r="A13">
        <v>2012</v>
      </c>
      <c r="B13">
        <v>27533</v>
      </c>
      <c r="C13">
        <v>0.4</v>
      </c>
      <c r="D13">
        <f t="shared" si="0"/>
        <v>27533</v>
      </c>
      <c r="E13">
        <f t="shared" si="1"/>
        <v>0.4</v>
      </c>
      <c r="G13" s="1"/>
      <c r="H13" s="1" t="s">
        <v>9</v>
      </c>
      <c r="I13" s="1"/>
      <c r="J13" t="s">
        <v>11</v>
      </c>
      <c r="K13">
        <v>71885</v>
      </c>
    </row>
    <row r="14" spans="1:11" x14ac:dyDescent="0.15">
      <c r="A14">
        <v>2013</v>
      </c>
      <c r="B14">
        <v>30914</v>
      </c>
      <c r="C14">
        <v>0.45</v>
      </c>
      <c r="D14">
        <f t="shared" si="0"/>
        <v>30914</v>
      </c>
      <c r="E14">
        <f t="shared" si="1"/>
        <v>0.45</v>
      </c>
      <c r="H14" t="s">
        <v>25</v>
      </c>
      <c r="I14">
        <v>12314</v>
      </c>
      <c r="J14" t="s">
        <v>12</v>
      </c>
      <c r="K14">
        <v>12314</v>
      </c>
    </row>
    <row r="15" spans="1:11" x14ac:dyDescent="0.15">
      <c r="A15" s="2">
        <v>2014</v>
      </c>
      <c r="B15" s="2">
        <v>23038</v>
      </c>
      <c r="C15" s="2">
        <v>0.33</v>
      </c>
      <c r="D15" s="2">
        <f>-44871+57181</f>
        <v>12310</v>
      </c>
      <c r="E15" s="3">
        <f>D15*C15/B15</f>
        <v>0.17633041062592239</v>
      </c>
      <c r="J15" t="s">
        <v>14</v>
      </c>
      <c r="K15">
        <f>K13-K14</f>
        <v>59571</v>
      </c>
    </row>
    <row r="16" spans="1:11" x14ac:dyDescent="0.15">
      <c r="A16" s="2">
        <v>2015</v>
      </c>
      <c r="B16" s="2">
        <v>-44557</v>
      </c>
      <c r="C16" s="2">
        <v>-0.38</v>
      </c>
      <c r="D16" s="2">
        <v>-5406</v>
      </c>
      <c r="E16" s="2">
        <v>-0.05</v>
      </c>
    </row>
    <row r="17" spans="1:11" x14ac:dyDescent="0.15">
      <c r="A17">
        <v>2016</v>
      </c>
      <c r="B17">
        <v>18630</v>
      </c>
      <c r="C17">
        <v>0.16</v>
      </c>
      <c r="D17">
        <f>B17</f>
        <v>18630</v>
      </c>
      <c r="E17">
        <f>C17</f>
        <v>0.16</v>
      </c>
      <c r="J17" s="1"/>
      <c r="K17" s="1"/>
    </row>
    <row r="18" spans="1:11" x14ac:dyDescent="0.15">
      <c r="A18">
        <v>2017</v>
      </c>
      <c r="B18">
        <v>6865</v>
      </c>
      <c r="C18">
        <v>0.06</v>
      </c>
      <c r="D18">
        <f>B18</f>
        <v>6865</v>
      </c>
      <c r="E18">
        <f>C18</f>
        <v>0.06</v>
      </c>
      <c r="G18" s="1"/>
      <c r="H18" s="1"/>
      <c r="I18" s="1"/>
    </row>
    <row r="19" spans="1:11" x14ac:dyDescent="0.15">
      <c r="A19" t="s">
        <v>21</v>
      </c>
      <c r="B19">
        <f>SUM(B2:B18)</f>
        <v>96769</v>
      </c>
      <c r="C19">
        <f>SUM(C5:C18)</f>
        <v>2.133</v>
      </c>
      <c r="D19">
        <f>SUM(D2:D18)</f>
        <v>125192</v>
      </c>
      <c r="E19" s="4">
        <f>SUM(E5:E18)</f>
        <v>2.3093304106259227</v>
      </c>
    </row>
    <row r="20" spans="1:11" x14ac:dyDescent="0.15">
      <c r="A20" t="s">
        <v>13</v>
      </c>
      <c r="B20">
        <f>B19/17</f>
        <v>5692.2941176470586</v>
      </c>
      <c r="C20" s="4">
        <f>C19/14</f>
        <v>0.15235714285714286</v>
      </c>
      <c r="D20" s="4">
        <f>D19/17</f>
        <v>7364.2352941176468</v>
      </c>
      <c r="E20" s="4">
        <f>E19/14</f>
        <v>0.16495217218756592</v>
      </c>
    </row>
    <row r="21" spans="1:11" x14ac:dyDescent="0.15">
      <c r="A21" s="1"/>
      <c r="B21" s="1"/>
      <c r="C21" s="1"/>
    </row>
    <row r="22" spans="1:11" x14ac:dyDescent="0.15">
      <c r="A22" s="1" t="s">
        <v>15</v>
      </c>
      <c r="B22" s="1"/>
      <c r="C22" s="1"/>
    </row>
    <row r="23" spans="1:11" x14ac:dyDescent="0.15">
      <c r="A23" t="s">
        <v>26</v>
      </c>
      <c r="B23">
        <f>17385-10580</f>
        <v>6805</v>
      </c>
    </row>
    <row r="24" spans="1:11" x14ac:dyDescent="0.15">
      <c r="A24" t="s">
        <v>16</v>
      </c>
      <c r="B24">
        <f>246768-35699</f>
        <v>211069</v>
      </c>
    </row>
    <row r="25" spans="1:11" x14ac:dyDescent="0.15">
      <c r="A25" t="s">
        <v>27</v>
      </c>
      <c r="B25">
        <f>B24-B23</f>
        <v>204264</v>
      </c>
    </row>
    <row r="26" spans="1:11" x14ac:dyDescent="0.15">
      <c r="A26" t="s">
        <v>17</v>
      </c>
      <c r="B26">
        <v>207087</v>
      </c>
    </row>
    <row r="27" spans="1:11" x14ac:dyDescent="0.15">
      <c r="A27" t="s">
        <v>18</v>
      </c>
      <c r="B27">
        <f>B25-B26</f>
        <v>-2823</v>
      </c>
    </row>
    <row r="30" spans="1:11" x14ac:dyDescent="0.15">
      <c r="A30" s="5" t="s">
        <v>28</v>
      </c>
      <c r="B30" s="1" t="s">
        <v>29</v>
      </c>
      <c r="C30" s="1" t="s">
        <v>46</v>
      </c>
    </row>
    <row r="31" spans="1:11" x14ac:dyDescent="0.15">
      <c r="B31" t="s">
        <v>30</v>
      </c>
    </row>
    <row r="32" spans="1:11" x14ac:dyDescent="0.15">
      <c r="A32" s="5"/>
      <c r="B32">
        <v>2017</v>
      </c>
      <c r="C32">
        <v>7255</v>
      </c>
    </row>
    <row r="33" spans="2:6" x14ac:dyDescent="0.15">
      <c r="B33">
        <v>2016</v>
      </c>
      <c r="C33">
        <v>18954</v>
      </c>
    </row>
    <row r="34" spans="2:6" x14ac:dyDescent="0.15">
      <c r="B34">
        <v>2015</v>
      </c>
      <c r="C34">
        <v>-5391</v>
      </c>
    </row>
    <row r="35" spans="2:6" x14ac:dyDescent="0.15">
      <c r="B35" t="s">
        <v>31</v>
      </c>
      <c r="C35">
        <f>SUM(C32:C34)</f>
        <v>20818</v>
      </c>
    </row>
    <row r="37" spans="2:6" x14ac:dyDescent="0.15">
      <c r="B37" t="s">
        <v>32</v>
      </c>
      <c r="C37">
        <f>116106*0.007</f>
        <v>812.74199999999996</v>
      </c>
    </row>
    <row r="38" spans="2:6" x14ac:dyDescent="0.15">
      <c r="B38" t="s">
        <v>47</v>
      </c>
      <c r="D38">
        <f>182658934+1046548750</f>
        <v>1229207684</v>
      </c>
      <c r="E38">
        <f>296082942+1119532801</f>
        <v>1415615743</v>
      </c>
      <c r="F38">
        <f>E38-D38</f>
        <v>186408059</v>
      </c>
    </row>
    <row r="40" spans="2:6" x14ac:dyDescent="0.15">
      <c r="B40" t="s">
        <v>33</v>
      </c>
      <c r="C40">
        <f>C37+C38</f>
        <v>812.74199999999996</v>
      </c>
    </row>
    <row r="43" spans="2:6" x14ac:dyDescent="0.15">
      <c r="B43" s="7" t="s">
        <v>29</v>
      </c>
      <c r="C43" s="7" t="s">
        <v>46</v>
      </c>
      <c r="D43" s="7"/>
    </row>
    <row r="44" spans="2:6" x14ac:dyDescent="0.15">
      <c r="B44" s="7"/>
      <c r="C44" s="6">
        <v>42004</v>
      </c>
      <c r="D44" s="6">
        <v>43100</v>
      </c>
    </row>
    <row r="45" spans="2:6" x14ac:dyDescent="0.15">
      <c r="B45" t="s">
        <v>34</v>
      </c>
      <c r="C45">
        <v>198765</v>
      </c>
      <c r="D45">
        <v>183735</v>
      </c>
    </row>
    <row r="46" spans="2:6" x14ac:dyDescent="0.15">
      <c r="B46" t="s">
        <v>35</v>
      </c>
      <c r="C46">
        <f>125913+1749</f>
        <v>127662</v>
      </c>
      <c r="D46">
        <f>27627+2900</f>
        <v>30527</v>
      </c>
    </row>
    <row r="47" spans="2:6" x14ac:dyDescent="0.15">
      <c r="B47" t="s">
        <v>36</v>
      </c>
      <c r="C47">
        <v>151856</v>
      </c>
      <c r="D47">
        <v>204677</v>
      </c>
      <c r="F47">
        <f>423174792+73124141+51685582+67369177+532029658</f>
        <v>1147383350</v>
      </c>
    </row>
    <row r="48" spans="2:6" x14ac:dyDescent="0.15">
      <c r="B48" t="s">
        <v>37</v>
      </c>
      <c r="C48">
        <v>11615</v>
      </c>
      <c r="D48">
        <v>11565</v>
      </c>
    </row>
    <row r="49" spans="2:4" x14ac:dyDescent="0.15">
      <c r="B49" t="s">
        <v>38</v>
      </c>
      <c r="C49">
        <f>SUM(C45:C48)</f>
        <v>489898</v>
      </c>
      <c r="D49">
        <f>SUM(D45:D48)</f>
        <v>430504</v>
      </c>
    </row>
    <row r="50" spans="2:4" x14ac:dyDescent="0.15">
      <c r="B50" t="s">
        <v>39</v>
      </c>
      <c r="C50">
        <v>67000</v>
      </c>
      <c r="D50">
        <v>35700</v>
      </c>
    </row>
    <row r="51" spans="2:4" x14ac:dyDescent="0.15">
      <c r="B51" t="s">
        <v>40</v>
      </c>
    </row>
    <row r="52" spans="2:4" x14ac:dyDescent="0.15">
      <c r="B52" t="s">
        <v>41</v>
      </c>
      <c r="C52">
        <v>72566</v>
      </c>
      <c r="D52">
        <v>116106</v>
      </c>
    </row>
    <row r="53" spans="2:4" x14ac:dyDescent="0.15">
      <c r="B53" t="s">
        <v>42</v>
      </c>
      <c r="C53">
        <v>190831</v>
      </c>
      <c r="D53">
        <v>141602</v>
      </c>
    </row>
    <row r="54" spans="2:4" x14ac:dyDescent="0.15">
      <c r="B54" t="s">
        <v>43</v>
      </c>
      <c r="C54">
        <f>SUM(C50:C53)</f>
        <v>330397</v>
      </c>
      <c r="D54">
        <f>SUM(D50:D53)</f>
        <v>293408</v>
      </c>
    </row>
    <row r="55" spans="2:4" x14ac:dyDescent="0.15">
      <c r="B55" t="s">
        <v>44</v>
      </c>
      <c r="C55">
        <f>SUM(C46:C48)</f>
        <v>291133</v>
      </c>
      <c r="D55">
        <f>SUM(D46:D48)</f>
        <v>246769</v>
      </c>
    </row>
    <row r="56" spans="2:4" x14ac:dyDescent="0.15">
      <c r="B56" t="s">
        <v>45</v>
      </c>
      <c r="C56">
        <f>SUM(C46:C47)</f>
        <v>279518</v>
      </c>
      <c r="D56">
        <f>SUM(D46:D47)</f>
        <v>235204</v>
      </c>
    </row>
  </sheetData>
  <mergeCells count="2">
    <mergeCell ref="B43:B44"/>
    <mergeCell ref="C43:D43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每股收益检测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2018-11-06T00:04:54Z</dcterms:modified>
</cp:coreProperties>
</file>