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4" i="1"/>
  <c r="E78" i="1"/>
  <c r="E77" i="1"/>
  <c r="E76" i="1"/>
  <c r="E75" i="1"/>
  <c r="E74" i="1"/>
  <c r="C79" i="1"/>
  <c r="D78" i="1"/>
  <c r="D77" i="1"/>
  <c r="D75" i="1"/>
  <c r="D74" i="1"/>
  <c r="D76" i="1"/>
  <c r="C64" i="1"/>
  <c r="D64" i="1"/>
  <c r="C68" i="1"/>
  <c r="C69" i="1"/>
  <c r="D69" i="1"/>
  <c r="C70" i="1"/>
  <c r="D70" i="1"/>
  <c r="C71" i="1"/>
  <c r="D71" i="1"/>
  <c r="C35" i="1"/>
  <c r="C36" i="1" s="1"/>
  <c r="D29" i="1"/>
  <c r="D25" i="1"/>
  <c r="D26" i="1" s="1"/>
  <c r="C37" i="1"/>
  <c r="C38" i="1"/>
  <c r="C39" i="1" s="1"/>
  <c r="C41" i="1" s="1"/>
  <c r="C53" i="1" l="1"/>
  <c r="D20" i="1"/>
  <c r="D21" i="1" s="1"/>
  <c r="E13" i="1"/>
  <c r="E14" i="1"/>
  <c r="C51" i="1"/>
  <c r="C48" i="1"/>
  <c r="C20" i="1"/>
  <c r="C21" i="1" s="1"/>
  <c r="E20" i="1" l="1"/>
  <c r="E21" i="1" s="1"/>
  <c r="F20" i="1"/>
  <c r="F21" i="1" s="1"/>
  <c r="B7" i="1" l="1"/>
</calcChain>
</file>

<file path=xl/sharedStrings.xml><?xml version="1.0" encoding="utf-8"?>
<sst xmlns="http://schemas.openxmlformats.org/spreadsheetml/2006/main" count="58" uniqueCount="54">
  <si>
    <t>时间</t>
    <phoneticPr fontId="1" type="noConversion"/>
  </si>
  <si>
    <t>每股收益</t>
    <phoneticPr fontId="1" type="noConversion"/>
  </si>
  <si>
    <t>报告期净收益</t>
    <phoneticPr fontId="1" type="noConversion"/>
  </si>
  <si>
    <t>净利润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</si>
  <si>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</si>
  <si>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</si>
  <si>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</si>
  <si>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</si>
  <si>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</si>
  <si>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</si>
  <si>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对上表中差额的解释</t>
    <phoneticPr fontId="1" type="noConversion"/>
  </si>
  <si>
    <t>真实收益</t>
    <phoneticPr fontId="1" type="noConversion"/>
  </si>
  <si>
    <t>损益表所示收益</t>
    <phoneticPr fontId="1" type="noConversion"/>
  </si>
  <si>
    <t>12年总计</t>
    <phoneticPr fontId="1" type="noConversion"/>
  </si>
  <si>
    <t>盈余调整总额</t>
    <phoneticPr fontId="1" type="noConversion"/>
  </si>
  <si>
    <t>平均值</t>
    <phoneticPr fontId="1" type="noConversion"/>
  </si>
  <si>
    <t>更正后总收益</t>
    <phoneticPr fontId="1" type="noConversion"/>
  </si>
  <si>
    <t>营运资金比较</t>
    <phoneticPr fontId="1" type="noConversion"/>
  </si>
  <si>
    <t>营运资金净值(2017-12-31)</t>
    <phoneticPr fontId="1" type="noConversion"/>
  </si>
  <si>
    <t>加股本收入</t>
    <phoneticPr fontId="1" type="noConversion"/>
  </si>
  <si>
    <t>实际增加</t>
    <phoneticPr fontId="1" type="noConversion"/>
  </si>
  <si>
    <t>每股收益检测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</si>
  <si>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</si>
  <si>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</si>
  <si>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</si>
  <si>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</si>
  <si>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</si>
  <si>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</si>
  <si>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</si>
  <si>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</si>
  <si>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</si>
  <si>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</si>
  <si>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</si>
  <si>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</si>
  <si>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</si>
  <si>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</si>
  <si>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</si>
  <si>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</si>
  <si>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</si>
  <si>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</si>
  <si>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</si>
  <si>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2011-2017年报告的净收益总额</t>
    <phoneticPr fontId="1" type="noConversion"/>
  </si>
  <si>
    <t>盈余公积（2010-12-31）</t>
    <phoneticPr fontId="1" type="noConversion"/>
  </si>
  <si>
    <t>营运资金净值(2010-12-31)</t>
    <phoneticPr fontId="1" type="noConversion"/>
  </si>
  <si>
    <t>宁波精达</t>
    <phoneticPr fontId="1" type="noConversion"/>
  </si>
  <si>
    <t>8年增加</t>
    <phoneticPr fontId="1" type="noConversion"/>
  </si>
  <si>
    <t>准备金分析</t>
    <phoneticPr fontId="1" type="noConversion"/>
  </si>
  <si>
    <t>应收账款坏账准备</t>
    <phoneticPr fontId="1" type="noConversion"/>
  </si>
  <si>
    <t>存货跌价准备</t>
  </si>
  <si>
    <t>投资性房地产折旧和摊销</t>
    <phoneticPr fontId="1" type="noConversion"/>
  </si>
  <si>
    <t>金额</t>
    <phoneticPr fontId="1" type="noConversion"/>
  </si>
  <si>
    <t>百分比</t>
    <phoneticPr fontId="1" type="noConversion"/>
  </si>
  <si>
    <t>固定资产折旧</t>
    <phoneticPr fontId="1" type="noConversion"/>
  </si>
  <si>
    <t>无形资产摊销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</si>
</sst>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F74" sqref="F74:F78"/>
    </sheetView>
  </sheetViews>
  <sheetFormatPr defaultRowHeight="14.25" x14ac:dyDescent="0.2"/>
  <cols>
    <col min="1" max="1" width="37.25" customWidth="1"/>
    <col min="2" max="2" width="26.75" customWidth="1"/>
    <col min="3" max="3" width="33.75" customWidth="1"/>
    <col min="4" max="4" width="12.75" customWidth="1"/>
    <col min="8" max="8" width="28.375" customWidth="1"/>
    <col min="9" max="9" width="30.5" customWidth="1"/>
    <col min="11" max="11" width="17.625" customWidth="1"/>
  </cols>
  <sheetData>
    <row r="1" spans="1:12" x14ac:dyDescent="0.2">
      <c r="A1" s="2" t="s">
        <v>0</v>
      </c>
      <c r="B1" s="2" t="s">
        <v>1</v>
      </c>
    </row>
    <row r="2" spans="1:12" x14ac:dyDescent="0.2">
      <c r="A2">
        <v>2017</v>
      </c>
      <c r="B2">
        <v>0.33</v>
      </c>
    </row>
    <row r="3" spans="1:12" x14ac:dyDescent="0.2">
      <c r="A3">
        <v>2016</v>
      </c>
      <c r="B3">
        <v>0.21</v>
      </c>
    </row>
    <row r="4" spans="1:12" x14ac:dyDescent="0.2">
      <c r="A4">
        <v>2015</v>
      </c>
      <c r="B4">
        <v>0.18</v>
      </c>
    </row>
    <row r="5" spans="1:12" x14ac:dyDescent="0.2">
      <c r="A5">
        <v>2014</v>
      </c>
      <c r="B5">
        <v>0.47</v>
      </c>
    </row>
    <row r="6" spans="1:12" x14ac:dyDescent="0.2">
      <c r="A6">
        <v>2013</v>
      </c>
      <c r="B6">
        <v>0.5</v>
      </c>
    </row>
    <row r="7" spans="1:12" x14ac:dyDescent="0.2">
      <c r="B7" s="3">
        <f>SUM(B2:B6)/5</f>
        <v>0.33799999999999997</v>
      </c>
    </row>
    <row r="8" spans="1:12" x14ac:dyDescent="0.2">
      <c r="A8" s="6" t="s">
        <v>21</v>
      </c>
    </row>
    <row r="9" spans="1:12" x14ac:dyDescent="0.2">
      <c r="A9" s="1">
        <v>1</v>
      </c>
      <c r="B9" s="1"/>
      <c r="G9" s="1"/>
      <c r="H9" s="1"/>
      <c r="K9" s="1"/>
      <c r="L9" s="1"/>
    </row>
    <row r="10" spans="1:12" x14ac:dyDescent="0.2">
      <c r="A10" s="1"/>
      <c r="B10" s="1" t="s">
        <v>2</v>
      </c>
      <c r="C10" t="s">
        <v>3</v>
      </c>
      <c r="D10" t="s">
        <v>1</v>
      </c>
      <c r="E10" t="s">
        <v>4</v>
      </c>
      <c r="F10" t="s">
        <v>4</v>
      </c>
      <c r="G10" s="1"/>
      <c r="H10" s="1"/>
      <c r="K10" s="1"/>
      <c r="L10" s="1"/>
    </row>
    <row r="11" spans="1:12" x14ac:dyDescent="0.2">
      <c r="B11">
        <v>2009</v>
      </c>
      <c r="C11">
        <v>3531</v>
      </c>
      <c r="D11">
        <v>0</v>
      </c>
    </row>
    <row r="12" spans="1:12" x14ac:dyDescent="0.2">
      <c r="B12">
        <v>2010</v>
      </c>
      <c r="C12">
        <v>4891</v>
      </c>
      <c r="D12">
        <v>0</v>
      </c>
    </row>
    <row r="13" spans="1:12" x14ac:dyDescent="0.2">
      <c r="B13">
        <v>2011</v>
      </c>
      <c r="C13">
        <v>6075</v>
      </c>
      <c r="D13">
        <v>1.01</v>
      </c>
      <c r="E13">
        <f t="shared" ref="E13:E14" si="0">C13</f>
        <v>6075</v>
      </c>
    </row>
    <row r="14" spans="1:12" x14ac:dyDescent="0.2">
      <c r="B14">
        <v>2012</v>
      </c>
      <c r="C14">
        <v>6434</v>
      </c>
      <c r="D14">
        <v>1.07</v>
      </c>
      <c r="E14">
        <f t="shared" si="0"/>
        <v>6434</v>
      </c>
    </row>
    <row r="15" spans="1:12" x14ac:dyDescent="0.2">
      <c r="B15">
        <v>2013</v>
      </c>
      <c r="C15">
        <v>3495</v>
      </c>
      <c r="D15">
        <v>0.57999999999999996</v>
      </c>
      <c r="E15">
        <v>2988</v>
      </c>
      <c r="F15">
        <v>0.5</v>
      </c>
    </row>
    <row r="16" spans="1:12" x14ac:dyDescent="0.2">
      <c r="B16">
        <v>2014</v>
      </c>
      <c r="C16">
        <v>3743</v>
      </c>
      <c r="D16">
        <v>0.59</v>
      </c>
      <c r="E16" s="4">
        <v>2965</v>
      </c>
      <c r="F16" s="4">
        <v>0.47</v>
      </c>
    </row>
    <row r="17" spans="1:12" x14ac:dyDescent="0.2">
      <c r="B17">
        <v>2015</v>
      </c>
      <c r="C17">
        <v>2087</v>
      </c>
      <c r="D17">
        <v>0.27</v>
      </c>
      <c r="E17">
        <v>1437</v>
      </c>
      <c r="F17">
        <v>0.18</v>
      </c>
    </row>
    <row r="18" spans="1:12" x14ac:dyDescent="0.2">
      <c r="B18">
        <v>2016</v>
      </c>
      <c r="C18">
        <v>1898</v>
      </c>
      <c r="D18">
        <v>0.27</v>
      </c>
      <c r="E18">
        <v>1665</v>
      </c>
      <c r="F18">
        <v>0.21</v>
      </c>
    </row>
    <row r="19" spans="1:12" x14ac:dyDescent="0.2">
      <c r="B19">
        <v>2017</v>
      </c>
      <c r="C19">
        <v>3105</v>
      </c>
      <c r="D19">
        <v>0.39</v>
      </c>
      <c r="E19" s="4">
        <v>2618</v>
      </c>
      <c r="F19" s="5">
        <v>0.33</v>
      </c>
      <c r="H19" s="1"/>
      <c r="I19" s="1"/>
      <c r="J19" s="1"/>
    </row>
    <row r="20" spans="1:12" x14ac:dyDescent="0.2">
      <c r="B20" t="s">
        <v>13</v>
      </c>
      <c r="C20">
        <f>SUM(C11:C19)</f>
        <v>35259</v>
      </c>
      <c r="D20">
        <f>SUM(D13:D19)</f>
        <v>4.18</v>
      </c>
      <c r="E20">
        <f>SUM(E11:E19)</f>
        <v>24182</v>
      </c>
      <c r="F20" s="3">
        <f>SUM(F11:F19)</f>
        <v>1.69</v>
      </c>
      <c r="H20" s="1"/>
      <c r="I20" s="1"/>
      <c r="J20" s="1"/>
      <c r="K20" s="1"/>
      <c r="L20" s="1"/>
    </row>
    <row r="21" spans="1:12" x14ac:dyDescent="0.2">
      <c r="B21" t="s">
        <v>15</v>
      </c>
      <c r="C21">
        <f>C20/9</f>
        <v>3917.6666666666665</v>
      </c>
      <c r="D21" s="3">
        <f>D20/7</f>
        <v>0.59714285714285709</v>
      </c>
      <c r="E21" s="3">
        <f>E20/9</f>
        <v>2686.8888888888887</v>
      </c>
      <c r="F21" s="3">
        <f>F20/5</f>
        <v>0.33799999999999997</v>
      </c>
      <c r="K21" s="1"/>
      <c r="L21" s="1"/>
    </row>
    <row r="22" spans="1:12" x14ac:dyDescent="0.2">
      <c r="A22" s="1">
        <v>2</v>
      </c>
      <c r="B22" s="1"/>
    </row>
    <row r="23" spans="1:12" x14ac:dyDescent="0.2">
      <c r="A23" s="1"/>
      <c r="B23" s="1" t="s">
        <v>5</v>
      </c>
    </row>
    <row r="24" spans="1:12" x14ac:dyDescent="0.2">
      <c r="B24" t="s">
        <v>41</v>
      </c>
      <c r="D24">
        <v>24182</v>
      </c>
    </row>
    <row r="25" spans="1:12" x14ac:dyDescent="0.2">
      <c r="B25" t="s">
        <v>6</v>
      </c>
      <c r="D25">
        <f>SUM(E25:H25)</f>
        <v>0</v>
      </c>
    </row>
    <row r="26" spans="1:12" x14ac:dyDescent="0.2">
      <c r="B26" t="s">
        <v>7</v>
      </c>
      <c r="D26">
        <f>D24-D25</f>
        <v>24182</v>
      </c>
    </row>
    <row r="27" spans="1:12" x14ac:dyDescent="0.2">
      <c r="C27" t="s">
        <v>42</v>
      </c>
      <c r="D27">
        <v>5628</v>
      </c>
    </row>
    <row r="28" spans="1:12" x14ac:dyDescent="0.2">
      <c r="C28" t="s">
        <v>8</v>
      </c>
      <c r="D28">
        <v>17625</v>
      </c>
    </row>
    <row r="29" spans="1:12" x14ac:dyDescent="0.2">
      <c r="B29" t="s">
        <v>9</v>
      </c>
      <c r="D29">
        <f>D28-D27</f>
        <v>11997</v>
      </c>
    </row>
    <row r="30" spans="1:12" x14ac:dyDescent="0.2">
      <c r="A30" s="1">
        <v>3</v>
      </c>
      <c r="B30" s="1"/>
      <c r="C30" s="1"/>
      <c r="D30" s="1"/>
    </row>
    <row r="31" spans="1:12" x14ac:dyDescent="0.2">
      <c r="A31" s="1"/>
      <c r="B31" s="1" t="s">
        <v>10</v>
      </c>
      <c r="C31" s="1"/>
      <c r="D31" s="1"/>
    </row>
    <row r="32" spans="1:12" x14ac:dyDescent="0.2">
      <c r="A32" s="1">
        <v>4</v>
      </c>
      <c r="B32" s="1"/>
      <c r="C32" s="1"/>
    </row>
    <row r="33" spans="1:3" x14ac:dyDescent="0.2">
      <c r="B33" s="1" t="s">
        <v>11</v>
      </c>
      <c r="C33" s="1"/>
    </row>
    <row r="34" spans="1:3" x14ac:dyDescent="0.2">
      <c r="B34" t="s">
        <v>12</v>
      </c>
      <c r="C34">
        <v>19622</v>
      </c>
    </row>
    <row r="35" spans="1:3" x14ac:dyDescent="0.2">
      <c r="B35" t="s">
        <v>14</v>
      </c>
      <c r="C35">
        <f>A24+A28</f>
        <v>0</v>
      </c>
    </row>
    <row r="36" spans="1:3" x14ac:dyDescent="0.2">
      <c r="B36" t="s">
        <v>16</v>
      </c>
      <c r="C36">
        <f>C35-C34</f>
        <v>-19622</v>
      </c>
    </row>
    <row r="37" spans="1:3" x14ac:dyDescent="0.2">
      <c r="B37" s="1"/>
      <c r="C37">
        <f>21462-13928</f>
        <v>7534</v>
      </c>
    </row>
    <row r="38" spans="1:3" x14ac:dyDescent="0.2">
      <c r="A38">
        <v>5</v>
      </c>
      <c r="B38" s="1" t="s">
        <v>17</v>
      </c>
      <c r="C38">
        <f>43407-22432</f>
        <v>20975</v>
      </c>
    </row>
    <row r="39" spans="1:3" x14ac:dyDescent="0.2">
      <c r="A39" s="1"/>
      <c r="B39" t="s">
        <v>43</v>
      </c>
      <c r="C39">
        <f>C38-C37</f>
        <v>13441</v>
      </c>
    </row>
    <row r="40" spans="1:3" x14ac:dyDescent="0.2">
      <c r="A40" s="1"/>
      <c r="B40" t="s">
        <v>18</v>
      </c>
      <c r="C40">
        <v>17305</v>
      </c>
    </row>
    <row r="41" spans="1:3" x14ac:dyDescent="0.2">
      <c r="A41" s="1"/>
      <c r="B41" t="s">
        <v>45</v>
      </c>
      <c r="C41">
        <f>C39-C40</f>
        <v>-3864</v>
      </c>
    </row>
    <row r="42" spans="1:3" x14ac:dyDescent="0.2">
      <c r="B42" t="s">
        <v>19</v>
      </c>
    </row>
    <row r="43" spans="1:3" x14ac:dyDescent="0.2">
      <c r="B43" t="s">
        <v>20</v>
      </c>
      <c r="C43" s="1" t="s">
        <v>44</v>
      </c>
    </row>
    <row r="45" spans="1:3" x14ac:dyDescent="0.2">
      <c r="A45" s="6" t="s">
        <v>22</v>
      </c>
      <c r="B45" s="1" t="s">
        <v>23</v>
      </c>
      <c r="C45">
        <v>3105</v>
      </c>
    </row>
    <row r="46" spans="1:3" x14ac:dyDescent="0.2">
      <c r="B46" t="s">
        <v>24</v>
      </c>
      <c r="C46">
        <v>1898</v>
      </c>
    </row>
    <row r="47" spans="1:3" x14ac:dyDescent="0.2">
      <c r="A47" s="6"/>
      <c r="B47">
        <v>2017</v>
      </c>
      <c r="C47">
        <v>2087</v>
      </c>
    </row>
    <row r="48" spans="1:3" x14ac:dyDescent="0.2">
      <c r="B48">
        <v>2016</v>
      </c>
      <c r="C48">
        <f>SUM(C45:C47)</f>
        <v>7090</v>
      </c>
    </row>
    <row r="49" spans="2:4" x14ac:dyDescent="0.2">
      <c r="B49">
        <v>2015</v>
      </c>
    </row>
    <row r="50" spans="2:4" x14ac:dyDescent="0.2">
      <c r="B50" t="s">
        <v>25</v>
      </c>
      <c r="C50">
        <v>3360</v>
      </c>
    </row>
    <row r="51" spans="2:4" x14ac:dyDescent="0.2">
      <c r="C51">
        <f>D46-F38</f>
        <v>0</v>
      </c>
      <c r="D51" s="8"/>
    </row>
    <row r="52" spans="2:4" x14ac:dyDescent="0.2">
      <c r="B52" t="s">
        <v>26</v>
      </c>
      <c r="D52" s="7"/>
    </row>
    <row r="53" spans="2:4" x14ac:dyDescent="0.2">
      <c r="B53" t="s">
        <v>27</v>
      </c>
      <c r="C53">
        <f>17624-14090</f>
        <v>3534</v>
      </c>
    </row>
    <row r="55" spans="2:4" x14ac:dyDescent="0.2">
      <c r="B55" t="s">
        <v>28</v>
      </c>
    </row>
    <row r="56" spans="2:4" x14ac:dyDescent="0.2">
      <c r="C56" s="8"/>
    </row>
    <row r="57" spans="2:4" x14ac:dyDescent="0.2">
      <c r="C57" s="7"/>
      <c r="D57" s="7"/>
    </row>
    <row r="58" spans="2:4" x14ac:dyDescent="0.2">
      <c r="B58" s="9" t="s">
        <v>23</v>
      </c>
      <c r="C58" s="8" t="s">
        <v>44</v>
      </c>
    </row>
    <row r="59" spans="2:4" x14ac:dyDescent="0.2">
      <c r="B59" s="9"/>
      <c r="C59" s="7">
        <v>42004</v>
      </c>
      <c r="D59" s="7">
        <v>43100</v>
      </c>
    </row>
    <row r="60" spans="2:4" x14ac:dyDescent="0.2">
      <c r="B60" t="s">
        <v>29</v>
      </c>
      <c r="C60">
        <v>17616</v>
      </c>
      <c r="D60">
        <v>21955</v>
      </c>
    </row>
    <row r="61" spans="2:4" x14ac:dyDescent="0.2">
      <c r="B61" t="s">
        <v>30</v>
      </c>
      <c r="C61">
        <v>14673</v>
      </c>
      <c r="D61">
        <v>12960</v>
      </c>
    </row>
    <row r="62" spans="2:4" x14ac:dyDescent="0.2">
      <c r="B62" t="s">
        <v>31</v>
      </c>
      <c r="C62">
        <v>6918</v>
      </c>
      <c r="D62">
        <v>8192</v>
      </c>
    </row>
    <row r="63" spans="2:4" x14ac:dyDescent="0.2">
      <c r="B63" t="s">
        <v>32</v>
      </c>
      <c r="C63">
        <v>13845</v>
      </c>
      <c r="D63">
        <v>22255</v>
      </c>
    </row>
    <row r="64" spans="2:4" x14ac:dyDescent="0.2">
      <c r="B64" t="s">
        <v>33</v>
      </c>
      <c r="C64">
        <f>SUM(C60:C63)</f>
        <v>53052</v>
      </c>
      <c r="D64">
        <f>SUM(D60:D63)</f>
        <v>65362</v>
      </c>
    </row>
    <row r="65" spans="1:6" x14ac:dyDescent="0.2">
      <c r="B65" t="s">
        <v>34</v>
      </c>
      <c r="C65">
        <v>12493</v>
      </c>
      <c r="D65">
        <v>22432</v>
      </c>
    </row>
    <row r="66" spans="1:6" x14ac:dyDescent="0.2">
      <c r="B66" t="s">
        <v>35</v>
      </c>
    </row>
    <row r="67" spans="1:6" x14ac:dyDescent="0.2">
      <c r="B67" t="s">
        <v>36</v>
      </c>
      <c r="C67">
        <v>8000</v>
      </c>
      <c r="D67">
        <v>8000</v>
      </c>
    </row>
    <row r="68" spans="1:6" x14ac:dyDescent="0.2">
      <c r="B68" t="s">
        <v>37</v>
      </c>
      <c r="C68">
        <f>45085-8000</f>
        <v>37085</v>
      </c>
      <c r="D68">
        <v>41209</v>
      </c>
    </row>
    <row r="69" spans="1:6" x14ac:dyDescent="0.2">
      <c r="B69" t="s">
        <v>38</v>
      </c>
      <c r="C69">
        <f>SUM(C65:C68)</f>
        <v>57578</v>
      </c>
      <c r="D69">
        <f>SUM(D65:D68)</f>
        <v>71641</v>
      </c>
    </row>
    <row r="70" spans="1:6" x14ac:dyDescent="0.2">
      <c r="B70" t="s">
        <v>39</v>
      </c>
      <c r="C70">
        <f>SUM(C61:C63)</f>
        <v>35436</v>
      </c>
      <c r="D70">
        <f>SUM(D61:D63)</f>
        <v>43407</v>
      </c>
    </row>
    <row r="71" spans="1:6" x14ac:dyDescent="0.2">
      <c r="B71" t="s">
        <v>40</v>
      </c>
      <c r="C71">
        <f>SUM(C61:C62)</f>
        <v>21591</v>
      </c>
      <c r="D71">
        <f>SUM(D61:D62)</f>
        <v>21152</v>
      </c>
    </row>
    <row r="72" spans="1:6" x14ac:dyDescent="0.2">
      <c r="C72" s="9">
        <v>2017</v>
      </c>
      <c r="D72" s="9"/>
    </row>
    <row r="73" spans="1:6" x14ac:dyDescent="0.2">
      <c r="A73" s="6" t="s">
        <v>46</v>
      </c>
      <c r="C73" s="8" t="s">
        <v>50</v>
      </c>
      <c r="D73" s="8" t="s">
        <v>51</v>
      </c>
      <c r="E73" s="8">
        <v>2016</v>
      </c>
      <c r="F73" s="8">
        <v>2015</v>
      </c>
    </row>
    <row r="74" spans="1:6" x14ac:dyDescent="0.2">
      <c r="B74" t="s">
        <v>47</v>
      </c>
      <c r="C74">
        <v>309</v>
      </c>
      <c r="D74" s="10">
        <f>C74/9226</f>
        <v>3.349230435725125E-2</v>
      </c>
      <c r="E74" s="10">
        <f>362/8110</f>
        <v>4.4636251541307029E-2</v>
      </c>
      <c r="F74" s="10">
        <f>456/8822</f>
        <v>5.1688959419632738E-2</v>
      </c>
    </row>
    <row r="75" spans="1:6" x14ac:dyDescent="0.2">
      <c r="B75" t="s">
        <v>48</v>
      </c>
      <c r="C75">
        <v>785</v>
      </c>
      <c r="D75" s="10">
        <f>C75/23198</f>
        <v>3.3839124062419172E-2</v>
      </c>
      <c r="E75" s="10">
        <f>397/18847</f>
        <v>2.1064360375656604E-2</v>
      </c>
      <c r="F75" s="10">
        <f>131/15018</f>
        <v>8.7228658942602212E-3</v>
      </c>
    </row>
    <row r="76" spans="1:6" x14ac:dyDescent="0.2">
      <c r="B76" t="s">
        <v>49</v>
      </c>
      <c r="C76">
        <v>1673</v>
      </c>
      <c r="D76" s="10">
        <f>C76/3977</f>
        <v>0.42066884586371639</v>
      </c>
      <c r="E76" s="10">
        <f>17/417</f>
        <v>4.0767386091127102E-2</v>
      </c>
      <c r="F76" s="10">
        <f>17/417</f>
        <v>4.0767386091127102E-2</v>
      </c>
    </row>
    <row r="77" spans="1:6" x14ac:dyDescent="0.2">
      <c r="B77" t="s">
        <v>52</v>
      </c>
      <c r="C77">
        <v>1925</v>
      </c>
      <c r="D77" s="10">
        <f>C77/30378</f>
        <v>6.3368227006386196E-2</v>
      </c>
      <c r="E77" s="10">
        <f>1698/24439</f>
        <v>6.9479111256598058E-2</v>
      </c>
      <c r="F77" s="10">
        <f>1753/23968</f>
        <v>7.3139185580774368E-2</v>
      </c>
    </row>
    <row r="78" spans="1:6" x14ac:dyDescent="0.2">
      <c r="B78" t="s">
        <v>53</v>
      </c>
      <c r="C78">
        <v>216</v>
      </c>
      <c r="D78" s="10">
        <f>C78/8615</f>
        <v>2.5072547881601858E-2</v>
      </c>
      <c r="E78" s="10">
        <f>226/9603</f>
        <v>2.3534312194106007E-2</v>
      </c>
      <c r="F78" s="10">
        <f>195/9602</f>
        <v>2.0308269110601958E-2</v>
      </c>
    </row>
    <row r="79" spans="1:6" x14ac:dyDescent="0.2">
      <c r="C79">
        <f>SUM(C74:C78)</f>
        <v>4908</v>
      </c>
    </row>
  </sheetData>
  <mergeCells count="2">
    <mergeCell ref="B58:B59"/>
    <mergeCell ref="C72:D7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2018-12-26T09:34:29Z</dcterms:modified>
</cp:coreProperties>
</file>