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filterPrivacy="1" defaultThemeVersion="124226"/>
  <xr:revisionPtr revIDLastSave="0" documentId="13_ncr:1_{5809FFCB-B05B-448C-94B2-60D02B06CB1C}" xr6:coauthVersionLast="40" xr6:coauthVersionMax="40" xr10:uidLastSave="{00000000-0000-0000-0000-000000000000}"/>
  <bookViews>
    <workbookView xWindow="240" yWindow="105" windowWidth="14805" windowHeight="8010" firstSheet="2" activeTab="3" xr2:uid="{00000000-000D-0000-FFFF-FFFF00000000}"/>
  </bookViews>
  <sheets>
    <sheet name="选股逻辑" sheetId="1" r:id="rId1"/>
    <sheet name="资产负债表-低价股F" sheetId="14" r:id="rId2"/>
    <sheet name="损益表分析-收益股G" sheetId="15" r:id="rId3"/>
    <sheet name="成长股十五原则" sheetId="17" r:id="rId4"/>
    <sheet name="成长股财务指标" sheetId="19" r:id="rId5"/>
    <sheet name="成长股买卖原则" sheetId="18" r:id="rId6"/>
    <sheet name="债券选择原则-H" sheetId="16" r:id="rId7"/>
  </sheets>
  <externalReferences>
    <externalReference r:id="rId8"/>
    <externalReference r:id="rId9"/>
  </externalReferenc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9" l="1"/>
  <c r="B3" i="19" l="1"/>
  <c r="M4" i="17"/>
  <c r="L4" i="17"/>
  <c r="K4" i="17"/>
  <c r="K3" i="19" l="1"/>
  <c r="E3" i="19"/>
  <c r="C3" i="19" l="1"/>
  <c r="O12" i="14" l="1"/>
  <c r="N12" i="14"/>
  <c r="M12" i="14"/>
  <c r="B12" i="14"/>
  <c r="O11" i="14" l="1"/>
  <c r="N11" i="14"/>
  <c r="M11" i="14"/>
  <c r="B11" i="14"/>
  <c r="L6" i="17" l="1"/>
  <c r="L5" i="17"/>
  <c r="K6" i="17" l="1"/>
  <c r="K5" i="17"/>
  <c r="M6" i="17" l="1"/>
  <c r="M5" i="17" l="1"/>
  <c r="H5" i="17"/>
  <c r="G5" i="17"/>
  <c r="E5" i="17"/>
  <c r="O10" i="14" l="1"/>
  <c r="N10" i="14"/>
  <c r="B10" i="14" l="1"/>
  <c r="O9" i="14" l="1"/>
  <c r="N9" i="14"/>
  <c r="M9" i="14"/>
  <c r="B9" i="14" l="1"/>
  <c r="O7" i="14" l="1"/>
  <c r="N7" i="14"/>
  <c r="O5" i="14" l="1"/>
  <c r="N5" i="14"/>
  <c r="C8" i="14" l="1"/>
  <c r="B8" i="14"/>
  <c r="M7" i="14" l="1"/>
  <c r="C7" i="14"/>
  <c r="B7" i="14"/>
  <c r="M6" i="14"/>
  <c r="C6" i="14"/>
  <c r="B6" i="14"/>
  <c r="M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<sst xmlns="http://schemas.openxmlformats.org/spreadsheetml/2006/main" count="363" uniqueCount="328">
  <si>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</si>
  <si>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</si>
  <si>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</si>
  <si>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</si>
  <si>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</si>
  <si>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</si>
  <si>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</si>
  <si>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</si>
  <si>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</si>
  <si>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</si>
  <si>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</si>
  <si>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</si>
  <si>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</si>
  <si>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</si>
  <si>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</si>
  <si>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</si>
  <si>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</si>
  <si>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</si>
  <si>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</si>
  <si>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</si>
  <si>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</si>
  <si>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</si>
  <si>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</si>
  <si>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</si>
  <si>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</si>
  <si>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</si>
  <si>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</si>
  <si>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</si>
  <si>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</si>
  <si>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</si>
  <si>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</si>
  <si>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</si>
  <si>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</si>
  <si>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</si>
  <si>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</si>
  <si>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</si>
  <si>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</si>
  <si>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</si>
  <si>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</si>
  <si>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</si>
  <si>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</si>
  <si>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</si>
  <si>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</si>
  <si>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</si>
  <si>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</si>
  <si>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</si>
  <si>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</si>
  <si>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</si>
  <si>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</si>
  <si>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</si>
  <si>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</si>
  <si>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</si>
  <si>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</si>
  <si>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</si>
  <si>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</si>
  <si>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</si>
  <si>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</si>
  <si>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</si>
  <si>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</si>
  <si>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</si>
  <si>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</si>
  <si>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</si>
  <si>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</si>
  <si>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</si>
  <si>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</si>
  <si>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</si>
  <si>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</si>
  <si>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</si>
  <si>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</si>
  <si>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</si>
  <si>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</si>
  <si>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</si>
  <si>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</si>
  <si>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</si>
  <si>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</si>
  <si>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</si>
  <si>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</si>
  <si>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</si>
  <si>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</si>
  <si>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联发股份</t>
    <phoneticPr fontId="2" type="noConversion"/>
  </si>
  <si>
    <t>股票名称</t>
    <phoneticPr fontId="2" type="noConversion"/>
  </si>
  <si>
    <t>6年平均每股收益</t>
    <phoneticPr fontId="2" type="noConversion"/>
  </si>
  <si>
    <t>投资价值</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</si>
  <si>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</si>
  <si>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</si>
  <si>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</si>
  <si>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</si>
  <si>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</si>
  <si>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</si>
  <si>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</si>
  <si>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</si>
  <si>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</si>
  <si>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</si>
  <si>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</si>
  <si>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</si>
  <si>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</si>
  <si>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</si>
  <si>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</si>
  <si>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</si>
  <si>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</si>
  <si>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</si>
  <si>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</si>
  <si>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</si>
  <si>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</si>
  <si>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</si>
  <si>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</si>
  <si>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</si>
  <si>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</si>
  <si>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</si>
  <si>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</si>
  <si>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</si>
  <si>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</si>
  <si>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</si>
  <si>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</si>
  <si>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</si>
  <si>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</si>
  <si>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</si>
  <si>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</si>
  <si>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</si>
  <si>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</si>
  <si>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盈利误导手段
1 虚增商誉无形资产
2 租赁物增值
3 按市场价值计算股票股息导致虚增</t>
    <phoneticPr fontId="2" type="noConversion"/>
  </si>
  <si>
    <t>平均值</t>
    <phoneticPr fontId="2" type="noConversion"/>
  </si>
  <si>
    <t>准备金
折旧和摊销</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</si>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</sst>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_);[Red]\(0.00\)"/>
  </numFmts>
  <fonts count="8"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64">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9267880"/>
        <c:axId val="159284264"/>
      </c:lineChart>
      <c:catAx>
        <c:axId val="1592678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9284264"/>
        <c:crosses val="autoZero"/>
        <c:auto val="1"/>
        <c:lblAlgn val="ctr"/>
        <c:lblOffset val="100"/>
        <c:noMultiLvlLbl val="0"/>
      </c:catAx>
      <c:valAx>
        <c:axId val="159284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926788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547169912"/>
        <c:axId val="547168632"/>
      </c:lineChart>
      <c:catAx>
        <c:axId val="5471699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547168632"/>
        <c:crosses val="autoZero"/>
        <c:auto val="1"/>
        <c:lblAlgn val="ctr"/>
        <c:lblOffset val="100"/>
        <c:noMultiLvlLbl val="0"/>
      </c:catAx>
      <c:valAx>
        <c:axId val="5471686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547169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158612872"/>
        <c:axId val="158613256"/>
      </c:lineChart>
      <c:catAx>
        <c:axId val="15861287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8613256"/>
        <c:crosses val="autoZero"/>
        <c:auto val="1"/>
        <c:lblAlgn val="ctr"/>
        <c:lblOffset val="100"/>
        <c:noMultiLvlLbl val="0"/>
      </c:catAx>
      <c:valAx>
        <c:axId val="158613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8612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243541472"/>
        <c:axId val="242558368"/>
      </c:lineChart>
      <c:catAx>
        <c:axId val="24354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242558368"/>
        <c:crosses val="autoZero"/>
        <c:auto val="1"/>
        <c:lblAlgn val="ctr"/>
        <c:lblOffset val="100"/>
        <c:noMultiLvlLbl val="0"/>
      </c:catAx>
      <c:valAx>
        <c:axId val="2425583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354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2623552"/>
        <c:axId val="242709912"/>
      </c:lineChart>
      <c:catAx>
        <c:axId val="2426235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09912"/>
        <c:crosses val="autoZero"/>
        <c:auto val="1"/>
        <c:lblAlgn val="ctr"/>
        <c:lblOffset val="100"/>
        <c:noMultiLvlLbl val="0"/>
      </c:catAx>
      <c:valAx>
        <c:axId val="242709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62355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2745032"/>
        <c:axId val="242738504"/>
      </c:lineChart>
      <c:catAx>
        <c:axId val="2427450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38504"/>
        <c:crosses val="autoZero"/>
        <c:auto val="1"/>
        <c:lblAlgn val="ctr"/>
        <c:lblOffset val="100"/>
        <c:noMultiLvlLbl val="0"/>
      </c:catAx>
      <c:valAx>
        <c:axId val="242738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4503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a16="http://schemas.microsoft.com/office/drawing/2014/main"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a16="http://schemas.microsoft.com/office/drawing/2014/main"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a16="http://schemas.microsoft.com/office/drawing/2014/main"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a16="http://schemas.microsoft.com/office/drawing/2014/main"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0&#23433;&#20840;&#27983;&#35272;&#22120;&#19979;&#36733;/&#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201</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203</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202</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202</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202</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202</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202</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202</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202</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202</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202</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202</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202</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202</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202</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202</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202</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202</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202</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202</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202</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202</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202</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202</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202</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204</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204</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204</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204</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204</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204</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204</v>
      </c>
    </row>
  </sheetData>
  <sortState ref="A2:S27">
    <sortCondition descending="1" ref="L1"/>
  </sortState>
  <phoneticPr fontId="2" type="noConversion"/>
  <dataValidations count="1">
    <dataValidation type="list" allowBlank="1" showInputMessage="1" showErrorMessage="1" sqref="S2:S32" xr:uid="{00000000-0002-0000-0000-000000000000}">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2"/>
  <sheetViews>
    <sheetView topLeftCell="A2" zoomScaleNormal="100" workbookViewId="0">
      <selection activeCell="N12" sqref="N12:O12"/>
    </sheetView>
  </sheetViews>
  <sheetFormatPr defaultRowHeight="13.5" x14ac:dyDescent="0.15"/>
  <cols>
    <col min="1" max="1" width="10.75" customWidth="1"/>
    <col min="2" max="2" width="24.75" style="33" customWidth="1"/>
    <col min="3" max="4" width="24.75" customWidth="1"/>
    <col min="5" max="5" width="27.125" customWidth="1"/>
    <col min="7" max="8" width="14" customWidth="1"/>
    <col min="9" max="9" width="12.5" customWidth="1"/>
    <col min="14" max="14" width="15.25" customWidth="1"/>
    <col min="15" max="15" width="15.5" customWidth="1"/>
    <col min="16" max="16" width="24.125" customWidth="1"/>
    <col min="17" max="17" width="22.625" customWidth="1"/>
    <col min="18" max="18" width="24.5" customWidth="1"/>
    <col min="19" max="19" width="26.625" customWidth="1"/>
    <col min="20" max="21" width="21" customWidth="1"/>
  </cols>
  <sheetData>
    <row r="1" spans="1:23" ht="13.5" customHeight="1" x14ac:dyDescent="0.15">
      <c r="B1" s="62" t="s">
        <v>205</v>
      </c>
      <c r="C1" s="62"/>
      <c r="D1" s="62"/>
      <c r="E1" s="63" t="s">
        <v>85</v>
      </c>
      <c r="F1" s="63"/>
      <c r="G1" s="63"/>
      <c r="H1" s="63" t="s">
        <v>84</v>
      </c>
      <c r="I1" s="63"/>
      <c r="J1" s="63"/>
      <c r="K1" s="63"/>
      <c r="L1" s="63"/>
      <c r="M1" s="63"/>
      <c r="N1" s="63" t="s">
        <v>215</v>
      </c>
      <c r="O1" s="63"/>
      <c r="P1" s="63"/>
      <c r="Q1" s="63" t="s">
        <v>216</v>
      </c>
      <c r="R1" s="63"/>
      <c r="S1" s="63"/>
      <c r="T1" s="63" t="s">
        <v>199</v>
      </c>
      <c r="U1" s="63"/>
    </row>
    <row r="2" spans="1:23" ht="120" customHeight="1" x14ac:dyDescent="0.15">
      <c r="A2" s="1" t="s">
        <v>80</v>
      </c>
      <c r="B2" s="30" t="s">
        <v>207</v>
      </c>
      <c r="C2" s="42" t="s">
        <v>206</v>
      </c>
      <c r="D2" s="42" t="s">
        <v>200</v>
      </c>
      <c r="E2" s="1" t="s">
        <v>81</v>
      </c>
      <c r="F2" s="1" t="s">
        <v>82</v>
      </c>
      <c r="G2" s="1" t="s">
        <v>83</v>
      </c>
      <c r="H2" s="42" t="s">
        <v>229</v>
      </c>
      <c r="I2" s="42" t="s">
        <v>228</v>
      </c>
      <c r="J2" s="1" t="s">
        <v>86</v>
      </c>
      <c r="K2" s="41" t="s">
        <v>87</v>
      </c>
      <c r="L2" s="1" t="s">
        <v>88</v>
      </c>
      <c r="M2" s="1" t="s">
        <v>89</v>
      </c>
      <c r="N2" s="1" t="s">
        <v>101</v>
      </c>
      <c r="O2" s="1" t="s">
        <v>100</v>
      </c>
      <c r="P2" s="42" t="s">
        <v>217</v>
      </c>
      <c r="Q2" s="1" t="s">
        <v>102</v>
      </c>
      <c r="R2" s="1" t="s">
        <v>103</v>
      </c>
      <c r="S2" s="42" t="s">
        <v>220</v>
      </c>
      <c r="T2" s="42" t="s">
        <v>209</v>
      </c>
      <c r="U2" s="1"/>
      <c r="V2" s="1"/>
      <c r="W2" s="1"/>
    </row>
    <row r="3" spans="1:23" ht="81" customHeight="1" x14ac:dyDescent="0.15">
      <c r="B3" s="30" t="s">
        <v>211</v>
      </c>
      <c r="C3" s="62" t="s">
        <v>208</v>
      </c>
      <c r="D3" s="62"/>
      <c r="I3" s="62" t="s">
        <v>210</v>
      </c>
      <c r="J3" s="62"/>
      <c r="K3" s="62"/>
      <c r="L3" s="62"/>
      <c r="M3" s="62"/>
      <c r="N3" s="62" t="s">
        <v>218</v>
      </c>
      <c r="O3" s="63"/>
      <c r="P3" s="63"/>
      <c r="T3" s="5"/>
      <c r="U3" s="5"/>
      <c r="V3" s="5"/>
      <c r="W3" s="5"/>
    </row>
    <row r="4" spans="1:23" x14ac:dyDescent="0.15">
      <c r="A4" t="s">
        <v>99</v>
      </c>
      <c r="B4" s="33">
        <v>9.31</v>
      </c>
      <c r="C4" s="7">
        <f>(36-14)/3.7</f>
        <v>5.9459459459459456</v>
      </c>
      <c r="D4">
        <v>6.25</v>
      </c>
    </row>
    <row r="5" spans="1:23" s="17" customFormat="1" ht="12.75" customHeight="1" x14ac:dyDescent="0.15">
      <c r="A5" s="17" t="s">
        <v>212</v>
      </c>
      <c r="B5" s="32">
        <f>(12.3-0.76)/2.43</f>
        <v>4.7489711934156382</v>
      </c>
      <c r="C5" s="20">
        <f>(33.29-24.4)/2.43</f>
        <v>3.6584362139917697</v>
      </c>
      <c r="H5" s="18">
        <v>1.17E-2</v>
      </c>
      <c r="I5" s="18"/>
      <c r="M5" s="17">
        <f>208/17</f>
        <v>12.235294117647058</v>
      </c>
      <c r="N5" s="20">
        <f>33.29/23.89</f>
        <v>1.393470071159481</v>
      </c>
      <c r="O5" s="20">
        <f>(33.28-4.05)/23.89</f>
        <v>1.2235244872331519</v>
      </c>
      <c r="P5" s="17" t="s">
        <v>221</v>
      </c>
      <c r="Q5" s="45" t="s">
        <v>222</v>
      </c>
      <c r="R5" s="45" t="s">
        <v>222</v>
      </c>
      <c r="S5" s="45" t="s">
        <v>222</v>
      </c>
    </row>
    <row r="6" spans="1:23" x14ac:dyDescent="0.15">
      <c r="A6" t="s">
        <v>213</v>
      </c>
      <c r="B6" s="33">
        <f>(64.19-8.12-1.98)/10.75</f>
        <v>5.0316279069767447</v>
      </c>
      <c r="C6" s="7">
        <f>(38.43-16.02)/10.75</f>
        <v>2.0846511627906978</v>
      </c>
      <c r="H6" s="5">
        <v>6.3E-3</v>
      </c>
      <c r="I6" s="5"/>
      <c r="M6">
        <f>736/17</f>
        <v>43.294117647058826</v>
      </c>
    </row>
    <row r="7" spans="1:23" s="17" customFormat="1" x14ac:dyDescent="0.15">
      <c r="A7" s="17" t="s">
        <v>214</v>
      </c>
      <c r="B7" s="32">
        <f>(39.49-7.59)/11.61</f>
        <v>2.7476313522825153</v>
      </c>
      <c r="C7" s="20">
        <f>(28.47-3.13)/11.61</f>
        <v>2.1826012058570199</v>
      </c>
      <c r="H7" s="18">
        <v>1.6999999999999999E-3</v>
      </c>
      <c r="I7" s="18"/>
      <c r="M7" s="17">
        <f>557/15</f>
        <v>37.133333333333333</v>
      </c>
      <c r="N7" s="20">
        <f>248655/31297</f>
        <v>7.9450107039013327</v>
      </c>
      <c r="O7" s="20">
        <f>(248655-10356)/31297</f>
        <v>7.6141163689810529</v>
      </c>
    </row>
    <row r="8" spans="1:23" x14ac:dyDescent="0.15">
      <c r="A8" t="s">
        <v>219</v>
      </c>
      <c r="B8" s="33">
        <f>(30.56-2.27)/22.78</f>
        <v>1.2418788410886741</v>
      </c>
      <c r="C8" s="7">
        <f>(41.16-16.75)/22.78</f>
        <v>1.071553994732221</v>
      </c>
    </row>
    <row r="9" spans="1:23" s="17" customFormat="1" x14ac:dyDescent="0.15">
      <c r="A9" s="17" t="s">
        <v>223</v>
      </c>
      <c r="B9" s="32">
        <f>(51122-7348)/11200</f>
        <v>3.9083928571428572</v>
      </c>
      <c r="E9" s="17">
        <v>0.34</v>
      </c>
      <c r="H9" s="18">
        <v>7.3000000000000001E-3</v>
      </c>
      <c r="I9" s="18"/>
      <c r="M9" s="17">
        <f>304/18</f>
        <v>16.888888888888889</v>
      </c>
      <c r="N9" s="20">
        <f>52367/28725</f>
        <v>1.8230461270670149</v>
      </c>
      <c r="O9" s="20">
        <f>(52367-26519)/28725</f>
        <v>0.89984334203655347</v>
      </c>
    </row>
    <row r="10" spans="1:23" ht="12.75" customHeight="1" x14ac:dyDescent="0.15">
      <c r="A10" t="s">
        <v>227</v>
      </c>
      <c r="B10" s="33">
        <f>(140755-37289-28391)/40362</f>
        <v>1.8600416233090531</v>
      </c>
      <c r="E10">
        <v>0.97</v>
      </c>
      <c r="H10" s="5">
        <v>2.7000000000000001E-3</v>
      </c>
      <c r="I10" s="5">
        <v>0.41399999999999998</v>
      </c>
      <c r="M10">
        <v>37.799999999999997</v>
      </c>
      <c r="N10" s="7">
        <f>181671/111350</f>
        <v>1.6315312079030084</v>
      </c>
      <c r="O10" s="7">
        <f>(181671-846)/111350</f>
        <v>1.6239335428828019</v>
      </c>
      <c r="P10" t="s">
        <v>230</v>
      </c>
    </row>
    <row r="11" spans="1:23" s="17" customFormat="1" x14ac:dyDescent="0.15">
      <c r="A11" s="17" t="s">
        <v>279</v>
      </c>
      <c r="B11" s="32">
        <f>(33.63-4.18)/9.08</f>
        <v>3.2433920704845818</v>
      </c>
      <c r="E11" s="17">
        <v>0.2</v>
      </c>
      <c r="H11" s="18">
        <v>5.4199999999999998E-2</v>
      </c>
      <c r="I11" s="18">
        <v>0.66410000000000002</v>
      </c>
      <c r="M11" s="20">
        <f>407/12</f>
        <v>33.916666666666664</v>
      </c>
      <c r="N11" s="20">
        <f>35.64/34.01</f>
        <v>1.0479270802705087</v>
      </c>
      <c r="O11" s="20">
        <f>(35.64-19.6)/34.01</f>
        <v>0.47162599235518965</v>
      </c>
    </row>
    <row r="12" spans="1:23" x14ac:dyDescent="0.15">
      <c r="A12" t="s">
        <v>280</v>
      </c>
      <c r="B12" s="33">
        <f>(113.17-4.6)/11.687</f>
        <v>9.2898091896979569</v>
      </c>
      <c r="E12">
        <v>0.64</v>
      </c>
      <c r="H12" s="18">
        <v>1.26E-2</v>
      </c>
      <c r="I12" s="5">
        <v>0.49509999999999998</v>
      </c>
      <c r="M12">
        <f>936/32</f>
        <v>29.25</v>
      </c>
      <c r="N12" s="7">
        <f>246.35/174.58</f>
        <v>1.4111009279413449</v>
      </c>
      <c r="O12" s="7">
        <f>(246.35-104.48)/174.58</f>
        <v>0.81263604078359486</v>
      </c>
    </row>
    <row r="22" spans="6:6" x14ac:dyDescent="0.15">
      <c r="F22" t="s">
        <v>94</v>
      </c>
    </row>
  </sheetData>
  <mergeCells count="9">
    <mergeCell ref="B1:D1"/>
    <mergeCell ref="C3:D3"/>
    <mergeCell ref="T1:U1"/>
    <mergeCell ref="N1:P1"/>
    <mergeCell ref="Q1:S1"/>
    <mergeCell ref="E1:G1"/>
    <mergeCell ref="I3:M3"/>
    <mergeCell ref="N3:P3"/>
    <mergeCell ref="H1:M1"/>
  </mergeCells>
  <phoneticPr fontId="2" type="noConversion"/>
  <hyperlinks>
    <hyperlink ref="Q5" r:id="rId1" xr:uid="{00000000-0004-0000-0100-000000000000}"/>
    <hyperlink ref="R5" r:id="rId2" xr:uid="{00000000-0004-0000-0100-000001000000}"/>
    <hyperlink ref="S5" r:id="rId3" xr:uid="{00000000-0004-0000-0100-000002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
  <sheetViews>
    <sheetView workbookViewId="0">
      <selection activeCell="A3" sqref="A3"/>
    </sheetView>
  </sheetViews>
  <sheetFormatPr defaultRowHeight="13.5" x14ac:dyDescent="0.15"/>
  <cols>
    <col min="2" max="2" width="15.375" customWidth="1"/>
    <col min="3" max="3" width="21.125" customWidth="1"/>
    <col min="8" max="8" width="17.125" customWidth="1"/>
    <col min="9" max="9" width="13.75" customWidth="1"/>
    <col min="10" max="10" width="32.75" customWidth="1"/>
    <col min="11" max="11" width="30.375" customWidth="1"/>
  </cols>
  <sheetData>
    <row r="1" spans="1:11" x14ac:dyDescent="0.15">
      <c r="B1" s="63" t="s">
        <v>91</v>
      </c>
      <c r="C1" s="63"/>
      <c r="D1" s="63"/>
      <c r="E1" s="63"/>
      <c r="F1" s="63" t="s">
        <v>95</v>
      </c>
      <c r="G1" s="63"/>
      <c r="H1" s="63"/>
      <c r="I1" s="63" t="s">
        <v>98</v>
      </c>
      <c r="J1" s="63"/>
      <c r="K1" s="63"/>
    </row>
    <row r="2" spans="1:11" ht="13.5" customHeight="1" x14ac:dyDescent="0.15">
      <c r="A2" s="1" t="s">
        <v>80</v>
      </c>
      <c r="B2" s="42" t="s">
        <v>92</v>
      </c>
      <c r="C2" s="42" t="s">
        <v>198</v>
      </c>
      <c r="D2" s="42" t="s">
        <v>122</v>
      </c>
      <c r="E2" s="42" t="s">
        <v>120</v>
      </c>
      <c r="F2" s="42" t="s">
        <v>121</v>
      </c>
      <c r="G2" s="42" t="s">
        <v>96</v>
      </c>
      <c r="H2" s="42" t="s">
        <v>97</v>
      </c>
      <c r="I2" s="42" t="s">
        <v>117</v>
      </c>
      <c r="J2" s="42" t="s">
        <v>118</v>
      </c>
      <c r="K2" s="42" t="s">
        <v>119</v>
      </c>
    </row>
    <row r="3" spans="1:11" x14ac:dyDescent="0.15">
      <c r="A3" t="s">
        <v>79</v>
      </c>
      <c r="C3" t="s">
        <v>93</v>
      </c>
    </row>
    <row r="38" spans="10:10" x14ac:dyDescent="0.15">
      <c r="J38" t="s">
        <v>90</v>
      </c>
    </row>
  </sheetData>
  <mergeCells count="3">
    <mergeCell ref="B1:E1"/>
    <mergeCell ref="F1:H1"/>
    <mergeCell ref="I1:K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
  <sheetViews>
    <sheetView tabSelected="1" topLeftCell="M4" workbookViewId="0">
      <selection activeCell="N5" sqref="N5"/>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225</v>
      </c>
      <c r="B1" s="46" t="s">
        <v>224</v>
      </c>
      <c r="C1" s="48" t="s">
        <v>259</v>
      </c>
      <c r="D1" s="62" t="s">
        <v>233</v>
      </c>
      <c r="E1" s="62"/>
      <c r="F1" s="62"/>
      <c r="G1" s="62"/>
      <c r="H1" s="62"/>
      <c r="I1" s="62"/>
      <c r="J1" s="62" t="s">
        <v>240</v>
      </c>
      <c r="K1" s="62"/>
      <c r="L1" s="62"/>
      <c r="M1" s="62" t="s">
        <v>242</v>
      </c>
      <c r="N1" s="62"/>
      <c r="O1" s="49" t="s">
        <v>245</v>
      </c>
      <c r="P1" s="62" t="s">
        <v>247</v>
      </c>
      <c r="Q1" s="62"/>
      <c r="R1" s="49" t="s">
        <v>250</v>
      </c>
      <c r="S1" s="49" t="s">
        <v>252</v>
      </c>
      <c r="T1" s="51" t="s">
        <v>267</v>
      </c>
      <c r="U1" s="51" t="s">
        <v>278</v>
      </c>
      <c r="V1" s="51" t="s">
        <v>270</v>
      </c>
      <c r="W1" s="51" t="s">
        <v>272</v>
      </c>
      <c r="X1" s="51" t="s">
        <v>274</v>
      </c>
      <c r="Y1" s="54" t="s">
        <v>276</v>
      </c>
    </row>
    <row r="2" spans="1:25" ht="13.5" customHeight="1" x14ac:dyDescent="0.15">
      <c r="B2" t="s">
        <v>226</v>
      </c>
      <c r="J2" t="s">
        <v>243</v>
      </c>
    </row>
    <row r="3" spans="1:25" ht="150" customHeight="1" x14ac:dyDescent="0.15">
      <c r="A3" s="59" t="s">
        <v>311</v>
      </c>
      <c r="B3" s="47" t="s">
        <v>231</v>
      </c>
      <c r="C3" s="47" t="s">
        <v>232</v>
      </c>
      <c r="D3" s="47" t="s">
        <v>234</v>
      </c>
      <c r="E3" s="47" t="s">
        <v>235</v>
      </c>
      <c r="F3" s="47" t="s">
        <v>236</v>
      </c>
      <c r="G3" s="47" t="s">
        <v>237</v>
      </c>
      <c r="H3" s="47" t="s">
        <v>238</v>
      </c>
      <c r="I3" s="47" t="s">
        <v>239</v>
      </c>
      <c r="J3" s="47" t="s">
        <v>241</v>
      </c>
      <c r="K3" s="60" t="s">
        <v>265</v>
      </c>
      <c r="L3" s="52" t="s">
        <v>266</v>
      </c>
      <c r="M3" s="61" t="s">
        <v>313</v>
      </c>
      <c r="N3" s="47" t="s">
        <v>244</v>
      </c>
      <c r="O3" s="47" t="s">
        <v>246</v>
      </c>
      <c r="P3" s="47" t="s">
        <v>249</v>
      </c>
      <c r="Q3" s="47" t="s">
        <v>248</v>
      </c>
      <c r="R3" s="47" t="s">
        <v>251</v>
      </c>
      <c r="S3" s="47" t="s">
        <v>253</v>
      </c>
      <c r="T3" s="47" t="s">
        <v>268</v>
      </c>
      <c r="U3" s="47" t="s">
        <v>269</v>
      </c>
      <c r="V3" s="47" t="s">
        <v>271</v>
      </c>
      <c r="W3" s="47" t="s">
        <v>273</v>
      </c>
      <c r="X3" s="47" t="s">
        <v>275</v>
      </c>
      <c r="Y3" s="47" t="s">
        <v>277</v>
      </c>
    </row>
    <row r="4" spans="1:25" ht="126.75" customHeight="1" x14ac:dyDescent="0.15">
      <c r="A4" s="58" t="s">
        <v>308</v>
      </c>
      <c r="B4" s="47" t="s">
        <v>310</v>
      </c>
      <c r="E4">
        <v>3.14</v>
      </c>
      <c r="G4">
        <v>2928</v>
      </c>
      <c r="H4">
        <v>127</v>
      </c>
      <c r="I4" s="47" t="s">
        <v>312</v>
      </c>
      <c r="K4" s="5">
        <f>5484/93277</f>
        <v>5.879262840786046E-2</v>
      </c>
      <c r="L4" s="33">
        <f>59347/(5471+3458)/2</f>
        <v>3.32327248292082</v>
      </c>
      <c r="M4" s="7">
        <f>1.33/9.33</f>
        <v>0.14255091103965703</v>
      </c>
      <c r="Q4">
        <v>0</v>
      </c>
    </row>
    <row r="5" spans="1:25" ht="120.75" customHeight="1" x14ac:dyDescent="0.15">
      <c r="A5" s="58" t="s">
        <v>254</v>
      </c>
      <c r="B5" t="s">
        <v>255</v>
      </c>
      <c r="C5" t="s">
        <v>256</v>
      </c>
      <c r="D5" s="47"/>
      <c r="E5" s="7">
        <f>(12.42+17.3+18.81)/3</f>
        <v>16.176666666666666</v>
      </c>
      <c r="G5">
        <f>(14439+14665+11576)/3</f>
        <v>13560</v>
      </c>
      <c r="H5">
        <f>2442-208</f>
        <v>2234</v>
      </c>
      <c r="J5" t="s">
        <v>257</v>
      </c>
      <c r="K5" s="50">
        <f>4645/116233</f>
        <v>3.9962833274543377E-2</v>
      </c>
      <c r="L5" s="53">
        <f>19425/(22255+18429)/2</f>
        <v>0.23873021335168618</v>
      </c>
      <c r="M5" s="7">
        <f>(6814/116232+10687/84790+10923/61546)/3</f>
        <v>0.12071398227118028</v>
      </c>
      <c r="N5">
        <v>3</v>
      </c>
      <c r="O5">
        <v>2</v>
      </c>
      <c r="Q5" t="s">
        <v>258</v>
      </c>
    </row>
    <row r="6" spans="1:25" ht="81" x14ac:dyDescent="0.15">
      <c r="A6" s="58" t="s">
        <v>260</v>
      </c>
      <c r="B6" s="47" t="s">
        <v>261</v>
      </c>
      <c r="C6" s="47" t="s">
        <v>262</v>
      </c>
      <c r="E6">
        <v>4.32</v>
      </c>
      <c r="G6">
        <v>1330</v>
      </c>
      <c r="H6">
        <v>208</v>
      </c>
      <c r="J6" s="47" t="s">
        <v>263</v>
      </c>
      <c r="K6" s="50">
        <f>2618/30796</f>
        <v>8.5011040394856477E-2</v>
      </c>
      <c r="L6" s="53">
        <f>112664/(846+1671)/2</f>
        <v>22.380611839491458</v>
      </c>
      <c r="M6" s="7">
        <f>2618/30796</f>
        <v>8.5011040394856477E-2</v>
      </c>
      <c r="O6" s="47"/>
      <c r="Q6" t="s">
        <v>264</v>
      </c>
      <c r="R6" t="s">
        <v>264</v>
      </c>
    </row>
  </sheetData>
  <mergeCells count="4">
    <mergeCell ref="D1:I1"/>
    <mergeCell ref="M1:N1"/>
    <mergeCell ref="P1:Q1"/>
    <mergeCell ref="J1:L1"/>
  </mergeCells>
  <phoneticPr fontId="2" type="noConversion"/>
  <hyperlinks>
    <hyperlink ref="L3" r:id="rId1" xr:uid="{00000000-0004-0000-0300-000000000000}"/>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
  <sheetViews>
    <sheetView workbookViewId="0">
      <selection activeCell="A2" sqref="A2"/>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225</v>
      </c>
      <c r="B1" s="63" t="s">
        <v>291</v>
      </c>
      <c r="C1" s="63"/>
      <c r="D1" s="63"/>
      <c r="E1" s="63"/>
      <c r="F1" s="63" t="s">
        <v>296</v>
      </c>
      <c r="G1" s="63"/>
      <c r="H1" s="2" t="s">
        <v>299</v>
      </c>
      <c r="I1" s="63" t="s">
        <v>300</v>
      </c>
      <c r="J1" s="63"/>
      <c r="K1" s="63"/>
      <c r="L1" s="63" t="s">
        <v>304</v>
      </c>
      <c r="M1" s="63"/>
    </row>
    <row r="2" spans="1:13" x14ac:dyDescent="0.15">
      <c r="B2" s="2" t="s">
        <v>292</v>
      </c>
      <c r="C2" s="2" t="s">
        <v>293</v>
      </c>
      <c r="D2" s="2" t="s">
        <v>294</v>
      </c>
      <c r="E2" s="2" t="s">
        <v>295</v>
      </c>
      <c r="F2" s="1" t="s">
        <v>297</v>
      </c>
      <c r="G2" s="1" t="s">
        <v>298</v>
      </c>
      <c r="H2" s="2"/>
      <c r="I2" s="1" t="s">
        <v>301</v>
      </c>
      <c r="J2" s="1" t="s">
        <v>302</v>
      </c>
      <c r="K2" s="3" t="s">
        <v>303</v>
      </c>
      <c r="L2" s="1" t="s">
        <v>305</v>
      </c>
      <c r="M2" s="1" t="s">
        <v>306</v>
      </c>
    </row>
    <row r="3" spans="1:13" ht="137.25" customHeight="1" x14ac:dyDescent="0.15">
      <c r="A3" t="s">
        <v>307</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
  <sheetViews>
    <sheetView topLeftCell="D1"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309</v>
      </c>
      <c r="B1" s="55" t="s">
        <v>281</v>
      </c>
      <c r="C1" s="55" t="s">
        <v>283</v>
      </c>
      <c r="D1" s="55" t="s">
        <v>285</v>
      </c>
      <c r="E1" s="55" t="s">
        <v>288</v>
      </c>
      <c r="F1" s="55" t="s">
        <v>289</v>
      </c>
      <c r="G1" s="63" t="s">
        <v>314</v>
      </c>
      <c r="H1" s="63"/>
      <c r="I1" s="63"/>
      <c r="J1" s="63" t="s">
        <v>321</v>
      </c>
      <c r="K1" s="63"/>
      <c r="L1" s="63"/>
    </row>
    <row r="2" spans="1:12" ht="94.5" x14ac:dyDescent="0.15">
      <c r="B2" s="47" t="s">
        <v>282</v>
      </c>
      <c r="C2" s="47" t="s">
        <v>284</v>
      </c>
      <c r="D2" s="47" t="s">
        <v>286</v>
      </c>
      <c r="E2" s="47" t="s">
        <v>287</v>
      </c>
      <c r="F2" s="47" t="s">
        <v>290</v>
      </c>
      <c r="G2" s="47" t="s">
        <v>315</v>
      </c>
      <c r="H2" s="47" t="s">
        <v>317</v>
      </c>
      <c r="I2" s="47" t="s">
        <v>319</v>
      </c>
      <c r="J2" s="47" t="s">
        <v>322</v>
      </c>
      <c r="K2" s="47" t="s">
        <v>324</v>
      </c>
      <c r="L2" s="47" t="s">
        <v>326</v>
      </c>
    </row>
    <row r="3" spans="1:12" ht="54" x14ac:dyDescent="0.15">
      <c r="G3" s="47" t="s">
        <v>316</v>
      </c>
      <c r="H3" s="47" t="s">
        <v>318</v>
      </c>
      <c r="I3" t="s">
        <v>320</v>
      </c>
      <c r="J3" s="47" t="s">
        <v>323</v>
      </c>
      <c r="K3" s="47" t="s">
        <v>325</v>
      </c>
      <c r="L3" s="47" t="s">
        <v>327</v>
      </c>
    </row>
  </sheetData>
  <mergeCells count="2">
    <mergeCell ref="G1:I1"/>
    <mergeCell ref="J1:L1"/>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104</v>
      </c>
    </row>
    <row r="2" spans="1:4" x14ac:dyDescent="0.15">
      <c r="A2" s="1"/>
      <c r="B2" s="1" t="s">
        <v>109</v>
      </c>
    </row>
    <row r="3" spans="1:4" x14ac:dyDescent="0.15">
      <c r="A3" s="1"/>
      <c r="B3" s="1" t="s">
        <v>110</v>
      </c>
    </row>
    <row r="4" spans="1:4" x14ac:dyDescent="0.15">
      <c r="B4" s="1" t="s">
        <v>112</v>
      </c>
    </row>
    <row r="5" spans="1:4" x14ac:dyDescent="0.15">
      <c r="A5" s="1" t="s">
        <v>105</v>
      </c>
    </row>
    <row r="6" spans="1:4" x14ac:dyDescent="0.15">
      <c r="A6" s="1"/>
      <c r="B6" s="1" t="s">
        <v>113</v>
      </c>
    </row>
    <row r="7" spans="1:4" x14ac:dyDescent="0.15">
      <c r="A7" s="1"/>
      <c r="B7" s="1" t="s">
        <v>114</v>
      </c>
    </row>
    <row r="8" spans="1:4" x14ac:dyDescent="0.15">
      <c r="A8" s="1"/>
      <c r="B8" s="1" t="s">
        <v>115</v>
      </c>
    </row>
    <row r="9" spans="1:4" x14ac:dyDescent="0.15">
      <c r="A9" s="1" t="s">
        <v>107</v>
      </c>
    </row>
    <row r="10" spans="1:4" x14ac:dyDescent="0.15">
      <c r="A10" s="1"/>
      <c r="B10" s="1" t="s">
        <v>116</v>
      </c>
    </row>
    <row r="11" spans="1:4" x14ac:dyDescent="0.15">
      <c r="A11" s="1" t="s">
        <v>106</v>
      </c>
    </row>
    <row r="12" spans="1:4" x14ac:dyDescent="0.15">
      <c r="B12" s="1" t="s">
        <v>126</v>
      </c>
      <c r="C12" t="s">
        <v>108</v>
      </c>
    </row>
    <row r="13" spans="1:4" x14ac:dyDescent="0.15">
      <c r="B13" s="1" t="s">
        <v>127</v>
      </c>
    </row>
    <row r="14" spans="1:4" x14ac:dyDescent="0.15">
      <c r="A14" t="s">
        <v>111</v>
      </c>
      <c r="B14" s="1" t="s">
        <v>128</v>
      </c>
    </row>
    <row r="15" spans="1:4" x14ac:dyDescent="0.15">
      <c r="B15" s="1" t="s">
        <v>129</v>
      </c>
    </row>
    <row r="16" spans="1:4" x14ac:dyDescent="0.15">
      <c r="C16" t="s">
        <v>123</v>
      </c>
      <c r="D16">
        <v>1.75</v>
      </c>
    </row>
    <row r="17" spans="2:6" x14ac:dyDescent="0.15">
      <c r="C17" t="s">
        <v>124</v>
      </c>
      <c r="D17">
        <v>2</v>
      </c>
    </row>
    <row r="18" spans="2:6" x14ac:dyDescent="0.15">
      <c r="C18" t="s">
        <v>125</v>
      </c>
      <c r="D18">
        <v>3</v>
      </c>
    </row>
    <row r="19" spans="2:6" x14ac:dyDescent="0.15">
      <c r="C19" t="s">
        <v>130</v>
      </c>
    </row>
    <row r="20" spans="2:6" x14ac:dyDescent="0.15">
      <c r="C20" t="s">
        <v>131</v>
      </c>
    </row>
    <row r="21" spans="2:6" x14ac:dyDescent="0.15">
      <c r="C21" t="s">
        <v>132</v>
      </c>
    </row>
    <row r="22" spans="2:6" x14ac:dyDescent="0.15">
      <c r="B22" s="1" t="s">
        <v>133</v>
      </c>
    </row>
    <row r="23" spans="2:6" x14ac:dyDescent="0.15">
      <c r="B23" s="1" t="s">
        <v>137</v>
      </c>
    </row>
    <row r="24" spans="2:6" x14ac:dyDescent="0.15">
      <c r="C24" t="s">
        <v>134</v>
      </c>
    </row>
    <row r="25" spans="2:6" x14ac:dyDescent="0.15">
      <c r="C25" t="s">
        <v>135</v>
      </c>
    </row>
    <row r="26" spans="2:6" x14ac:dyDescent="0.15">
      <c r="C26" t="s">
        <v>136</v>
      </c>
    </row>
    <row r="27" spans="2:6" x14ac:dyDescent="0.15">
      <c r="B27" s="1" t="s">
        <v>142</v>
      </c>
    </row>
    <row r="28" spans="2:6" x14ac:dyDescent="0.15">
      <c r="C28" t="s">
        <v>138</v>
      </c>
    </row>
    <row r="29" spans="2:6" x14ac:dyDescent="0.15">
      <c r="C29" t="s">
        <v>139</v>
      </c>
    </row>
    <row r="30" spans="2:6" x14ac:dyDescent="0.15">
      <c r="C30" t="s">
        <v>140</v>
      </c>
    </row>
    <row r="31" spans="2:6" x14ac:dyDescent="0.15">
      <c r="C31" t="s">
        <v>141</v>
      </c>
    </row>
    <row r="32" spans="2:6" x14ac:dyDescent="0.15">
      <c r="D32" t="s">
        <v>143</v>
      </c>
      <c r="E32" t="s">
        <v>144</v>
      </c>
      <c r="F32" t="s">
        <v>145</v>
      </c>
    </row>
    <row r="33" spans="3:8" x14ac:dyDescent="0.15">
      <c r="D33" t="s">
        <v>146</v>
      </c>
      <c r="E33">
        <v>1.75</v>
      </c>
      <c r="F33" t="s">
        <v>150</v>
      </c>
    </row>
    <row r="34" spans="3:8" x14ac:dyDescent="0.15">
      <c r="D34" t="s">
        <v>147</v>
      </c>
      <c r="E34">
        <v>2</v>
      </c>
      <c r="F34" t="s">
        <v>151</v>
      </c>
    </row>
    <row r="35" spans="3:8" x14ac:dyDescent="0.15">
      <c r="D35" t="s">
        <v>148</v>
      </c>
      <c r="E35">
        <v>3</v>
      </c>
      <c r="F35" t="s">
        <v>149</v>
      </c>
    </row>
    <row r="36" spans="3:8" x14ac:dyDescent="0.15">
      <c r="C36" s="43" t="s">
        <v>152</v>
      </c>
      <c r="D36" s="43"/>
      <c r="E36" s="43"/>
      <c r="F36" s="43"/>
      <c r="G36" s="43"/>
      <c r="H36" s="43"/>
    </row>
    <row r="37" spans="3:8" x14ac:dyDescent="0.15">
      <c r="C37" s="43"/>
      <c r="D37" s="43" t="s">
        <v>153</v>
      </c>
      <c r="E37" s="43" t="s">
        <v>154</v>
      </c>
      <c r="F37" s="43"/>
      <c r="G37" s="43"/>
      <c r="H37" s="43"/>
    </row>
    <row r="38" spans="3:8" x14ac:dyDescent="0.15">
      <c r="C38" s="43"/>
      <c r="D38" s="43" t="s">
        <v>155</v>
      </c>
      <c r="E38" s="44">
        <v>14245</v>
      </c>
      <c r="F38" s="43"/>
      <c r="G38" s="43"/>
      <c r="H38" s="43"/>
    </row>
    <row r="39" spans="3:8" x14ac:dyDescent="0.15">
      <c r="C39" s="43"/>
      <c r="D39" s="43" t="s">
        <v>156</v>
      </c>
      <c r="E39" s="43">
        <v>37663000</v>
      </c>
      <c r="F39" s="43"/>
      <c r="G39" s="43"/>
      <c r="H39" s="43"/>
    </row>
    <row r="40" spans="3:8" x14ac:dyDescent="0.15">
      <c r="C40" s="43"/>
      <c r="D40" s="43" t="s">
        <v>157</v>
      </c>
      <c r="E40" s="43">
        <v>22554000</v>
      </c>
      <c r="F40" s="43"/>
      <c r="G40" s="43"/>
      <c r="H40" s="43"/>
    </row>
    <row r="41" spans="3:8" x14ac:dyDescent="0.15">
      <c r="C41" s="43"/>
      <c r="D41" s="43" t="s">
        <v>158</v>
      </c>
      <c r="E41" s="43" t="s">
        <v>169</v>
      </c>
      <c r="F41" s="43"/>
      <c r="G41" s="43"/>
      <c r="H41" s="43"/>
    </row>
    <row r="42" spans="3:8" x14ac:dyDescent="0.15">
      <c r="C42" s="43"/>
      <c r="D42" s="43" t="s">
        <v>159</v>
      </c>
      <c r="E42" s="43">
        <v>15109000</v>
      </c>
      <c r="F42" s="43"/>
      <c r="G42" s="43"/>
      <c r="H42" s="43"/>
    </row>
    <row r="43" spans="3:8" x14ac:dyDescent="0.15">
      <c r="C43" s="43"/>
      <c r="D43" s="43" t="s">
        <v>160</v>
      </c>
      <c r="E43" s="43">
        <v>1819000</v>
      </c>
      <c r="F43" s="43"/>
      <c r="G43" s="43"/>
      <c r="H43" s="43"/>
    </row>
    <row r="44" spans="3:8" x14ac:dyDescent="0.15">
      <c r="C44" s="43"/>
      <c r="D44" s="43" t="s">
        <v>161</v>
      </c>
      <c r="E44" s="43">
        <v>13290000</v>
      </c>
      <c r="F44" s="43"/>
      <c r="G44" s="43"/>
      <c r="H44" s="43"/>
    </row>
    <row r="45" spans="3:8" x14ac:dyDescent="0.15">
      <c r="C45" s="43"/>
      <c r="D45" s="43" t="s">
        <v>162</v>
      </c>
      <c r="E45" s="43">
        <v>1.55</v>
      </c>
      <c r="F45" s="43"/>
      <c r="G45" s="43"/>
      <c r="H45" s="43"/>
    </row>
    <row r="46" spans="3:8" x14ac:dyDescent="0.15">
      <c r="C46" s="43"/>
      <c r="D46" s="43" t="s">
        <v>163</v>
      </c>
      <c r="E46" s="43">
        <v>1.53</v>
      </c>
      <c r="F46" s="43"/>
      <c r="G46" s="43"/>
      <c r="H46" s="43"/>
    </row>
    <row r="47" spans="3:8" x14ac:dyDescent="0.15">
      <c r="C47" s="43"/>
      <c r="D47" s="43" t="s">
        <v>164</v>
      </c>
      <c r="E47" s="43">
        <v>438000000</v>
      </c>
      <c r="F47" s="43"/>
      <c r="G47" s="43"/>
      <c r="H47" s="43"/>
    </row>
    <row r="48" spans="3:8" x14ac:dyDescent="0.15">
      <c r="C48" s="43"/>
      <c r="D48" s="43" t="s">
        <v>165</v>
      </c>
      <c r="E48" s="43" t="s">
        <v>170</v>
      </c>
      <c r="F48" s="43"/>
      <c r="G48" s="43"/>
      <c r="H48" s="43"/>
    </row>
    <row r="49" spans="3:8" x14ac:dyDescent="0.15">
      <c r="C49" s="43"/>
      <c r="D49" s="43" t="s">
        <v>166</v>
      </c>
      <c r="E49" s="43" t="s">
        <v>171</v>
      </c>
      <c r="F49" s="43"/>
      <c r="G49" s="43"/>
      <c r="H49" s="43"/>
    </row>
    <row r="50" spans="3:8" x14ac:dyDescent="0.15">
      <c r="C50" s="43"/>
      <c r="D50" s="43" t="s">
        <v>167</v>
      </c>
      <c r="E50" s="43">
        <v>221000000</v>
      </c>
      <c r="F50" s="43"/>
      <c r="G50" s="43"/>
      <c r="H50" s="43"/>
    </row>
    <row r="51" spans="3:8" x14ac:dyDescent="0.15">
      <c r="C51" s="43"/>
      <c r="D51" s="43" t="s">
        <v>168</v>
      </c>
      <c r="E51" s="43" t="s">
        <v>172</v>
      </c>
      <c r="F51" s="43"/>
      <c r="G51" s="43"/>
      <c r="H51" s="43"/>
    </row>
    <row r="52" spans="3:8" x14ac:dyDescent="0.15">
      <c r="C52" t="s">
        <v>173</v>
      </c>
    </row>
    <row r="53" spans="3:8" x14ac:dyDescent="0.15">
      <c r="C53" t="s">
        <v>174</v>
      </c>
    </row>
    <row r="54" spans="3:8" x14ac:dyDescent="0.15">
      <c r="C54" t="s">
        <v>175</v>
      </c>
    </row>
    <row r="55" spans="3:8" x14ac:dyDescent="0.15">
      <c r="C55" t="s">
        <v>176</v>
      </c>
    </row>
    <row r="56" spans="3:8" x14ac:dyDescent="0.15">
      <c r="D56" t="s">
        <v>177</v>
      </c>
    </row>
    <row r="57" spans="3:8" x14ac:dyDescent="0.15">
      <c r="D57" t="s">
        <v>178</v>
      </c>
      <c r="E57">
        <v>10000</v>
      </c>
    </row>
    <row r="58" spans="3:8" x14ac:dyDescent="0.15">
      <c r="D58" t="s">
        <v>179</v>
      </c>
      <c r="E58">
        <v>2000000</v>
      </c>
    </row>
    <row r="59" spans="3:8" x14ac:dyDescent="0.15">
      <c r="D59" t="s">
        <v>180</v>
      </c>
      <c r="E59">
        <v>3000000</v>
      </c>
    </row>
    <row r="60" spans="3:8" x14ac:dyDescent="0.15">
      <c r="D60" t="s">
        <v>181</v>
      </c>
      <c r="E60">
        <v>5000000</v>
      </c>
    </row>
    <row r="61" spans="3:8" x14ac:dyDescent="0.15">
      <c r="D61" t="s">
        <v>182</v>
      </c>
    </row>
    <row r="62" spans="3:8" x14ac:dyDescent="0.15">
      <c r="D62" t="s">
        <v>184</v>
      </c>
      <c r="E62">
        <v>1.75</v>
      </c>
    </row>
    <row r="63" spans="3:8" x14ac:dyDescent="0.15">
      <c r="D63" t="s">
        <v>183</v>
      </c>
      <c r="E63">
        <v>2</v>
      </c>
    </row>
    <row r="64" spans="3:8" x14ac:dyDescent="0.15">
      <c r="D64" t="s">
        <v>185</v>
      </c>
      <c r="E64">
        <v>3</v>
      </c>
    </row>
    <row r="65" spans="4:5" x14ac:dyDescent="0.15">
      <c r="D65" t="s">
        <v>186</v>
      </c>
      <c r="E65">
        <v>2</v>
      </c>
    </row>
    <row r="66" spans="4:5" x14ac:dyDescent="0.15">
      <c r="D66" t="s">
        <v>187</v>
      </c>
    </row>
    <row r="67" spans="4:5" x14ac:dyDescent="0.15">
      <c r="D67" t="s">
        <v>196</v>
      </c>
      <c r="E67" t="s">
        <v>197</v>
      </c>
    </row>
    <row r="68" spans="4:5" x14ac:dyDescent="0.15">
      <c r="D68" t="s">
        <v>188</v>
      </c>
      <c r="E68" t="s">
        <v>189</v>
      </c>
    </row>
    <row r="69" spans="4:5" x14ac:dyDescent="0.15">
      <c r="D69" t="s">
        <v>190</v>
      </c>
    </row>
    <row r="70" spans="4:5" x14ac:dyDescent="0.15">
      <c r="D70" t="s">
        <v>146</v>
      </c>
      <c r="E70" t="s">
        <v>191</v>
      </c>
    </row>
    <row r="71" spans="4:5" x14ac:dyDescent="0.15">
      <c r="D71" t="s">
        <v>192</v>
      </c>
      <c r="E71" t="s">
        <v>193</v>
      </c>
    </row>
    <row r="72" spans="4:5" x14ac:dyDescent="0.15">
      <c r="D72" t="s">
        <v>194</v>
      </c>
      <c r="E72" t="s">
        <v>195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选股逻辑</vt:lpstr>
      <vt:lpstr>资产负债表-低价股F</vt:lpstr>
      <vt:lpstr>损益表分析-收益股G</vt:lpstr>
      <vt:lpstr>成长股十五原则</vt:lpstr>
      <vt:lpstr>成长股财务指标</vt:lpstr>
      <vt:lpstr>成长股买卖原则</vt:lpstr>
      <vt:lpstr>债券选择原则-H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2018-12-04T09:29:06Z</dcterms:modified>
</cp:coreProperties>
</file>