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DPWM86GI796Q00TGRGRNRL0K7ZEMOXPREE0XHJEIXFF8TECTN0BRPCJ6FSUTP8RRAXMXOOZGZH578HNJQUFTKF8P8RF0WHLB8OOORHB3A51FB2E0B026A7109740764B9EFFE856" Type="http://schemas.microsoft.com/office/2006/relationships/officeDocumentExtended" Target="docProps/app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YWMK6GH796A00BGRKR8IL0C7ZQMOYVREF06TJEOXFM8TFCTZ6BR6CJXFY5HP86RBXMXSOL5ZIAD8HNJQOFTPFFU8RFMWICB8SOOIHB37F6A3D6FABA1C3AEAD49E16B30AD8DFF" Type="http://schemas.microsoft.com/office/2006/relationships/officeDocumentMain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_code\busi\"/>
    </mc:Choice>
  </mc:AlternateContent>
  <bookViews>
    <workbookView xWindow="4905" yWindow="3540" windowWidth="18000" windowHeight="9360"/>
  </bookViews>
  <sheets>
    <sheet name="波动率与流动性折扣率" sheetId="1" r:id="rId1"/>
  </sheets>
  <externalReferences>
    <externalReference r:id="rId2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L4" i="1" s="1"/>
  <c r="G3" i="1"/>
  <c r="L3" i="1" s="1"/>
  <c r="J2" i="1"/>
  <c r="G2" i="1"/>
  <c r="L2" i="1" s="1"/>
  <c r="K3" i="1"/>
  <c r="K4" i="1"/>
  <c r="K2" i="1"/>
  <c r="I2" i="1" l="1"/>
  <c r="N2" i="1"/>
  <c r="O2" i="1" s="1"/>
  <c r="N3" i="1"/>
  <c r="O3" i="1" s="1"/>
  <c r="N4" i="1"/>
  <c r="O4" i="1" s="1"/>
</calcChain>
</file>

<file path=xl/comments1.xml><?xml version="1.0" encoding="utf-8"?>
<comments xmlns="http://schemas.openxmlformats.org/spreadsheetml/2006/main">
  <authors>
    <author>朱延</author>
  </authors>
  <commentList>
    <comment ref="K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朱延:
取计算日往前推一年波动率，来自wind</t>
        </r>
      </text>
    </comment>
  </commentList>
</comments>
</file>

<file path=xl/sharedStrings.xml><?xml version="1.0" encoding="utf-8"?>
<sst xmlns="http://schemas.openxmlformats.org/spreadsheetml/2006/main" count="31" uniqueCount="30">
  <si>
    <t>估值日期</t>
  </si>
  <si>
    <t>市场</t>
  </si>
  <si>
    <t>代码</t>
  </si>
  <si>
    <t>名称</t>
  </si>
  <si>
    <t>所属板块</t>
  </si>
  <si>
    <t>解禁日期</t>
  </si>
  <si>
    <t>剩余到期天数</t>
  </si>
  <si>
    <t>初始价格100%</t>
  </si>
  <si>
    <t>波动率起始日</t>
  </si>
  <si>
    <t>波动率结束日</t>
  </si>
  <si>
    <t>年化波动率σ</t>
  </si>
  <si>
    <t>年化时间(t)</t>
  </si>
  <si>
    <t>q</t>
  </si>
  <si>
    <t>v*sqrt(t)</t>
  </si>
  <si>
    <t>lomd-流动性折扣</t>
  </si>
  <si>
    <t>本金</t>
  </si>
  <si>
    <t>PD</t>
  </si>
  <si>
    <t>期限调整/年</t>
  </si>
  <si>
    <t>LGD</t>
  </si>
  <si>
    <t>期限调整后的PD</t>
  </si>
  <si>
    <t>减值准备金</t>
  </si>
  <si>
    <t>备注</t>
  </si>
  <si>
    <t>上海</t>
  </si>
  <si>
    <t>沪硅产业</t>
  </si>
  <si>
    <t>科创板</t>
  </si>
  <si>
    <t>广晟有色</t>
  </si>
  <si>
    <t>主板</t>
  </si>
  <si>
    <t>深圳</t>
  </si>
  <si>
    <t>科翔股份</t>
  </si>
  <si>
    <t>创业板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</si>
</sst>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_ * #,##0.0000_ ;_ * \-#,##0.0000_ ;_ * &quot;-&quot;??_ ;_ @_ "/>
    <numFmt numFmtId="178" formatCode="_ * #,##0.000000000_ ;_ * \-#,##0.000000000_ ;_ * &quot;-&quot;??_ ;_ @_ "/>
    <numFmt numFmtId="179" formatCode="yyyy\/mm\/d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宋体"/>
      <family val="2"/>
      <charset val="134"/>
    </font>
    <font>
      <sz val="9"/>
      <color rgb="FFFF0000"/>
      <name val="arial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>
      <alignment vertical="center"/>
    </xf>
    <xf numFmtId="9" fontId="1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 applyAlignment="1">
      <alignment vertical="center"/>
    </xf>
    <xf numFmtId="0" fontId="4" fillId="0" borderId="0" xfId="3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14" fontId="4" fillId="0" borderId="0" xfId="3" applyNumberFormat="1" applyFont="1" applyAlignment="1">
      <alignment vertical="center"/>
    </xf>
    <xf numFmtId="0" fontId="4" fillId="0" borderId="0" xfId="3" applyFont="1" applyAlignment="1">
      <alignment vertical="center"/>
    </xf>
    <xf numFmtId="9" fontId="4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0" fontId="4" fillId="0" borderId="0" xfId="2" applyNumberFormat="1" applyFont="1" applyAlignment="1">
      <alignment vertical="center"/>
    </xf>
    <xf numFmtId="10" fontId="7" fillId="2" borderId="0" xfId="3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3" applyFont="1" applyAlignment="1">
      <alignment vertical="center"/>
    </xf>
    <xf numFmtId="14" fontId="8" fillId="0" borderId="0" xfId="3" applyNumberFormat="1" applyFont="1" applyAlignment="1">
      <alignment vertical="center"/>
    </xf>
    <xf numFmtId="43" fontId="4" fillId="0" borderId="0" xfId="1" applyFont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179" fontId="4" fillId="0" borderId="0" xfId="3" applyNumberFormat="1" applyFont="1" applyAlignment="1">
      <alignment vertical="center"/>
    </xf>
    <xf numFmtId="176" fontId="5" fillId="2" borderId="0" xfId="3" applyNumberFormat="1" applyFont="1" applyFill="1" applyAlignment="1">
      <alignment vertical="center"/>
    </xf>
    <xf numFmtId="177" fontId="4" fillId="0" borderId="0" xfId="1" applyNumberFormat="1" applyFont="1" applyAlignment="1">
      <alignment vertical="center"/>
    </xf>
    <xf numFmtId="43" fontId="4" fillId="0" borderId="0" xfId="1" applyFont="1" applyAlignment="1">
      <alignment vertical="center"/>
    </xf>
    <xf numFmtId="178" fontId="4" fillId="0" borderId="0" xfId="1" applyNumberFormat="1" applyFont="1" applyAlignment="1">
      <alignment vertical="center"/>
    </xf>
  </cellXfs>
  <cellStyles count="4">
    <cellStyle name="百分比" xfId="2" builtinId="5"/>
    <cellStyle name="常规" xfId="0" builtinId="0"/>
    <cellStyle name="常规 6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FinD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thsiFi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abSelected="1" zoomScaleNormal="100" workbookViewId="0">
      <selection activeCell="K4" sqref="K4"/>
    </sheetView>
  </sheetViews>
  <sheetFormatPr defaultColWidth="8.875" defaultRowHeight="12" x14ac:dyDescent="0.15"/>
  <cols>
    <col min="1" max="1" width="11.75" style="8" bestFit="1" customWidth="1"/>
    <col min="2" max="2" width="4.5" style="8" bestFit="1" customWidth="1"/>
    <col min="3" max="3" width="7.5" style="8" bestFit="1" customWidth="1"/>
    <col min="4" max="4" width="8.875" style="8" customWidth="1"/>
    <col min="5" max="5" width="11" style="8" customWidth="1"/>
    <col min="6" max="6" width="10.125" style="8" customWidth="1"/>
    <col min="7" max="7" width="11.5" style="8" customWidth="1"/>
    <col min="8" max="8" width="9" style="8" bestFit="1" customWidth="1"/>
    <col min="9" max="9" width="11.375" style="8" bestFit="1" customWidth="1"/>
    <col min="10" max="10" width="14.25" style="8" bestFit="1" customWidth="1"/>
    <col min="11" max="13" width="9" style="8" bestFit="1" customWidth="1"/>
    <col min="14" max="14" width="8.5" style="8" bestFit="1" customWidth="1"/>
    <col min="15" max="15" width="13.875" style="8" bestFit="1" customWidth="1"/>
    <col min="16" max="22" width="13" style="8" hidden="1" customWidth="1"/>
    <col min="23" max="23" width="8.875" style="8" customWidth="1"/>
    <col min="24" max="16384" width="8.875" style="8"/>
  </cols>
  <sheetData>
    <row r="1" spans="1:22" s="1" customFormat="1" ht="14.25" customHeight="1" x14ac:dyDescent="0.15">
      <c r="A1" s="1" t="s">
        <v>0</v>
      </c>
      <c r="B1" s="1" t="s">
        <v>1</v>
      </c>
      <c r="C1" s="16" t="s">
        <v>2</v>
      </c>
      <c r="D1" s="1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  <c r="J1" s="19" t="s">
        <v>9</v>
      </c>
      <c r="K1" s="2" t="s">
        <v>10</v>
      </c>
      <c r="L1" s="19" t="s">
        <v>11</v>
      </c>
      <c r="M1" s="19" t="s">
        <v>12</v>
      </c>
      <c r="N1" s="19" t="s">
        <v>13</v>
      </c>
      <c r="O1" s="1" t="s">
        <v>14</v>
      </c>
      <c r="P1" s="19" t="s">
        <v>15</v>
      </c>
      <c r="Q1" s="20" t="s">
        <v>16</v>
      </c>
      <c r="R1" s="20" t="s">
        <v>17</v>
      </c>
      <c r="S1" s="3" t="s">
        <v>18</v>
      </c>
      <c r="T1" s="4" t="s">
        <v>19</v>
      </c>
      <c r="U1" s="19" t="s">
        <v>20</v>
      </c>
      <c r="V1" s="1" t="s">
        <v>21</v>
      </c>
    </row>
    <row r="2" spans="1:22" x14ac:dyDescent="0.15">
      <c r="A2" s="21">
        <v>44907</v>
      </c>
      <c r="B2" s="5" t="s">
        <v>22</v>
      </c>
      <c r="C2" s="6">
        <v>688126</v>
      </c>
      <c r="D2" s="6" t="s">
        <v>23</v>
      </c>
      <c r="E2" s="6" t="s">
        <v>24</v>
      </c>
      <c r="F2" s="21">
        <v>44816</v>
      </c>
      <c r="G2" s="6" t="e">
        <f>DATEDIF(A2,F2,"d")</f>
        <v>#NUM!</v>
      </c>
      <c r="H2" s="7">
        <v>1</v>
      </c>
      <c r="I2" s="21" t="e">
        <f>J2-G2</f>
        <v>#NUM!</v>
      </c>
      <c r="J2" s="21">
        <f>A2</f>
        <v>44907</v>
      </c>
      <c r="K2" s="22" t="e">
        <f ca="1">[1]!thsiFinD("ths_volatility_annual_stock",C2,I2,J2,"100","100")/100</f>
        <v>#NAME?</v>
      </c>
      <c r="L2" s="23" t="e">
        <f>IF(G2&gt;0,G2,180)/365</f>
        <v>#NUM!</v>
      </c>
      <c r="M2" s="8">
        <v>0</v>
      </c>
      <c r="N2" s="24" t="e">
        <f ca="1">SQRT((L2*K2^2+LN(2*(EXP(L2*K2^2)-L2*K2^2-1)/(EXP(L2*K2^2)-1)^2)))</f>
        <v>#NUM!</v>
      </c>
      <c r="O2" s="13" t="e">
        <f ca="1">1-(H2*EXP(-M2*L2)*(NORMSDIST(N2/2)-NORMSDIST(-N2/2)))/H2</f>
        <v>#NUM!</v>
      </c>
    </row>
    <row r="3" spans="1:22" ht="14.25" customHeight="1" x14ac:dyDescent="0.15">
      <c r="A3" s="21">
        <v>44907</v>
      </c>
      <c r="B3" s="5" t="s">
        <v>22</v>
      </c>
      <c r="C3" s="6">
        <v>600259</v>
      </c>
      <c r="D3" s="17" t="s">
        <v>25</v>
      </c>
      <c r="E3" s="17" t="s">
        <v>26</v>
      </c>
      <c r="F3" s="21">
        <v>44814</v>
      </c>
      <c r="G3" s="6" t="e">
        <f>DATEDIF(A3,F3,"d")</f>
        <v>#NUM!</v>
      </c>
      <c r="H3" s="7">
        <v>1</v>
      </c>
      <c r="I3" s="21">
        <v>44347</v>
      </c>
      <c r="J3" s="21">
        <v>44377</v>
      </c>
      <c r="K3" s="22">
        <f>[1]!thsiFinD("ths_volatility_annual_stock",C3,I3,J3,"100","100")/100</f>
        <v>0.27977719323157002</v>
      </c>
      <c r="L3" s="23" t="e">
        <f>IF(G3&gt;0,G3,180)/365</f>
        <v>#NUM!</v>
      </c>
      <c r="M3" s="8">
        <v>0</v>
      </c>
      <c r="N3" s="24" t="e">
        <f>SQRT((L3*K3^2+LN(2*(EXP(L3*K3^2)-L3*K3^2-1)/(EXP(L3*K3^2)-1)^2)))</f>
        <v>#NUM!</v>
      </c>
      <c r="O3" s="13" t="e">
        <f>1-(H3*EXP(-M3*L3)*(NORMSDIST(N3/2)-NORMSDIST(-N3/2)))/H3</f>
        <v>#NUM!</v>
      </c>
    </row>
    <row r="4" spans="1:22" ht="14.25" customHeight="1" x14ac:dyDescent="0.15">
      <c r="A4" s="21">
        <v>44907</v>
      </c>
      <c r="B4" s="18" t="s">
        <v>27</v>
      </c>
      <c r="C4" s="6">
        <v>300903</v>
      </c>
      <c r="D4" s="17" t="s">
        <v>28</v>
      </c>
      <c r="E4" s="17" t="s">
        <v>29</v>
      </c>
      <c r="F4" s="21">
        <v>44860</v>
      </c>
      <c r="G4" s="6" t="e">
        <f>DATEDIF(A4,F4,"d")</f>
        <v>#NUM!</v>
      </c>
      <c r="H4" s="7">
        <v>1</v>
      </c>
      <c r="I4" s="21">
        <v>44592</v>
      </c>
      <c r="J4" s="21">
        <v>44620</v>
      </c>
      <c r="K4" s="22">
        <f>[1]!thsiFinD("ths_volatility_annual_stock",C4,I4,J4,"100","100")/100</f>
        <v>0.29267613233221002</v>
      </c>
      <c r="L4" s="23" t="e">
        <f>IF(G4&gt;0,G4,180)/365</f>
        <v>#NUM!</v>
      </c>
      <c r="M4" s="8">
        <v>0</v>
      </c>
      <c r="N4" s="24" t="e">
        <f>SQRT((L4*K4^2+LN(2*(EXP(L4*K4^2)-L4*K4^2-1)/(EXP(L4*K4^2)-1)^2)))</f>
        <v>#NUM!</v>
      </c>
      <c r="O4" s="13" t="e">
        <f>1-(H4*EXP(-M4*L4)*(NORMSDIST(N4/2)-NORMSDIST(-N4/2)))/H4</f>
        <v>#NUM!</v>
      </c>
    </row>
    <row r="5" spans="1:22" x14ac:dyDescent="0.15">
      <c r="A5" s="9"/>
      <c r="B5" s="9"/>
      <c r="F5" s="10"/>
    </row>
    <row r="6" spans="1:22" x14ac:dyDescent="0.15">
      <c r="A6" s="9"/>
      <c r="B6" s="9"/>
      <c r="F6" s="15"/>
      <c r="N6" s="14"/>
    </row>
    <row r="7" spans="1:22" x14ac:dyDescent="0.15">
      <c r="A7" s="10"/>
      <c r="B7" s="10"/>
      <c r="F7" s="10"/>
      <c r="G7" s="11"/>
      <c r="I7" s="11"/>
      <c r="N7" s="14"/>
    </row>
    <row r="8" spans="1:22" x14ac:dyDescent="0.15">
      <c r="N8" s="14"/>
      <c r="O8" s="25"/>
    </row>
    <row r="13" spans="1:22" x14ac:dyDescent="0.15">
      <c r="A13" s="1"/>
      <c r="B13" s="1"/>
    </row>
    <row r="14" spans="1:22" x14ac:dyDescent="0.15">
      <c r="A14" s="11"/>
      <c r="B14" s="11"/>
      <c r="C14" s="6"/>
      <c r="F14" s="11"/>
      <c r="H14" s="12"/>
      <c r="L14" s="12"/>
      <c r="M14" s="12"/>
    </row>
    <row r="15" spans="1:22" x14ac:dyDescent="0.15">
      <c r="C15" s="6"/>
      <c r="F15" s="11"/>
      <c r="H15" s="12"/>
      <c r="L15" s="12"/>
      <c r="M15" s="12"/>
    </row>
    <row r="16" spans="1:22" x14ac:dyDescent="0.15">
      <c r="C16" s="6"/>
      <c r="F16" s="11"/>
    </row>
    <row r="17" spans="1:6" x14ac:dyDescent="0.15">
      <c r="C17" s="6"/>
      <c r="F17" s="11"/>
    </row>
    <row r="18" spans="1:6" x14ac:dyDescent="0.15">
      <c r="C18" s="6"/>
      <c r="F18" s="11"/>
    </row>
    <row r="27" spans="1:6" x14ac:dyDescent="0.15">
      <c r="A27" s="5"/>
      <c r="B27" s="5"/>
      <c r="C27" s="6"/>
      <c r="D27" s="6"/>
      <c r="E27" s="6"/>
      <c r="F27" s="5"/>
    </row>
    <row r="28" spans="1:6" x14ac:dyDescent="0.15">
      <c r="A28" s="5"/>
      <c r="B28" s="5"/>
      <c r="C28" s="6"/>
      <c r="D28" s="6"/>
      <c r="E28" s="6"/>
      <c r="F28" s="5"/>
    </row>
    <row r="29" spans="1:6" x14ac:dyDescent="0.15">
      <c r="A29" s="5"/>
      <c r="B29" s="5"/>
      <c r="C29" s="6"/>
      <c r="D29" s="6"/>
      <c r="E29" s="6"/>
      <c r="F29" s="5"/>
    </row>
  </sheetData>
  <phoneticPr fontId="3" type="noConversion"/>
  <pageMargins left="0.25" right="0.25" top="0.75" bottom="0.75" header="0.3" footer="0.3"/>
  <pageSetup paperSize="9" scale="6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波动率与流动性折扣率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林蒙</dc:creator>
  <cp:lastModifiedBy>ms wang</cp:lastModifiedBy>
  <cp:lastPrinted>2021-01-21T03:08:21Z</cp:lastPrinted>
  <dcterms:created xsi:type="dcterms:W3CDTF">2021-01-20T01:28:54Z</dcterms:created>
  <dcterms:modified xsi:type="dcterms:W3CDTF">2022-12-13T01:25:33Z</dcterms:modified>
</cp:coreProperties>
</file>