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wang\Desktop\实验室\"/>
    </mc:Choice>
  </mc:AlternateContent>
  <xr:revisionPtr revIDLastSave="0" documentId="13_ncr:1_{332C7C54-360E-4A06-912D-5749A72496D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31" i="1" l="1"/>
  <c r="O5" i="1"/>
  <c r="N31" i="1"/>
  <c r="M31" i="1"/>
  <c r="L31" i="1"/>
  <c r="K31" i="1"/>
  <c r="J31" i="1"/>
  <c r="I31" i="1"/>
  <c r="H31" i="1"/>
  <c r="G31" i="1"/>
  <c r="F31" i="1"/>
  <c r="E31" i="1"/>
  <c r="D31" i="1"/>
  <c r="C31" i="1"/>
  <c r="N4" i="1"/>
  <c r="N5" i="1" s="1"/>
  <c r="M4" i="1"/>
  <c r="M5" i="1" s="1"/>
  <c r="L4" i="1"/>
  <c r="L5" i="1" s="1"/>
  <c r="K4" i="1"/>
  <c r="K5" i="1" s="1"/>
  <c r="J4" i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  <c r="D5" i="1" s="1"/>
  <c r="C4" i="1"/>
  <c r="C5" i="1" s="1"/>
</calcChain>
</file>

<file path=xl/sharedStrings.xml><?xml version="1.0" encoding="utf-8"?>
<sst xmlns="http://schemas.openxmlformats.org/spreadsheetml/2006/main" count="18" uniqueCount="10">
  <si>
    <t>第一次膜蒸馏实验，进料泵转速500ml/min，渗滤泵转速400ml/min,60℃vs20℃</t>
  </si>
  <si>
    <t>时间(min)</t>
  </si>
  <si>
    <t>重量(g)</t>
  </si>
  <si>
    <t>通量(LMH)</t>
  </si>
  <si>
    <t>进料电导率(μS/cm)</t>
  </si>
  <si>
    <t>渗透电导率(μS/cm)</t>
  </si>
  <si>
    <r>
      <t>实际进料液温度(</t>
    </r>
    <r>
      <rPr>
        <sz val="11"/>
        <color theme="1"/>
        <rFont val="宋体"/>
        <charset val="134"/>
      </rPr>
      <t>℃</t>
    </r>
    <r>
      <rPr>
        <sz val="11"/>
        <color theme="1"/>
        <rFont val="宋体"/>
        <charset val="134"/>
        <scheme val="minor"/>
      </rPr>
      <t>)</t>
    </r>
  </si>
  <si>
    <r>
      <t>实际渗滤液温度(</t>
    </r>
    <r>
      <rPr>
        <sz val="11"/>
        <color theme="1"/>
        <rFont val="宋体"/>
        <charset val="134"/>
      </rPr>
      <t>℃</t>
    </r>
    <r>
      <rPr>
        <sz val="11"/>
        <color theme="1"/>
        <rFont val="宋体"/>
        <charset val="134"/>
        <scheme val="minor"/>
      </rPr>
      <t>)</t>
    </r>
  </si>
  <si>
    <r>
      <t>第二次膜蒸馏实验，进料泵转速500ml/min，渗滤泵转速400ml/min,50</t>
    </r>
    <r>
      <rPr>
        <sz val="11"/>
        <color theme="1"/>
        <rFont val="宋体"/>
        <charset val="134"/>
      </rPr>
      <t>℃</t>
    </r>
    <r>
      <rPr>
        <sz val="11"/>
        <color theme="1"/>
        <rFont val="宋体"/>
        <charset val="134"/>
        <scheme val="minor"/>
      </rPr>
      <t>vs20℃</t>
    </r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</si>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</sst>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 "/>
    <numFmt numFmtId="179" formatCode="0.0_ 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179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78" fontId="0" fillId="2" borderId="0" xfId="0" applyNumberFormat="1" applyFill="1">
      <alignment vertical="center"/>
    </xf>
    <xf numFmtId="0" fontId="3" fillId="0" borderId="0" xfId="0" applyFont="1">
      <alignment vertical="center"/>
    </xf>
    <xf numFmtId="178" fontId="0" fillId="2" borderId="0" xfId="0" applyNumberFormat="1" applyFill="1" applyAlignment="1">
      <alignment horizontal="center" vertical="center"/>
    </xf>
    <xf numFmtId="0" fontId="3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</a:t>
            </a:r>
            <a:r>
              <a:rPr lang="en-US" altLang="zh-CN"/>
              <a:t>5min</a:t>
            </a:r>
            <a:r>
              <a:rPr lang="zh-CN" altLang="en-US"/>
              <a:t>膜通量的变化情况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Sheet1!$B$5:$N$5</c:f>
              <c:numCache>
                <c:formatCode>0.00_ </c:formatCode>
                <c:ptCount val="13"/>
                <c:pt idx="0">
                  <c:v>0</c:v>
                </c:pt>
                <c:pt idx="1">
                  <c:v>34.807017543859907</c:v>
                </c:pt>
                <c:pt idx="2">
                  <c:v>48.175438596491297</c:v>
                </c:pt>
                <c:pt idx="3">
                  <c:v>56.070175438596557</c:v>
                </c:pt>
                <c:pt idx="4">
                  <c:v>57.78947368421062</c:v>
                </c:pt>
                <c:pt idx="5">
                  <c:v>58.421052631578469</c:v>
                </c:pt>
                <c:pt idx="6">
                  <c:v>58.666666666666764</c:v>
                </c:pt>
                <c:pt idx="7">
                  <c:v>59.368421052631838</c:v>
                </c:pt>
                <c:pt idx="8">
                  <c:v>58.701754385964982</c:v>
                </c:pt>
                <c:pt idx="9">
                  <c:v>60.631578947368325</c:v>
                </c:pt>
                <c:pt idx="10">
                  <c:v>61.578947368420899</c:v>
                </c:pt>
                <c:pt idx="11">
                  <c:v>61.929824561403827</c:v>
                </c:pt>
                <c:pt idx="12">
                  <c:v>64.98245614035082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E-4945-99AD-4F98E6EA9C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74445047"/>
        <c:axId val="515668787"/>
      </c:lineChart>
      <c:catAx>
        <c:axId val="2744450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测量次数</a:t>
                </a:r>
              </a:p>
            </c:rich>
          </c:tx>
          <c:layout>
            <c:manualLayout>
              <c:xMode val="edge"/>
              <c:yMode val="edge"/>
              <c:x val="0.45004166666666701"/>
              <c:y val="0.88287037037036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668787"/>
        <c:crosses val="autoZero"/>
        <c:auto val="1"/>
        <c:lblAlgn val="ctr"/>
        <c:lblOffset val="100"/>
        <c:noMultiLvlLbl val="0"/>
      </c:catAx>
      <c:valAx>
        <c:axId val="5156687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膜通量</a:t>
                </a:r>
                <a:r>
                  <a:rPr lang="en-US"/>
                  <a:t>LMH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445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</a:t>
            </a:r>
            <a:r>
              <a:rPr lang="en-US" altLang="zh-CN"/>
              <a:t>5</a:t>
            </a:r>
            <a:r>
              <a:rPr lang="en-US"/>
              <a:t>min</a:t>
            </a:r>
            <a:r>
              <a:rPr lang="zh-CN" altLang="en-US"/>
              <a:t>进料电导率的变化情况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Sheet1!$B$6:$N$6</c:f>
              <c:numCache>
                <c:formatCode>0.00_ </c:formatCode>
                <c:ptCount val="13"/>
                <c:pt idx="0">
                  <c:v>0.28000000000000003</c:v>
                </c:pt>
                <c:pt idx="1">
                  <c:v>0.27</c:v>
                </c:pt>
                <c:pt idx="2">
                  <c:v>0.28000000000000003</c:v>
                </c:pt>
                <c:pt idx="3">
                  <c:v>0.3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0.28999999999999998</c:v>
                </c:pt>
                <c:pt idx="12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7-4605-B69C-B7799363D5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1246805"/>
        <c:axId val="107250718"/>
      </c:lineChart>
      <c:catAx>
        <c:axId val="6812468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latin typeface="宋体" panose="02010600030101010101" pitchFamily="7" charset="-122"/>
                    <a:ea typeface="宋体" panose="02010600030101010101" pitchFamily="7" charset="-122"/>
                  </a:rPr>
                  <a:t>测量次数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50718"/>
        <c:crosses val="autoZero"/>
        <c:auto val="1"/>
        <c:lblAlgn val="ctr"/>
        <c:lblOffset val="100"/>
        <c:noMultiLvlLbl val="0"/>
      </c:catAx>
      <c:valAx>
        <c:axId val="10725071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rPr>
                  <a:t>进料导电率</a:t>
                </a:r>
                <a:r>
                  <a:rPr lang="el-GR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rPr>
                  <a:t>μ</a:t>
                </a:r>
                <a:r>
                  <a:rPr lang="en-US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rPr>
                  <a:t>S/cm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2468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</a:t>
            </a:r>
            <a:r>
              <a:rPr lang="en-US" altLang="zh-CN"/>
              <a:t>5</a:t>
            </a:r>
            <a:r>
              <a:rPr lang="en-US"/>
              <a:t>min</a:t>
            </a:r>
            <a:r>
              <a:rPr lang="zh-CN" altLang="en-US"/>
              <a:t>渗透电导率的变化情况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Sheet1!$B$7:$N$7</c:f>
              <c:numCache>
                <c:formatCode>0.00_ </c:formatCode>
                <c:ptCount val="13"/>
                <c:pt idx="0">
                  <c:v>4.66</c:v>
                </c:pt>
                <c:pt idx="1">
                  <c:v>4.6500000000000004</c:v>
                </c:pt>
                <c:pt idx="2">
                  <c:v>4.66</c:v>
                </c:pt>
                <c:pt idx="3">
                  <c:v>4.6100000000000003</c:v>
                </c:pt>
                <c:pt idx="4">
                  <c:v>4.5599999999999996</c:v>
                </c:pt>
                <c:pt idx="5">
                  <c:v>4.51</c:v>
                </c:pt>
                <c:pt idx="6">
                  <c:v>4.51</c:v>
                </c:pt>
                <c:pt idx="7">
                  <c:v>4.55</c:v>
                </c:pt>
                <c:pt idx="8">
                  <c:v>4.49</c:v>
                </c:pt>
                <c:pt idx="9">
                  <c:v>4.53</c:v>
                </c:pt>
                <c:pt idx="10">
                  <c:v>4.41</c:v>
                </c:pt>
                <c:pt idx="11">
                  <c:v>4.4000000000000004</c:v>
                </c:pt>
                <c:pt idx="12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7-4F0C-BF4D-DC1B78FCBD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197657"/>
        <c:axId val="556910423"/>
      </c:lineChart>
      <c:catAx>
        <c:axId val="85119765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测量次数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910423"/>
        <c:crosses val="autoZero"/>
        <c:auto val="1"/>
        <c:lblAlgn val="ctr"/>
        <c:lblOffset val="100"/>
        <c:noMultiLvlLbl val="0"/>
      </c:catAx>
      <c:valAx>
        <c:axId val="556910423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渗透导电率</a:t>
                </a:r>
                <a:r>
                  <a:rPr lang="el-GR"/>
                  <a:t>μ</a:t>
                </a:r>
                <a:r>
                  <a:rPr lang="en-US"/>
                  <a:t>S/cm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1976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</a:t>
            </a:r>
            <a:r>
              <a:rPr lang="en-US" altLang="zh-CN"/>
              <a:t>5min</a:t>
            </a:r>
            <a:r>
              <a:rPr lang="zh-CN" altLang="en-US"/>
              <a:t>膜通量的变化情况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Sheet1!$B$31:$N$31</c:f>
              <c:numCache>
                <c:formatCode>0.00_ </c:formatCode>
                <c:ptCount val="13"/>
                <c:pt idx="0">
                  <c:v>0</c:v>
                </c:pt>
                <c:pt idx="1">
                  <c:v>16.666666666666668</c:v>
                </c:pt>
                <c:pt idx="2">
                  <c:v>16.210526315789092</c:v>
                </c:pt>
                <c:pt idx="3">
                  <c:v>16.947368421052378</c:v>
                </c:pt>
                <c:pt idx="4">
                  <c:v>13.789473684211547</c:v>
                </c:pt>
                <c:pt idx="5">
                  <c:v>20.421052631577929</c:v>
                </c:pt>
                <c:pt idx="6">
                  <c:v>16.982456140351388</c:v>
                </c:pt>
                <c:pt idx="7">
                  <c:v>16.456140350877384</c:v>
                </c:pt>
                <c:pt idx="8">
                  <c:v>17.017543859648804</c:v>
                </c:pt>
                <c:pt idx="9">
                  <c:v>16.070175438596237</c:v>
                </c:pt>
                <c:pt idx="10">
                  <c:v>16.491228070174802</c:v>
                </c:pt>
                <c:pt idx="11">
                  <c:v>16.280701754387113</c:v>
                </c:pt>
                <c:pt idx="12">
                  <c:v>15.508771929824819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C-4CA8-96E5-C0A13B681C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74445047"/>
        <c:axId val="515668787"/>
      </c:lineChart>
      <c:catAx>
        <c:axId val="2744450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测量次数</a:t>
                </a:r>
              </a:p>
            </c:rich>
          </c:tx>
          <c:layout>
            <c:manualLayout>
              <c:xMode val="edge"/>
              <c:yMode val="edge"/>
              <c:x val="0.45004166666666701"/>
              <c:y val="0.88287037037036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668787"/>
        <c:crosses val="autoZero"/>
        <c:auto val="1"/>
        <c:lblAlgn val="ctr"/>
        <c:lblOffset val="100"/>
        <c:noMultiLvlLbl val="0"/>
      </c:catAx>
      <c:valAx>
        <c:axId val="515668787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膜通量</a:t>
                </a:r>
                <a:r>
                  <a:rPr lang="en-US"/>
                  <a:t>LMH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445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</a:t>
            </a:r>
            <a:r>
              <a:rPr lang="en-US" altLang="zh-CN"/>
              <a:t>5</a:t>
            </a:r>
            <a:r>
              <a:rPr lang="en-US"/>
              <a:t>min</a:t>
            </a:r>
            <a:r>
              <a:rPr lang="zh-CN" altLang="en-US"/>
              <a:t>进料电导率的变化情况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Sheet1!$B$32:$N$32</c:f>
              <c:numCache>
                <c:formatCode>0.00_ </c:formatCode>
                <c:ptCount val="13"/>
                <c:pt idx="0">
                  <c:v>0.24</c:v>
                </c:pt>
                <c:pt idx="1">
                  <c:v>0.25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0.25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A-434D-B883-24AD317EB1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1246805"/>
        <c:axId val="107250718"/>
      </c:lineChart>
      <c:catAx>
        <c:axId val="6812468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latin typeface="宋体" panose="02010600030101010101" pitchFamily="7" charset="-122"/>
                    <a:ea typeface="宋体" panose="02010600030101010101" pitchFamily="7" charset="-122"/>
                  </a:rPr>
                  <a:t>测量次数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50718"/>
        <c:crosses val="autoZero"/>
        <c:auto val="1"/>
        <c:lblAlgn val="ctr"/>
        <c:lblOffset val="100"/>
        <c:noMultiLvlLbl val="0"/>
      </c:catAx>
      <c:valAx>
        <c:axId val="10725071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rPr>
                  <a:t>进料导电率</a:t>
                </a:r>
                <a:r>
                  <a:rPr lang="el-GR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rPr>
                  <a:t>μ</a:t>
                </a:r>
                <a:r>
                  <a:rPr lang="en-US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rPr>
                  <a:t>S/cm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2468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</a:t>
            </a:r>
            <a:r>
              <a:rPr lang="en-US" altLang="zh-CN"/>
              <a:t>5</a:t>
            </a:r>
            <a:r>
              <a:rPr lang="en-US"/>
              <a:t>min</a:t>
            </a:r>
            <a:r>
              <a:rPr lang="zh-CN" altLang="en-US"/>
              <a:t>渗透电导率的变化情况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Sheet1!$B$33:$N$33</c:f>
              <c:numCache>
                <c:formatCode>0.00_ </c:formatCode>
                <c:ptCount val="13"/>
                <c:pt idx="0">
                  <c:v>1.61</c:v>
                </c:pt>
                <c:pt idx="1">
                  <c:v>1.66</c:v>
                </c:pt>
                <c:pt idx="2">
                  <c:v>1.69</c:v>
                </c:pt>
                <c:pt idx="3">
                  <c:v>1.69</c:v>
                </c:pt>
                <c:pt idx="4">
                  <c:v>1.72</c:v>
                </c:pt>
                <c:pt idx="5">
                  <c:v>1.72</c:v>
                </c:pt>
                <c:pt idx="6">
                  <c:v>1.71</c:v>
                </c:pt>
                <c:pt idx="7">
                  <c:v>1.74</c:v>
                </c:pt>
                <c:pt idx="8">
                  <c:v>1.79</c:v>
                </c:pt>
                <c:pt idx="9">
                  <c:v>1.78</c:v>
                </c:pt>
                <c:pt idx="10">
                  <c:v>1.83</c:v>
                </c:pt>
                <c:pt idx="11">
                  <c:v>1.91</c:v>
                </c:pt>
                <c:pt idx="12">
                  <c:v>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3-4ECB-AD67-5662C634D4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197657"/>
        <c:axId val="556910423"/>
      </c:lineChart>
      <c:catAx>
        <c:axId val="85119765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测量次数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910423"/>
        <c:crosses val="autoZero"/>
        <c:auto val="1"/>
        <c:lblAlgn val="ctr"/>
        <c:lblOffset val="100"/>
        <c:noMultiLvlLbl val="0"/>
      </c:catAx>
      <c:valAx>
        <c:axId val="556910423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渗透导电率</a:t>
                </a:r>
                <a:r>
                  <a:rPr lang="el-GR"/>
                  <a:t>μ</a:t>
                </a:r>
                <a:r>
                  <a:rPr lang="en-US"/>
                  <a:t>S/cm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1976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9</xdr:row>
      <xdr:rowOff>19050</xdr:rowOff>
    </xdr:from>
    <xdr:to>
      <xdr:col>6</xdr:col>
      <xdr:colOff>102235</xdr:colOff>
      <xdr:row>24</xdr:row>
      <xdr:rowOff>95250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107950</xdr:colOff>
      <xdr:row>9</xdr:row>
      <xdr:rowOff>19050</xdr:rowOff>
    </xdr:from>
    <xdr:to>
      <xdr:col>13</xdr:col>
      <xdr:colOff>241300</xdr:colOff>
      <xdr:row>24</xdr:row>
      <xdr:rowOff>95250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236220</xdr:colOff>
      <xdr:row>9</xdr:row>
      <xdr:rowOff>12700</xdr:rowOff>
    </xdr:from>
    <xdr:to>
      <xdr:col>20</xdr:col>
      <xdr:colOff>483870</xdr:colOff>
      <xdr:row>24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</xdr:colOff>
      <xdr:row>35</xdr:row>
      <xdr:rowOff>0</xdr:rowOff>
    </xdr:from>
    <xdr:to>
      <xdr:col>6</xdr:col>
      <xdr:colOff>102235</xdr:colOff>
      <xdr:row>50</xdr:row>
      <xdr:rowOff>76200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107950</xdr:colOff>
      <xdr:row>35</xdr:row>
      <xdr:rowOff>0</xdr:rowOff>
    </xdr:from>
    <xdr:to>
      <xdr:col>13</xdr:col>
      <xdr:colOff>241300</xdr:colOff>
      <xdr:row>50</xdr:row>
      <xdr:rowOff>76200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254000</xdr:colOff>
      <xdr:row>35</xdr:row>
      <xdr:rowOff>0</xdr:rowOff>
    </xdr:from>
    <xdr:to>
      <xdr:col>20</xdr:col>
      <xdr:colOff>501650</xdr:colOff>
      <xdr:row>50</xdr:row>
      <xdr:rowOff>76200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topLeftCell="A19" workbookViewId="0">
      <selection activeCell="O27" sqref="O27"/>
    </sheetView>
  </sheetViews>
  <sheetFormatPr defaultColWidth="8.77734375" defaultRowHeight="14.4" x14ac:dyDescent="0.25"/>
  <cols>
    <col min="1" max="1" width="19.33203125" style="1" customWidth="1"/>
    <col min="2" max="2" width="8.77734375" style="1" customWidth="1"/>
    <col min="3" max="3" width="10.44140625" style="1" customWidth="1"/>
    <col min="4" max="14" width="9.5546875" style="1"/>
  </cols>
  <sheetData>
    <row r="1" spans="1:1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1" t="s">
        <v>9</v>
      </c>
    </row>
    <row r="2" spans="1:15" s="1" customFormat="1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</row>
    <row r="3" spans="1:15" s="2" customFormat="1" x14ac:dyDescent="0.25">
      <c r="A3" s="4" t="s">
        <v>1</v>
      </c>
      <c r="B3" s="4">
        <v>0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5</v>
      </c>
      <c r="I3" s="4">
        <v>5</v>
      </c>
      <c r="J3" s="4">
        <v>5</v>
      </c>
      <c r="K3" s="4">
        <v>5</v>
      </c>
      <c r="L3" s="4">
        <v>5</v>
      </c>
      <c r="M3" s="4">
        <v>5</v>
      </c>
      <c r="N3" s="4">
        <v>5</v>
      </c>
    </row>
    <row r="4" spans="1:15" s="3" customFormat="1" x14ac:dyDescent="0.25">
      <c r="A4" s="5" t="s">
        <v>2</v>
      </c>
      <c r="B4" s="5">
        <v>1660.37</v>
      </c>
      <c r="C4" s="5">
        <f>1670.29-1660.37</f>
        <v>9.9200000000000728</v>
      </c>
      <c r="D4" s="5">
        <f>1684.02-1670.29</f>
        <v>13.730000000000018</v>
      </c>
      <c r="E4" s="5">
        <f>1700-1684.02</f>
        <v>15.980000000000018</v>
      </c>
      <c r="F4" s="5">
        <f>1716.47-1700</f>
        <v>16.470000000000027</v>
      </c>
      <c r="G4" s="5">
        <f>1733.12-1716.47</f>
        <v>16.649999999999864</v>
      </c>
      <c r="H4" s="5">
        <f>1749.84-1733.12</f>
        <v>16.720000000000027</v>
      </c>
      <c r="I4" s="5">
        <f>1766.76-1749.84</f>
        <v>16.920000000000073</v>
      </c>
      <c r="J4" s="5">
        <f>1783.49-1766.76</f>
        <v>16.730000000000018</v>
      </c>
      <c r="K4" s="5">
        <f>1800.77-1783.49</f>
        <v>17.279999999999973</v>
      </c>
      <c r="L4" s="5">
        <f>1818.32-1800.77</f>
        <v>17.549999999999955</v>
      </c>
      <c r="M4" s="5">
        <f>1835.97-1818.32</f>
        <v>17.650000000000091</v>
      </c>
      <c r="N4" s="5">
        <f>1854.49-1835.97</f>
        <v>18.519999999999982</v>
      </c>
    </row>
    <row r="5" spans="1:15" s="3" customFormat="1" x14ac:dyDescent="0.25">
      <c r="A5" s="5" t="s">
        <v>3</v>
      </c>
      <c r="B5" s="5">
        <v>0</v>
      </c>
      <c r="C5" s="5">
        <f>(C4/1000)/((C3/60)*0.00342)</f>
        <v>34.807017543859907</v>
      </c>
      <c r="D5" s="5">
        <f>(D4/1000)/((D3/60)*0.00342)</f>
        <v>48.175438596491297</v>
      </c>
      <c r="E5" s="5">
        <f t="shared" ref="E5:N5" si="0">(E4/1000)/((E3/60)*0.00342)</f>
        <v>56.070175438596557</v>
      </c>
      <c r="F5" s="5">
        <f t="shared" si="0"/>
        <v>57.78947368421062</v>
      </c>
      <c r="G5" s="5">
        <f t="shared" si="0"/>
        <v>58.421052631578469</v>
      </c>
      <c r="H5" s="5">
        <f t="shared" si="0"/>
        <v>58.666666666666764</v>
      </c>
      <c r="I5" s="5">
        <f t="shared" si="0"/>
        <v>59.368421052631838</v>
      </c>
      <c r="J5" s="5">
        <f t="shared" si="0"/>
        <v>58.701754385964982</v>
      </c>
      <c r="K5" s="5">
        <f t="shared" si="0"/>
        <v>60.631578947368325</v>
      </c>
      <c r="L5" s="5">
        <f t="shared" si="0"/>
        <v>61.578947368420899</v>
      </c>
      <c r="M5" s="5">
        <f t="shared" si="0"/>
        <v>61.929824561403827</v>
      </c>
      <c r="N5" s="5">
        <f t="shared" si="0"/>
        <v>64.98245614035082</v>
      </c>
      <c r="O5" s="10">
        <f>(C5+D5+E5+F5+G5+H5+I5+J5+K5+L5+M5+N5)/12</f>
        <v>56.760233918128698</v>
      </c>
    </row>
    <row r="6" spans="1:15" s="3" customFormat="1" x14ac:dyDescent="0.25">
      <c r="A6" s="6" t="s">
        <v>4</v>
      </c>
      <c r="B6" s="5">
        <v>0.28000000000000003</v>
      </c>
      <c r="C6" s="5">
        <v>0.27</v>
      </c>
      <c r="D6" s="5">
        <v>0.28000000000000003</v>
      </c>
      <c r="E6" s="5">
        <v>0.3</v>
      </c>
      <c r="F6" s="5">
        <v>0.28999999999999998</v>
      </c>
      <c r="G6" s="5">
        <v>0.3</v>
      </c>
      <c r="H6" s="5">
        <v>0.28999999999999998</v>
      </c>
      <c r="I6" s="5">
        <v>0.28999999999999998</v>
      </c>
      <c r="J6" s="5">
        <v>0.28000000000000003</v>
      </c>
      <c r="K6" s="5">
        <v>0.28000000000000003</v>
      </c>
      <c r="L6" s="5">
        <v>0.28000000000000003</v>
      </c>
      <c r="M6" s="5">
        <v>0.28999999999999998</v>
      </c>
      <c r="N6" s="5">
        <v>0.28999999999999998</v>
      </c>
    </row>
    <row r="7" spans="1:15" s="3" customFormat="1" x14ac:dyDescent="0.25">
      <c r="A7" s="5" t="s">
        <v>5</v>
      </c>
      <c r="B7" s="5">
        <v>4.66</v>
      </c>
      <c r="C7" s="5">
        <v>4.6500000000000004</v>
      </c>
      <c r="D7" s="5">
        <v>4.66</v>
      </c>
      <c r="E7" s="5">
        <v>4.6100000000000003</v>
      </c>
      <c r="F7" s="5">
        <v>4.5599999999999996</v>
      </c>
      <c r="G7" s="5">
        <v>4.51</v>
      </c>
      <c r="H7" s="5">
        <v>4.51</v>
      </c>
      <c r="I7" s="5">
        <v>4.55</v>
      </c>
      <c r="J7" s="5">
        <v>4.49</v>
      </c>
      <c r="K7" s="5">
        <v>4.53</v>
      </c>
      <c r="L7" s="5">
        <v>4.41</v>
      </c>
      <c r="M7" s="5">
        <v>4.4000000000000004</v>
      </c>
      <c r="N7" s="5">
        <v>4.4000000000000004</v>
      </c>
    </row>
    <row r="8" spans="1:15" s="2" customFormat="1" x14ac:dyDescent="0.25">
      <c r="A8" s="7" t="s">
        <v>6</v>
      </c>
      <c r="B8" s="7">
        <v>53.5</v>
      </c>
      <c r="C8" s="7">
        <v>53.6</v>
      </c>
      <c r="D8" s="4">
        <v>53.4</v>
      </c>
      <c r="E8" s="4">
        <v>53.2</v>
      </c>
      <c r="F8" s="4">
        <v>53</v>
      </c>
      <c r="G8" s="4">
        <v>53.2</v>
      </c>
      <c r="H8" s="4">
        <v>53.1</v>
      </c>
      <c r="I8" s="4">
        <v>53</v>
      </c>
      <c r="J8" s="4">
        <v>53.3</v>
      </c>
      <c r="K8" s="4">
        <v>53.4</v>
      </c>
      <c r="L8" s="4">
        <v>53.1</v>
      </c>
      <c r="M8" s="4">
        <v>53</v>
      </c>
      <c r="N8" s="4">
        <v>53</v>
      </c>
    </row>
    <row r="9" spans="1:15" s="2" customFormat="1" x14ac:dyDescent="0.25">
      <c r="A9" s="7" t="s">
        <v>7</v>
      </c>
      <c r="B9" s="4">
        <v>25</v>
      </c>
      <c r="C9" s="4">
        <v>25</v>
      </c>
      <c r="D9" s="4">
        <v>25</v>
      </c>
      <c r="E9" s="4">
        <v>24.9</v>
      </c>
      <c r="F9" s="4">
        <v>24.9</v>
      </c>
      <c r="G9" s="4">
        <v>25</v>
      </c>
      <c r="H9" s="4">
        <v>25</v>
      </c>
      <c r="I9" s="4">
        <v>25.1</v>
      </c>
      <c r="J9" s="4">
        <v>25.3</v>
      </c>
      <c r="K9" s="4">
        <v>25.3</v>
      </c>
      <c r="L9" s="4">
        <v>25.1</v>
      </c>
      <c r="M9" s="4">
        <v>25.1</v>
      </c>
      <c r="N9" s="4">
        <v>25.2</v>
      </c>
    </row>
    <row r="27" spans="1:15" x14ac:dyDescent="0.25">
      <c r="A27" s="9" t="s">
        <v>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13" t="s">
        <v>9</v>
      </c>
    </row>
    <row r="28" spans="1:15" x14ac:dyDescent="0.25"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  <c r="K28" s="1">
        <v>10</v>
      </c>
      <c r="L28" s="1">
        <v>11</v>
      </c>
      <c r="M28" s="1">
        <v>12</v>
      </c>
      <c r="N28" s="1">
        <v>13</v>
      </c>
    </row>
    <row r="29" spans="1:15" x14ac:dyDescent="0.25">
      <c r="A29" s="4" t="s">
        <v>1</v>
      </c>
      <c r="B29" s="4">
        <v>0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4">
        <v>5</v>
      </c>
      <c r="L29" s="4">
        <v>5</v>
      </c>
      <c r="M29" s="4">
        <v>5</v>
      </c>
      <c r="N29" s="4">
        <v>5</v>
      </c>
    </row>
    <row r="30" spans="1:15" x14ac:dyDescent="0.25">
      <c r="A30" s="5" t="s">
        <v>2</v>
      </c>
      <c r="B30" s="5">
        <v>2586.63</v>
      </c>
      <c r="C30" s="5">
        <v>2591.38</v>
      </c>
      <c r="D30" s="5">
        <v>2596</v>
      </c>
      <c r="E30" s="5">
        <v>2600.83</v>
      </c>
      <c r="F30" s="5">
        <v>2604.7600000000002</v>
      </c>
      <c r="G30" s="5">
        <v>2610.58</v>
      </c>
      <c r="H30" s="5">
        <v>2615.42</v>
      </c>
      <c r="I30" s="5">
        <v>2620.11</v>
      </c>
      <c r="J30" s="5">
        <v>2624.96</v>
      </c>
      <c r="K30" s="5">
        <v>2629.54</v>
      </c>
      <c r="L30" s="5">
        <v>2634.24</v>
      </c>
      <c r="M30" s="5">
        <v>2638.88</v>
      </c>
      <c r="N30" s="5">
        <v>2643.3</v>
      </c>
    </row>
    <row r="31" spans="1:15" x14ac:dyDescent="0.25">
      <c r="A31" s="5" t="s">
        <v>3</v>
      </c>
      <c r="B31" s="5">
        <v>0</v>
      </c>
      <c r="C31" s="5">
        <f>((C30-B30)/1000)/((C29/60)*0.00342)</f>
        <v>16.666666666666668</v>
      </c>
      <c r="D31" s="5">
        <f>((D30-C30)/1000)/((D29/60)*0.00342)</f>
        <v>16.210526315789092</v>
      </c>
      <c r="E31" s="5">
        <f t="shared" ref="E31:N31" si="1">((E30-D30)/1000)/((E29/60)*0.00342)</f>
        <v>16.947368421052378</v>
      </c>
      <c r="F31" s="5">
        <f t="shared" si="1"/>
        <v>13.789473684211547</v>
      </c>
      <c r="G31" s="5">
        <f t="shared" si="1"/>
        <v>20.421052631577929</v>
      </c>
      <c r="H31" s="5">
        <f t="shared" si="1"/>
        <v>16.982456140351388</v>
      </c>
      <c r="I31" s="5">
        <f t="shared" si="1"/>
        <v>16.456140350877384</v>
      </c>
      <c r="J31" s="5">
        <f t="shared" si="1"/>
        <v>17.017543859648804</v>
      </c>
      <c r="K31" s="5">
        <f t="shared" si="1"/>
        <v>16.070175438596237</v>
      </c>
      <c r="L31" s="5">
        <f t="shared" si="1"/>
        <v>16.491228070174802</v>
      </c>
      <c r="M31" s="5">
        <f t="shared" si="1"/>
        <v>16.280701754387113</v>
      </c>
      <c r="N31" s="5">
        <f t="shared" si="1"/>
        <v>15.508771929824819</v>
      </c>
      <c r="O31" s="12">
        <f>(C31+D31+E31+F31+G31+H31+I31+J31+K31+L31+M31+N31)/12</f>
        <v>16.570175438596515</v>
      </c>
    </row>
    <row r="32" spans="1:15" x14ac:dyDescent="0.25">
      <c r="A32" s="6" t="s">
        <v>4</v>
      </c>
      <c r="B32" s="5">
        <v>0.24</v>
      </c>
      <c r="C32" s="5">
        <v>0.25</v>
      </c>
      <c r="D32" s="5">
        <v>0.24</v>
      </c>
      <c r="E32" s="5">
        <v>0.24</v>
      </c>
      <c r="F32" s="5">
        <v>0.24</v>
      </c>
      <c r="G32" s="5">
        <v>0.24</v>
      </c>
      <c r="H32" s="5">
        <v>0.24</v>
      </c>
      <c r="I32" s="5">
        <v>0.24</v>
      </c>
      <c r="J32" s="5">
        <v>0.24</v>
      </c>
      <c r="K32" s="5">
        <v>0.24</v>
      </c>
      <c r="L32" s="5">
        <v>0.24</v>
      </c>
      <c r="M32" s="5">
        <v>0.25</v>
      </c>
      <c r="N32" s="5">
        <v>0.25</v>
      </c>
    </row>
    <row r="33" spans="1:14" x14ac:dyDescent="0.25">
      <c r="A33" s="5" t="s">
        <v>5</v>
      </c>
      <c r="B33" s="5">
        <v>1.61</v>
      </c>
      <c r="C33" s="5">
        <v>1.66</v>
      </c>
      <c r="D33" s="5">
        <v>1.69</v>
      </c>
      <c r="E33" s="5">
        <v>1.69</v>
      </c>
      <c r="F33" s="5">
        <v>1.72</v>
      </c>
      <c r="G33" s="5">
        <v>1.72</v>
      </c>
      <c r="H33" s="5">
        <v>1.71</v>
      </c>
      <c r="I33" s="5">
        <v>1.74</v>
      </c>
      <c r="J33" s="5">
        <v>1.79</v>
      </c>
      <c r="K33" s="5">
        <v>1.78</v>
      </c>
      <c r="L33" s="5">
        <v>1.83</v>
      </c>
      <c r="M33" s="5">
        <v>1.91</v>
      </c>
      <c r="N33" s="5">
        <v>1.91</v>
      </c>
    </row>
    <row r="34" spans="1:14" x14ac:dyDescent="0.25">
      <c r="A34" s="7" t="s">
        <v>6</v>
      </c>
      <c r="B34" s="7">
        <v>43.2</v>
      </c>
      <c r="C34" s="7">
        <v>43.8</v>
      </c>
      <c r="D34" s="4">
        <v>44.3</v>
      </c>
      <c r="E34" s="4">
        <v>44.5</v>
      </c>
      <c r="F34" s="4">
        <v>44.6</v>
      </c>
      <c r="G34" s="4">
        <v>44.7</v>
      </c>
      <c r="H34" s="4">
        <v>44.8</v>
      </c>
      <c r="I34" s="4">
        <v>44.8</v>
      </c>
      <c r="J34" s="4">
        <v>44.8</v>
      </c>
      <c r="K34" s="4">
        <v>44.8</v>
      </c>
      <c r="L34" s="4">
        <v>44.8</v>
      </c>
      <c r="M34" s="4">
        <v>44.7</v>
      </c>
      <c r="N34" s="4">
        <v>44.6</v>
      </c>
    </row>
    <row r="35" spans="1:14" x14ac:dyDescent="0.25">
      <c r="A35" s="7" t="s">
        <v>7</v>
      </c>
      <c r="B35" s="4">
        <v>23.3</v>
      </c>
      <c r="C35" s="4">
        <v>23.6</v>
      </c>
      <c r="D35" s="4">
        <v>23.7</v>
      </c>
      <c r="E35" s="4">
        <v>23.8</v>
      </c>
      <c r="F35" s="4">
        <v>23.8</v>
      </c>
      <c r="G35" s="4">
        <v>23.9</v>
      </c>
      <c r="H35" s="4">
        <v>23.9</v>
      </c>
      <c r="I35" s="4">
        <v>23.9</v>
      </c>
      <c r="J35" s="4">
        <v>24</v>
      </c>
      <c r="K35" s="4">
        <v>24</v>
      </c>
      <c r="L35" s="4">
        <v>24</v>
      </c>
      <c r="M35" s="4">
        <v>23.9</v>
      </c>
      <c r="N35" s="4">
        <v>23.8</v>
      </c>
    </row>
  </sheetData>
  <mergeCells count="2">
    <mergeCell ref="A1:N1"/>
    <mergeCell ref="A27:N27"/>
  </mergeCells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wang</cp:lastModifiedBy>
  <dcterms:created xsi:type="dcterms:W3CDTF">2020-09-04T08:12:00Z</dcterms:created>
  <dcterms:modified xsi:type="dcterms:W3CDTF">2020-09-20T05:54:36Z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