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工作材料\master\semester 1\monitoring\"/>
    </mc:Choice>
  </mc:AlternateContent>
  <bookViews>
    <workbookView xWindow="0" yWindow="0" windowWidth="19200" windowHeight="7010"/>
  </bookViews>
  <sheets>
    <sheet name="Sheet1" sheetId="1" r:id="rId1"/>
  </sheets>
  <definedNames>
    <definedName name="epoch0A" localSheetId="0">Sheet1!$A$1:$H$9</definedName>
    <definedName name="epoch0B" localSheetId="0">Sheet1!$A$18:$H$26</definedName>
    <definedName name="epoch1" localSheetId="0">Sheet1!$A$27:$H$40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9" i="1" l="1"/>
  <c r="AL27" i="1"/>
  <c r="AL21" i="1"/>
  <c r="AL22" i="1"/>
  <c r="AL23" i="1"/>
  <c r="AL24" i="1"/>
  <c r="AL25" i="1"/>
  <c r="AL20" i="1"/>
  <c r="AI27" i="1"/>
  <c r="AI21" i="1"/>
  <c r="AI22" i="1"/>
  <c r="AI23" i="1"/>
  <c r="AI24" i="1"/>
  <c r="AI25" i="1"/>
  <c r="AI20" i="1"/>
  <c r="AJ21" i="1"/>
  <c r="AJ22" i="1"/>
  <c r="AJ23" i="1"/>
  <c r="AJ24" i="1"/>
  <c r="AJ25" i="1"/>
  <c r="AJ20" i="1"/>
  <c r="S34" i="1" l="1"/>
  <c r="S33" i="1"/>
  <c r="S32" i="1"/>
  <c r="S31" i="1"/>
  <c r="S30" i="1"/>
  <c r="S29" i="1"/>
  <c r="S25" i="1"/>
  <c r="S24" i="1"/>
  <c r="S23" i="1"/>
  <c r="S22" i="1"/>
  <c r="S21" i="1"/>
  <c r="P34" i="1"/>
  <c r="P33" i="1"/>
  <c r="P32" i="1"/>
  <c r="P31" i="1"/>
  <c r="P30" i="1"/>
  <c r="P29" i="1"/>
  <c r="Q29" i="1"/>
  <c r="P25" i="1"/>
  <c r="P24" i="1"/>
  <c r="P23" i="1"/>
  <c r="P22" i="1"/>
  <c r="P21" i="1"/>
  <c r="P20" i="1"/>
  <c r="S20" i="1" s="1"/>
  <c r="Q20" i="1"/>
  <c r="Q34" i="1"/>
  <c r="Q33" i="1"/>
  <c r="Q32" i="1"/>
  <c r="Q31" i="1"/>
  <c r="Q30" i="1"/>
  <c r="Q25" i="1"/>
  <c r="Q24" i="1"/>
  <c r="Q23" i="1"/>
  <c r="Q22" i="1"/>
  <c r="Q21" i="1"/>
  <c r="Q4" i="1"/>
  <c r="P3" i="1"/>
  <c r="AC25" i="1" l="1"/>
  <c r="AC24" i="1"/>
  <c r="AC23" i="1"/>
  <c r="AC22" i="1"/>
  <c r="AC21" i="1"/>
  <c r="AC20" i="1"/>
  <c r="C10" i="1"/>
  <c r="C14" i="1"/>
  <c r="C13" i="1"/>
  <c r="C12" i="1"/>
  <c r="C11" i="1"/>
  <c r="C9" i="1"/>
  <c r="B14" i="1"/>
  <c r="B13" i="1"/>
  <c r="B12" i="1"/>
  <c r="B11" i="1"/>
  <c r="B10" i="1"/>
  <c r="B9" i="1"/>
  <c r="S8" i="1"/>
  <c r="S7" i="1"/>
  <c r="S6" i="1"/>
  <c r="S5" i="1"/>
  <c r="U20" i="1"/>
  <c r="U21" i="1"/>
  <c r="U22" i="1"/>
  <c r="U5" i="1"/>
  <c r="U6" i="1"/>
  <c r="U7" i="1"/>
  <c r="U8" i="1"/>
  <c r="Q8" i="1"/>
  <c r="Q7" i="1"/>
  <c r="Q6" i="1"/>
  <c r="Q5" i="1"/>
  <c r="S4" i="1"/>
  <c r="Q3" i="1"/>
  <c r="P4" i="1"/>
  <c r="S3" i="1" l="1"/>
  <c r="U3" i="1"/>
  <c r="V3" i="1" s="1"/>
  <c r="U4" i="1"/>
  <c r="Y24" i="1"/>
  <c r="Y23" i="1"/>
  <c r="Y22" i="1"/>
  <c r="Y21" i="1"/>
  <c r="Y25" i="1" l="1"/>
  <c r="E40" i="1"/>
  <c r="D40" i="1"/>
  <c r="C40" i="1"/>
  <c r="B40" i="1"/>
  <c r="T3" i="1" l="1"/>
  <c r="P8" i="1"/>
  <c r="P7" i="1"/>
  <c r="P6" i="1"/>
  <c r="P5" i="1"/>
  <c r="U34" i="1" l="1"/>
  <c r="V34" i="1" s="1"/>
  <c r="T34" i="1"/>
  <c r="U30" i="1"/>
  <c r="V30" i="1" s="1"/>
  <c r="T30" i="1"/>
  <c r="U33" i="1"/>
  <c r="V33" i="1" s="1"/>
  <c r="T33" i="1"/>
  <c r="T32" i="1"/>
  <c r="U32" i="1"/>
  <c r="V32" i="1" s="1"/>
  <c r="U29" i="1"/>
  <c r="V29" i="1" s="1"/>
  <c r="T29" i="1"/>
  <c r="U31" i="1"/>
  <c r="V31" i="1" s="1"/>
  <c r="T31" i="1"/>
  <c r="T25" i="1"/>
  <c r="U25" i="1"/>
  <c r="V25" i="1" s="1"/>
  <c r="T24" i="1"/>
  <c r="U24" i="1"/>
  <c r="V24" i="1" s="1"/>
  <c r="U23" i="1"/>
  <c r="V23" i="1" s="1"/>
  <c r="T23" i="1"/>
  <c r="V20" i="1"/>
  <c r="T22" i="1"/>
  <c r="V22" i="1"/>
  <c r="V21" i="1"/>
  <c r="T21" i="1"/>
  <c r="T6" i="1"/>
  <c r="V6" i="1"/>
  <c r="V7" i="1"/>
  <c r="T7" i="1"/>
  <c r="T5" i="1"/>
  <c r="V5" i="1"/>
  <c r="V8" i="1"/>
  <c r="T8" i="1"/>
  <c r="T4" i="1"/>
  <c r="V4" i="1"/>
  <c r="AA20" i="1"/>
  <c r="X25" i="1"/>
  <c r="T20" i="1" l="1"/>
  <c r="X3" i="1"/>
  <c r="Z3" i="1" s="1"/>
  <c r="AC3" i="1" s="1"/>
  <c r="AC30" i="1"/>
  <c r="AC31" i="1"/>
  <c r="AC32" i="1"/>
  <c r="AC33" i="1"/>
  <c r="AC34" i="1"/>
  <c r="AC29" i="1"/>
  <c r="AF20" i="1" s="1"/>
  <c r="AA21" i="1"/>
  <c r="AA22" i="1"/>
  <c r="AA23" i="1"/>
  <c r="AA24" i="1"/>
  <c r="AA25" i="1"/>
  <c r="AF24" i="1" l="1"/>
  <c r="AF25" i="1"/>
  <c r="AF21" i="1"/>
  <c r="AF23" i="1"/>
  <c r="AF22" i="1"/>
  <c r="X7" i="1" l="1"/>
  <c r="Z7" i="1" s="1"/>
  <c r="AC7" i="1" s="1"/>
  <c r="X6" i="1"/>
  <c r="Z6" i="1" s="1"/>
  <c r="AC6" i="1" s="1"/>
  <c r="X4" i="1"/>
  <c r="Z4" i="1" s="1"/>
  <c r="AC4" i="1" s="1"/>
  <c r="AD3" i="1" s="1"/>
  <c r="AF4" i="1" s="1"/>
  <c r="X5" i="1"/>
  <c r="Z5" i="1" s="1"/>
  <c r="AC5" i="1" s="1"/>
  <c r="X8" i="1"/>
  <c r="Z8" i="1" s="1"/>
  <c r="AD4" i="1" l="1"/>
  <c r="AC8" i="1"/>
  <c r="AD8" i="1" s="1"/>
  <c r="AD5" i="1"/>
  <c r="AD6" i="1"/>
  <c r="AD7" i="1" l="1"/>
  <c r="AF5" i="1"/>
  <c r="AF6" i="1" l="1"/>
  <c r="AF7" i="1" l="1"/>
  <c r="AF8" i="1" l="1"/>
  <c r="AH8" i="1" l="1"/>
  <c r="AH25" i="1" s="1"/>
  <c r="AH3" i="1"/>
  <c r="AH20" i="1" s="1"/>
  <c r="AH4" i="1"/>
  <c r="AH21" i="1" s="1"/>
  <c r="AH5" i="1"/>
  <c r="AH22" i="1" s="1"/>
  <c r="AH6" i="1"/>
  <c r="AH23" i="1" s="1"/>
  <c r="AH7" i="1"/>
  <c r="AH24" i="1" s="1"/>
</calcChain>
</file>

<file path=xl/connections.xml><?xml version="1.0" encoding="utf-8"?>
<connections xmlns="http://schemas.openxmlformats.org/spreadsheetml/2006/main">
  <connection id="1" name="epoch0A" type="6" refreshedVersion="6" background="1" saveData="1">
    <textPr codePage="437" sourceFile="\\studserv\d\users\V103\Desktop\Monitoring\Group 1\epoch0A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epoch0B" type="6" refreshedVersion="6" background="1" saveData="1">
    <textPr codePage="437" sourceFile="\\studserv\d\Users\V103\Desktop\Monitoring\Group 1\epoch0B.txt">
      <textFields count="8">
        <textField/>
        <textField/>
        <textField/>
        <textField/>
        <textField/>
        <textField/>
        <textField/>
        <textField/>
      </textFields>
    </textPr>
  </connection>
  <connection id="3" name="epoch1" type="6" refreshedVersion="6" background="1" saveData="1">
    <textPr codePage="437" sourceFile="\\studserv\d\Users\V103\Desktop\Monitoring\Group 1\epoch1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<sst xmlns="http://schemas.openxmlformats.org/spreadsheetml/2006/main" count="77" uniqueCount="60">
  <si>
    <t>neig1</t>
  </si>
  <si>
    <t>neig2</t>
  </si>
  <si>
    <t>Base angle</t>
  </si>
  <si>
    <t>h0</t>
  </si>
  <si>
    <t>h1</t>
  </si>
  <si>
    <t>delta h</t>
  </si>
  <si>
    <t>s (mm)</t>
  </si>
  <si>
    <t>delta h corr</t>
  </si>
  <si>
    <t>Voltage[V]</t>
    <phoneticPr fontId="1" type="noConversion"/>
  </si>
  <si>
    <t>Epoch 0A(without load)</t>
    <phoneticPr fontId="1" type="noConversion"/>
  </si>
  <si>
    <t>φ Neigung (inclination angle)</t>
    <phoneticPr fontId="1" type="noConversion"/>
  </si>
  <si>
    <t>β Bawi (base angle)</t>
    <phoneticPr fontId="1" type="noConversion"/>
  </si>
  <si>
    <t>u11 L1pos1</t>
    <phoneticPr fontId="1" type="noConversion"/>
  </si>
  <si>
    <t>u12 L1pos2</t>
    <phoneticPr fontId="1" type="noConversion"/>
  </si>
  <si>
    <t>u21 L2pos1</t>
    <phoneticPr fontId="1" type="noConversion"/>
  </si>
  <si>
    <t>u22 L2pos2</t>
    <phoneticPr fontId="1" type="noConversion"/>
  </si>
  <si>
    <t>calibration of inclination</t>
    <phoneticPr fontId="3" type="noConversion"/>
  </si>
  <si>
    <t>Zero-point[v]</t>
    <phoneticPr fontId="3" type="noConversion"/>
  </si>
  <si>
    <t>scale[v/gon]</t>
    <phoneticPr fontId="3" type="noConversion"/>
  </si>
  <si>
    <t>time</t>
  </si>
  <si>
    <t>Epoch 1</t>
    <phoneticPr fontId="1" type="noConversion"/>
  </si>
  <si>
    <t>Epoch 0</t>
    <phoneticPr fontId="1" type="noConversion"/>
  </si>
  <si>
    <t>Scale</t>
    <phoneticPr fontId="1" type="noConversion"/>
  </si>
  <si>
    <t>Epoch 0B(without load)</t>
    <phoneticPr fontId="1" type="noConversion"/>
  </si>
  <si>
    <t>Epoch 1(with load)</t>
    <phoneticPr fontId="1" type="noConversion"/>
  </si>
  <si>
    <t>Calibration of extensometer</t>
    <phoneticPr fontId="1" type="noConversion"/>
  </si>
  <si>
    <t>φ0</t>
    <phoneticPr fontId="1" type="noConversion"/>
  </si>
  <si>
    <t>delta φ</t>
    <phoneticPr fontId="1" type="noConversion"/>
  </si>
  <si>
    <t>delta h</t>
    <phoneticPr fontId="1" type="noConversion"/>
  </si>
  <si>
    <t>sin(1/2dφ)</t>
    <phoneticPr fontId="1" type="noConversion"/>
  </si>
  <si>
    <t>these datum are the extensometer measurament</t>
    <phoneticPr fontId="1" type="noConversion"/>
  </si>
  <si>
    <t>difference between two methods</t>
    <phoneticPr fontId="1" type="noConversion"/>
  </si>
  <si>
    <t>Base angle(rad)</t>
    <phoneticPr fontId="1" type="noConversion"/>
  </si>
  <si>
    <t>h0 (no scale)</t>
    <phoneticPr fontId="1" type="noConversion"/>
  </si>
  <si>
    <t>sum(Sges)</t>
    <phoneticPr fontId="1" type="noConversion"/>
  </si>
  <si>
    <t>Before measurement</t>
  </si>
  <si>
    <t>After epoch 0A</t>
  </si>
  <si>
    <t>After epoch 0B</t>
  </si>
  <si>
    <t>After measurement</t>
  </si>
  <si>
    <t>Zero-point[v]</t>
  </si>
  <si>
    <t>scale[v/gon]</t>
  </si>
  <si>
    <t>zero-point deformation</t>
    <phoneticPr fontId="1" type="noConversion"/>
  </si>
  <si>
    <t>Inclination angleφ 1</t>
    <phoneticPr fontId="1" type="noConversion"/>
  </si>
  <si>
    <t>Inclination angleφ 0b</t>
    <phoneticPr fontId="1" type="noConversion"/>
  </si>
  <si>
    <t>Inclination angleφ0a (rad)</t>
    <phoneticPr fontId="1" type="noConversion"/>
  </si>
  <si>
    <t>Inclination angleφ0a (degree)</t>
    <phoneticPr fontId="1" type="noConversion"/>
  </si>
  <si>
    <t>Base angle(deg</t>
    <phoneticPr fontId="1" type="noConversion"/>
  </si>
  <si>
    <t>delta h2</t>
    <phoneticPr fontId="1" type="noConversion"/>
  </si>
  <si>
    <t>delta h3</t>
    <phoneticPr fontId="1" type="noConversion"/>
  </si>
  <si>
    <t>delta h4</t>
    <phoneticPr fontId="1" type="noConversion"/>
  </si>
  <si>
    <t>delta h6</t>
    <phoneticPr fontId="1" type="noConversion"/>
  </si>
  <si>
    <t>delta h5</t>
    <phoneticPr fontId="1" type="noConversion"/>
  </si>
  <si>
    <t>s2-s1</t>
    <phoneticPr fontId="1" type="noConversion"/>
  </si>
  <si>
    <t>s3-s2</t>
    <phoneticPr fontId="1" type="noConversion"/>
  </si>
  <si>
    <t>s4-s3</t>
    <phoneticPr fontId="1" type="noConversion"/>
  </si>
  <si>
    <t>s5-s4</t>
    <phoneticPr fontId="1" type="noConversion"/>
  </si>
  <si>
    <t>s6-s5</t>
    <phoneticPr fontId="1" type="noConversion"/>
  </si>
  <si>
    <t>S1-6</t>
    <phoneticPr fontId="1" type="noConversion"/>
  </si>
  <si>
    <t>Weg   extensometer measurement(h)</t>
  </si>
  <si>
    <t xml:space="preserve">compute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</si>
</sst>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"/>
    <numFmt numFmtId="177" formatCode="h:mm;@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0.5"/>
      <color rgb="FF000000"/>
      <name val="等线"/>
      <family val="3"/>
      <charset val="134"/>
      <scheme val="minor"/>
    </font>
    <font>
      <sz val="10.5"/>
      <color rgb="FF000000"/>
      <name val="等线"/>
      <family val="3"/>
      <charset val="134"/>
      <scheme val="minor"/>
    </font>
    <font>
      <sz val="11"/>
      <color rgb="FF9C0006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slantDashDot">
        <color rgb="FF0070C0"/>
      </right>
      <top/>
      <bottom/>
      <diagonal/>
    </border>
    <border>
      <left style="slantDashDot">
        <color rgb="FF0070C0"/>
      </left>
      <right style="slantDashDot">
        <color rgb="FF0070C0"/>
      </right>
      <top/>
      <bottom/>
      <diagonal/>
    </border>
    <border>
      <left style="slantDashDot">
        <color rgb="FF0070C0"/>
      </left>
      <right style="slantDashDot">
        <color rgb="FF0070C0"/>
      </right>
      <top/>
      <bottom style="slantDashDot">
        <color rgb="FF0070C0"/>
      </bottom>
      <diagonal/>
    </border>
    <border>
      <left/>
      <right/>
      <top/>
      <bottom style="slantDashDot">
        <color rgb="FF0070C0"/>
      </bottom>
      <diagonal/>
    </border>
    <border>
      <left/>
      <right style="slantDashDot">
        <color rgb="FF0070C0"/>
      </right>
      <top style="medium">
        <color rgb="FF0070C0"/>
      </top>
      <bottom/>
      <diagonal/>
    </border>
    <border>
      <left style="slantDashDot">
        <color rgb="FF0070C0"/>
      </left>
      <right style="slantDashDot">
        <color rgb="FF0070C0"/>
      </right>
      <top style="slantDashDot">
        <color rgb="FF0070C0"/>
      </top>
      <bottom/>
      <diagonal/>
    </border>
  </borders>
  <cellStyleXfs count="2">
    <xf numFmtId="0" fontId="0" fillId="0" borderId="0"/>
    <xf numFmtId="0" fontId="11" fillId="3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20" fontId="5" fillId="0" borderId="4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/>
    <xf numFmtId="0" fontId="5" fillId="0" borderId="0" xfId="0" applyFont="1" applyBorder="1" applyAlignment="1">
      <alignment horizontal="justify" vertical="center" wrapText="1"/>
    </xf>
    <xf numFmtId="20" fontId="5" fillId="0" borderId="0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/>
    <xf numFmtId="0" fontId="2" fillId="0" borderId="0" xfId="0" applyFont="1" applyBorder="1" applyAlignment="1">
      <alignment vertical="center" wrapText="1"/>
    </xf>
    <xf numFmtId="0" fontId="0" fillId="0" borderId="10" xfId="0" applyBorder="1"/>
    <xf numFmtId="0" fontId="2" fillId="0" borderId="11" xfId="0" applyFont="1" applyBorder="1" applyAlignment="1">
      <alignment wrapText="1"/>
    </xf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2" fillId="0" borderId="17" xfId="0" applyFont="1" applyBorder="1" applyAlignment="1">
      <alignment wrapText="1"/>
    </xf>
    <xf numFmtId="0" fontId="0" fillId="0" borderId="17" xfId="0" applyBorder="1" applyAlignment="1">
      <alignment horizontal="right"/>
    </xf>
    <xf numFmtId="0" fontId="0" fillId="0" borderId="17" xfId="0" applyBorder="1"/>
    <xf numFmtId="0" fontId="2" fillId="0" borderId="0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0" fillId="0" borderId="18" xfId="0" applyBorder="1"/>
    <xf numFmtId="0" fontId="7" fillId="2" borderId="19" xfId="0" applyFont="1" applyFill="1" applyBorder="1"/>
    <xf numFmtId="0" fontId="7" fillId="2" borderId="20" xfId="0" applyFont="1" applyFill="1" applyBorder="1"/>
    <xf numFmtId="0" fontId="2" fillId="0" borderId="19" xfId="0" applyFont="1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2" fillId="2" borderId="23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5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176" fontId="0" fillId="0" borderId="0" xfId="0" applyNumberFormat="1" applyAlignment="1">
      <alignment horizontal="left"/>
    </xf>
    <xf numFmtId="0" fontId="11" fillId="3" borderId="0" xfId="1" applyAlignment="1">
      <alignment vertical="center" wrapText="1"/>
    </xf>
    <xf numFmtId="0" fontId="11" fillId="3" borderId="0" xfId="1" applyAlignment="1">
      <alignment vertical="center" wrapText="1" shrinkToFit="1"/>
    </xf>
    <xf numFmtId="176" fontId="11" fillId="3" borderId="0" xfId="1" applyNumberFormat="1" applyAlignment="1">
      <alignment horizontal="left"/>
    </xf>
    <xf numFmtId="0" fontId="11" fillId="3" borderId="0" xfId="1"/>
    <xf numFmtId="0" fontId="11" fillId="3" borderId="0" xfId="1" applyAlignment="1">
      <alignment vertical="center"/>
    </xf>
    <xf numFmtId="177" fontId="5" fillId="0" borderId="3" xfId="0" applyNumberFormat="1" applyFont="1" applyBorder="1" applyAlignment="1">
      <alignment horizontal="justify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Angle Diagram of Deformations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epoch0A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Sheet1!$S$3:$S$8</c:f>
              <c:numCache>
                <c:formatCode>General</c:formatCode>
                <c:ptCount val="6"/>
                <c:pt idx="0">
                  <c:v>1.8485780787352143E-3</c:v>
                </c:pt>
                <c:pt idx="1">
                  <c:v>8.9590925815966451E-4</c:v>
                </c:pt>
                <c:pt idx="2">
                  <c:v>-8.284931067948576E-4</c:v>
                </c:pt>
                <c:pt idx="3">
                  <c:v>5.4613128897095756E-4</c:v>
                </c:pt>
                <c:pt idx="4">
                  <c:v>-2.828152896940666E-4</c:v>
                </c:pt>
                <c:pt idx="5">
                  <c:v>-3.0430985633997576E-3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4F4E-B3EB-8EFA63992F3A}"/>
            </c:ext>
          </c:extLst>
        </c:ser>
        <c:ser>
          <c:idx val="1"/>
          <c:order val="1"/>
          <c:tx>
            <c:v>epoch0B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Sheet1!$S$20:$S$25</c:f>
              <c:numCache>
                <c:formatCode>General</c:formatCode>
                <c:ptCount val="6"/>
                <c:pt idx="0">
                  <c:v>2.2700317094728E-3</c:v>
                </c:pt>
                <c:pt idx="1">
                  <c:v>8.6880929891008311E-4</c:v>
                </c:pt>
                <c:pt idx="2">
                  <c:v>-8.3690835710724192E-4</c:v>
                </c:pt>
                <c:pt idx="3">
                  <c:v>5.4760763606583474E-4</c:v>
                </c:pt>
                <c:pt idx="4">
                  <c:v>-1.8150275182137905E-4</c:v>
                </c:pt>
                <c:pt idx="5">
                  <c:v>-2.9388175676001381E-3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A0-4F4E-B3EB-8EFA63992F3A}"/>
            </c:ext>
          </c:extLst>
        </c:ser>
        <c:ser>
          <c:idx val="2"/>
          <c:order val="2"/>
          <c:tx>
            <c:v>epoch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Sheet1!$S$29:$S$34</c:f>
              <c:numCache>
                <c:formatCode>General</c:formatCode>
                <c:ptCount val="6"/>
                <c:pt idx="0">
                  <c:v>5.0145302183985359E-3</c:v>
                </c:pt>
                <c:pt idx="1">
                  <c:v>3.2985424758864949E-3</c:v>
                </c:pt>
                <c:pt idx="2">
                  <c:v>2.3509266033007871E-4</c:v>
                </c:pt>
                <c:pt idx="3">
                  <c:v>-6.1335410931061068E-4</c:v>
                </c:pt>
                <c:pt idx="4">
                  <c:v>-2.675452587063018E-3</c:v>
                </c:pt>
                <c:pt idx="5">
                  <c:v>-5.6099221918637036E-3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A0-4F4E-B3EB-8EFA63992F3A}"/>
            </c:ext>
          </c:extLst>
        </c:ser>
        <c:ser>
          <c:idx val="3"/>
          <c:order val="3"/>
          <c:tx>
            <c:v>delta phi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Sheet1!$Z$3:$Z$8</c:f>
              <c:numCache>
                <c:formatCode>General</c:formatCode>
                <c:ptCount val="6"/>
                <c:pt idx="0">
                  <c:v>-2.9552253242945289E-3</c:v>
                </c:pt>
                <c:pt idx="1">
                  <c:v>-2.4161831973516209E-3</c:v>
                </c:pt>
                <c:pt idx="2">
                  <c:v>-1.0677933922811284E-3</c:v>
                </c:pt>
                <c:pt idx="3">
                  <c:v>1.1602235718290068E-3</c:v>
                </c:pt>
                <c:pt idx="4">
                  <c:v>2.4432935663052952E-3</c:v>
                </c:pt>
                <c:pt idx="5">
                  <c:v>2.6189641263637559E-3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B9A-91B9-D55E0313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77168"/>
        <c:axId val="615477496"/>
      </c:scatterChart>
      <c:valAx>
        <c:axId val="6154771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77496"/>
        <c:crosses val="autoZero"/>
        <c:crossBetween val="midCat"/>
      </c:valAx>
      <c:valAx>
        <c:axId val="6154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Inclination angle(rad)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7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Deformations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closure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Sheet1!$AF$3:$AF$8</c:f>
              <c:numCache>
                <c:formatCode>General</c:formatCode>
                <c:ptCount val="6"/>
                <c:pt idx="0">
                  <c:v>0</c:v>
                </c:pt>
                <c:pt idx="1">
                  <c:v>-1.0984527025712509</c:v>
                </c:pt>
                <c:pt idx="2">
                  <c:v>-1.8126677725618858</c:v>
                </c:pt>
                <c:pt idx="3">
                  <c:v>-1.793442298200026</c:v>
                </c:pt>
                <c:pt idx="4">
                  <c:v>-1.0520187854599516</c:v>
                </c:pt>
                <c:pt idx="5">
                  <c:v>-1.4256236486281937E-2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B-4716-A522-E42F2909E9F4}"/>
            </c:ext>
          </c:extLst>
        </c:ser>
        <c:ser>
          <c:idx val="1"/>
          <c:order val="1"/>
          <c:tx>
            <c:v>without closure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Sheet1!$AH$3:$AH$8</c:f>
              <c:numCache>
                <c:formatCode>General</c:formatCode>
                <c:ptCount val="6"/>
                <c:pt idx="0">
                  <c:v>0</c:v>
                </c:pt>
                <c:pt idx="1">
                  <c:v>-1.0956173995209766</c:v>
                </c:pt>
                <c:pt idx="2">
                  <c:v>-1.8069902341800406</c:v>
                </c:pt>
                <c:pt idx="3">
                  <c:v>-1.7848809307988307</c:v>
                </c:pt>
                <c:pt idx="4">
                  <c:v>-1.0406047843052406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B-4716-A522-E42F2909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82560"/>
        <c:axId val="805583544"/>
      </c:scatterChart>
      <c:valAx>
        <c:axId val="805582560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Pkt(i)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583544"/>
        <c:crosses val="autoZero"/>
        <c:crossBetween val="midCat"/>
      </c:valAx>
      <c:valAx>
        <c:axId val="8055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Delta_hi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582560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Deformations</a:t>
            </a:r>
            <a:r>
              <a:rPr lang="en-US" altLang="zh-CN" baseline="0"/>
              <a:t> and Differences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Inclination deformation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Sheet1!$AH$3:$AH$8</c:f>
              <c:numCache>
                <c:formatCode>General</c:formatCode>
                <c:ptCount val="6"/>
                <c:pt idx="0">
                  <c:v>0</c:v>
                </c:pt>
                <c:pt idx="1">
                  <c:v>-1.0956173995209766</c:v>
                </c:pt>
                <c:pt idx="2">
                  <c:v>-1.8069902341800406</c:v>
                </c:pt>
                <c:pt idx="3">
                  <c:v>-1.7848809307988307</c:v>
                </c:pt>
                <c:pt idx="4">
                  <c:v>-1.0406047843052406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4-4A0A-BC1E-09E7A96A6355}"/>
            </c:ext>
          </c:extLst>
        </c:ser>
        <c:ser>
          <c:idx val="1"/>
          <c:order val="1"/>
          <c:tx>
            <c:v>Extensometer deformation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Sheet1!$AF$20:$AF$25</c:f>
              <c:numCache>
                <c:formatCode>General</c:formatCode>
                <c:ptCount val="6"/>
                <c:pt idx="0">
                  <c:v>4.2391350000006156E-3</c:v>
                </c:pt>
                <c:pt idx="1">
                  <c:v>-1.112801334000002</c:v>
                </c:pt>
                <c:pt idx="2">
                  <c:v>-1.8744598355000015</c:v>
                </c:pt>
                <c:pt idx="3">
                  <c:v>-1.8326898189999987</c:v>
                </c:pt>
                <c:pt idx="4">
                  <c:v>-1.0844105069999994</c:v>
                </c:pt>
                <c:pt idx="5">
                  <c:v>3.8049208500002152E-2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4-4A0A-BC1E-09E7A96A6355}"/>
            </c:ext>
          </c:extLst>
        </c:ser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Sheet1!$AH$20:$AH$25</c:f>
              <c:numCache>
                <c:formatCode>General</c:formatCode>
                <c:ptCount val="6"/>
                <c:pt idx="0">
                  <c:v>-4.2391350000006156E-3</c:v>
                </c:pt>
                <c:pt idx="1">
                  <c:v>1.7183934479025442E-2</c:v>
                </c:pt>
                <c:pt idx="2">
                  <c:v>6.7469601319960937E-2</c:v>
                </c:pt>
                <c:pt idx="3">
                  <c:v>4.7808888201168021E-2</c:v>
                </c:pt>
                <c:pt idx="4">
                  <c:v>4.3805722694758797E-2</c:v>
                </c:pt>
                <c:pt idx="5">
                  <c:v>-3.8049208500002152E-2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4-4A0A-BC1E-09E7A96A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2104"/>
        <c:axId val="214380464"/>
      </c:scatterChart>
      <c:valAx>
        <c:axId val="21438210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Position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0464"/>
        <c:crosses val="autoZero"/>
        <c:crossBetween val="midCat"/>
      </c:valAx>
      <c:valAx>
        <c:axId val="2143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Deformation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8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Time variation of zero error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692882180990509"/>
          <c:y val="8.8484760722034872E-2"/>
          <c:w val="0.79672525111576242"/>
          <c:h val="0.806223414600090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Sheet1!$B$40:$E$40</c:f>
              <c:numCache>
                <c:formatCode>General</c:formatCode>
                <c:ptCount val="4"/>
                <c:pt idx="0">
                  <c:v>10.585269154525683</c:v>
                </c:pt>
                <c:pt idx="1">
                  <c:v>12.243012243012243</c:v>
                </c:pt>
                <c:pt idx="2">
                  <c:v>10.339592181884575</c:v>
                </c:pt>
                <c:pt idx="3">
                  <c:v>10.218416241701144</c:v>
                </c:pt>
              </c:numCache>
            </c:numRef>
          </c:xVal>
          <c:yVal>
            <c:numRef>
              <c:f>Sheet1!$B$41:$E$41</c:f>
              <c:numCache>
                <c:formatCode>h:mm;@</c:formatCode>
                <c:ptCount val="4"/>
                <c:pt idx="0">
                  <c:v>0.42708333333333331</c:v>
                </c:pt>
                <c:pt idx="1">
                  <c:v>0.65416666666666667</c:v>
                </c:pt>
                <c:pt idx="2">
                  <c:v>0.67986111111111114</c:v>
                </c:pt>
                <c:pt idx="3">
                  <c:v>0.6972222222222223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E-4356-B961-70A93A7E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89632"/>
        <c:axId val="802088648"/>
      </c:scatterChart>
      <c:valAx>
        <c:axId val="8020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zero-error[mgon]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88648"/>
        <c:crosses val="autoZero"/>
        <c:crossBetween val="midCat"/>
      </c:valAx>
      <c:valAx>
        <c:axId val="8020886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Time[min]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0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</xdr:row>
      <xdr:rowOff>317500</xdr:rowOff>
    </xdr:from>
    <xdr:to>
      <xdr:col>18</xdr:col>
      <xdr:colOff>3175</xdr:colOff>
      <xdr:row>53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7E66E4-736F-4DFD-86D9-DFA3AF56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34</xdr:row>
      <xdr:rowOff>107950</xdr:rowOff>
    </xdr:from>
    <xdr:to>
      <xdr:col>24</xdr:col>
      <xdr:colOff>450850</xdr:colOff>
      <xdr:row>49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5AD97D-EE33-4FA5-A92E-130D1F11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31750</xdr:colOff>
      <xdr:row>34</xdr:row>
      <xdr:rowOff>120650</xdr:rowOff>
    </xdr:from>
    <xdr:to>
      <xdr:col>32</xdr:col>
      <xdr:colOff>546100</xdr:colOff>
      <xdr:row>49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7B368E-884D-4082-98D1-BCB49A313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41</xdr:row>
      <xdr:rowOff>158749</xdr:rowOff>
    </xdr:from>
    <xdr:to>
      <xdr:col>6</xdr:col>
      <xdr:colOff>285750</xdr:colOff>
      <xdr:row>68</xdr:row>
      <xdr:rowOff>28574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9F5EEE-9B83-4A15-8171-D7589E208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poch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poch0B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poch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topLeftCell="X10" zoomScale="85" zoomScaleNormal="85" workbookViewId="0">
      <selection activeCell="AJ30" sqref="AJ30"/>
    </sheetView>
  </sheetViews>
  <sheetFormatPr defaultRowHeight="14" x14ac:dyDescent="0.3"/>
  <cols>
    <col min="1" max="1" width="11.4140625" customWidth="1"/>
    <col min="2" max="2" width="13.1640625" customWidth="1"/>
    <col min="3" max="3" width="14" customWidth="1"/>
    <col min="4" max="4" width="9.25" customWidth="1"/>
    <col min="5" max="5" width="8.58203125" customWidth="1"/>
    <col min="6" max="6" width="8.4140625" customWidth="1"/>
    <col min="7" max="7" width="7.75" bestFit="1" customWidth="1"/>
    <col min="8" max="8" width="21.1640625" customWidth="1"/>
    <col min="9" max="9" width="2.75" customWidth="1"/>
    <col min="10" max="10" width="12.4140625" customWidth="1"/>
    <col min="11" max="11" width="10" customWidth="1"/>
    <col min="12" max="12" width="2.1640625" customWidth="1"/>
    <col min="13" max="13" width="8" customWidth="1"/>
    <col min="14" max="14" width="8" bestFit="1" customWidth="1"/>
    <col min="15" max="15" width="17.58203125" customWidth="1"/>
    <col min="16" max="16" width="13.75" customWidth="1"/>
    <col min="17" max="17" width="14" customWidth="1"/>
    <col min="18" max="18" width="5.58203125" customWidth="1"/>
    <col min="19" max="19" width="18.25" customWidth="1"/>
    <col min="20" max="20" width="17.83203125" customWidth="1"/>
    <col min="21" max="21" width="12.75" customWidth="1"/>
    <col min="22" max="22" width="16.1640625" customWidth="1"/>
    <col min="23" max="23" width="13.83203125" customWidth="1"/>
    <col min="29" max="29" width="12.75" bestFit="1" customWidth="1"/>
    <col min="32" max="32" width="11.83203125" customWidth="1"/>
    <col min="35" max="35" width="13.1640625" customWidth="1"/>
    <col min="36" max="36" width="7.25" customWidth="1"/>
  </cols>
  <sheetData>
    <row r="1" spans="1:34" ht="56.15" customHeight="1" thickBot="1" x14ac:dyDescent="0.35">
      <c r="B1" s="71" t="s">
        <v>8</v>
      </c>
      <c r="C1" s="71"/>
      <c r="D1" s="71"/>
      <c r="E1" s="71"/>
      <c r="F1" s="71"/>
      <c r="G1" s="71"/>
      <c r="H1" s="71"/>
      <c r="I1" s="14"/>
      <c r="J1" s="11"/>
      <c r="M1" s="68" t="s">
        <v>25</v>
      </c>
      <c r="N1" s="68"/>
      <c r="AH1" s="48"/>
    </row>
    <row r="2" spans="1:34" s="20" customFormat="1" ht="40" customHeight="1" thickBot="1" x14ac:dyDescent="0.35">
      <c r="A2" s="19" t="s">
        <v>9</v>
      </c>
      <c r="B2" s="58" t="s">
        <v>10</v>
      </c>
      <c r="C2" s="5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41" t="s">
        <v>58</v>
      </c>
      <c r="J2" s="69" t="s">
        <v>16</v>
      </c>
      <c r="K2" s="70"/>
      <c r="L2" s="9"/>
      <c r="M2" s="19" t="s">
        <v>21</v>
      </c>
      <c r="N2" s="19" t="s">
        <v>22</v>
      </c>
      <c r="P2" s="19" t="s">
        <v>0</v>
      </c>
      <c r="Q2" s="19" t="s">
        <v>1</v>
      </c>
      <c r="S2" s="19" t="s">
        <v>44</v>
      </c>
      <c r="T2" s="19" t="s">
        <v>45</v>
      </c>
      <c r="U2" s="19" t="s">
        <v>32</v>
      </c>
      <c r="V2" s="19" t="s">
        <v>46</v>
      </c>
      <c r="X2" s="19" t="s">
        <v>26</v>
      </c>
      <c r="Z2" s="19" t="s">
        <v>27</v>
      </c>
      <c r="AB2" s="20" t="s">
        <v>59</v>
      </c>
      <c r="AC2" s="19" t="s">
        <v>29</v>
      </c>
      <c r="AD2" s="19"/>
      <c r="AE2" s="19"/>
      <c r="AF2" s="19" t="s">
        <v>5</v>
      </c>
      <c r="AG2" s="43"/>
      <c r="AH2" s="47" t="s">
        <v>7</v>
      </c>
    </row>
    <row r="3" spans="1:34" ht="14.5" thickBot="1" x14ac:dyDescent="0.35">
      <c r="A3">
        <v>1</v>
      </c>
      <c r="B3" s="60">
        <v>0.61150000000000004</v>
      </c>
      <c r="C3" s="60">
        <v>-1.9846999999999999</v>
      </c>
      <c r="D3" s="57">
        <v>-0.3125</v>
      </c>
      <c r="E3" s="57">
        <v>1.9429000000000001</v>
      </c>
      <c r="F3" s="57">
        <v>0.44919999999999999</v>
      </c>
      <c r="G3" s="57">
        <v>-1.2646999999999999</v>
      </c>
      <c r="H3" s="57">
        <v>-3.7488999999999999</v>
      </c>
      <c r="I3" s="1"/>
      <c r="J3" s="2" t="s">
        <v>17</v>
      </c>
      <c r="K3" s="3">
        <v>5.5E-2</v>
      </c>
      <c r="L3" s="9"/>
      <c r="M3">
        <v>1</v>
      </c>
      <c r="N3">
        <v>3.9805999999999999</v>
      </c>
      <c r="P3">
        <f>(D3-F3)/(2*K4)</f>
        <v>-7.3298177409111029E-2</v>
      </c>
      <c r="Q3">
        <f>(E3-G3)/(2*K4)</f>
        <v>0.30866644854596897</v>
      </c>
      <c r="S3">
        <f>(P3+Q3)*360/800*3.1415926536/180</f>
        <v>1.8485780787352143E-3</v>
      </c>
      <c r="T3">
        <f>S3*180/3.1415926536</f>
        <v>0.10591572201158607</v>
      </c>
      <c r="U3">
        <f>(P3-Q3)*360/400*3.1415926536/180</f>
        <v>-5.999886314177757E-3</v>
      </c>
      <c r="V3">
        <f>U3*180/3.1415926536</f>
        <v>-0.343768163359572</v>
      </c>
      <c r="X3">
        <f t="shared" ref="X3:X8" si="0">(S3+S20)/2</f>
        <v>2.0593048941040071E-3</v>
      </c>
      <c r="Y3">
        <v>1</v>
      </c>
      <c r="Z3">
        <f t="shared" ref="Z3:Z8" si="1">(X3-S29)</f>
        <v>-2.9552253242945289E-3</v>
      </c>
      <c r="AC3">
        <f>SIN(Z3/2)</f>
        <v>-1.4776121244590536E-3</v>
      </c>
      <c r="AD3">
        <f t="shared" ref="AD3:AD8" si="2">(AC4+AC3)*X20</f>
        <v>-1.0984527025712509</v>
      </c>
      <c r="AE3" s="19" t="s">
        <v>5</v>
      </c>
      <c r="AF3">
        <v>0</v>
      </c>
      <c r="AG3" s="44"/>
      <c r="AH3" s="45">
        <f>AF3-(Y20/X25)*AF8</f>
        <v>0</v>
      </c>
    </row>
    <row r="4" spans="1:34" ht="14.5" thickBot="1" x14ac:dyDescent="0.35">
      <c r="A4">
        <v>2</v>
      </c>
      <c r="B4" s="60">
        <v>0.2964</v>
      </c>
      <c r="C4" s="60">
        <v>-1.5557000000000001</v>
      </c>
      <c r="D4" s="57">
        <v>-0.42580000000000001</v>
      </c>
      <c r="E4" s="57">
        <v>1.1328</v>
      </c>
      <c r="F4" s="57">
        <v>0.53720000000000001</v>
      </c>
      <c r="G4" s="57">
        <v>-1.0156000000000001</v>
      </c>
      <c r="H4" s="57">
        <v>-2.9687000000000001</v>
      </c>
      <c r="I4" s="1"/>
      <c r="J4" s="4" t="s">
        <v>18</v>
      </c>
      <c r="K4" s="5">
        <v>5.1959</v>
      </c>
      <c r="L4" s="12"/>
      <c r="M4">
        <v>2</v>
      </c>
      <c r="N4">
        <v>4.0344800000000003</v>
      </c>
      <c r="P4">
        <f>(D4-F4)/(2*K4)</f>
        <v>-9.2669219961893035E-2</v>
      </c>
      <c r="Q4">
        <f>(E4-G4)/(2*K4)</f>
        <v>0.20673992955984527</v>
      </c>
      <c r="S4">
        <f t="shared" ref="S4:S8" si="3">(P4+Q4)*360/800*3.1415926536/180</f>
        <v>8.9590925815966451E-4</v>
      </c>
      <c r="T4">
        <f t="shared" ref="T4:T34" si="4">S4*180/3.1415926536</f>
        <v>5.1331819319078507E-2</v>
      </c>
      <c r="U4">
        <f>(P4-Q4)*360/400*3.1415926536/180</f>
        <v>-4.7031079227905859E-3</v>
      </c>
      <c r="V4">
        <f t="shared" ref="V4:V34" si="5">U4*180/3.1415926536</f>
        <v>-0.26946823456956454</v>
      </c>
      <c r="X4">
        <f t="shared" si="0"/>
        <v>8.8235927853487386E-4</v>
      </c>
      <c r="Y4">
        <v>2</v>
      </c>
      <c r="Z4">
        <f t="shared" si="1"/>
        <v>-2.4161831973516209E-3</v>
      </c>
      <c r="AC4">
        <f t="shared" ref="AC4:AC8" si="6">SIN(Z4/2)</f>
        <v>-1.2080913048105081E-3</v>
      </c>
      <c r="AD4">
        <f t="shared" si="2"/>
        <v>-0.714215069990635</v>
      </c>
      <c r="AE4" s="19" t="s">
        <v>47</v>
      </c>
      <c r="AF4">
        <f>AD3+AF3</f>
        <v>-1.0984527025712509</v>
      </c>
      <c r="AG4" s="44"/>
      <c r="AH4" s="45">
        <f>AF4-(Y21/X25)*AF8</f>
        <v>-1.0956173995209766</v>
      </c>
    </row>
    <row r="5" spans="1:34" ht="14.5" thickBot="1" x14ac:dyDescent="0.35">
      <c r="A5">
        <v>3</v>
      </c>
      <c r="B5" s="60">
        <v>-0.27400000000000002</v>
      </c>
      <c r="C5" s="60">
        <v>-2.6859999999999999</v>
      </c>
      <c r="D5" s="57">
        <v>-1.5544</v>
      </c>
      <c r="E5" s="57">
        <v>1.1317999999999999</v>
      </c>
      <c r="F5" s="57">
        <v>1.6797</v>
      </c>
      <c r="G5" s="57">
        <v>-1.0061</v>
      </c>
      <c r="H5" s="57">
        <v>-3.6720000000000002</v>
      </c>
      <c r="I5" s="1"/>
      <c r="J5" s="4" t="s">
        <v>19</v>
      </c>
      <c r="K5" s="63">
        <v>0.42708333333333331</v>
      </c>
      <c r="L5" s="12"/>
      <c r="M5">
        <v>3</v>
      </c>
      <c r="N5">
        <v>4.0197099999999999</v>
      </c>
      <c r="P5">
        <f>(D5-F5)/(2*K4)</f>
        <v>-0.31121653611501376</v>
      </c>
      <c r="Q5">
        <f>(E5-G5)/(2*K4)</f>
        <v>0.205729517504186</v>
      </c>
      <c r="S5">
        <f t="shared" si="3"/>
        <v>-8.284931067948576E-4</v>
      </c>
      <c r="T5">
        <f t="shared" si="4"/>
        <v>-4.7469158374872499E-2</v>
      </c>
      <c r="U5">
        <f t="shared" ref="U5:U7" si="7">(P5-Q5)*360/400*3.1415926536/180</f>
        <v>-8.1201696217879475E-3</v>
      </c>
      <c r="V5">
        <f t="shared" si="5"/>
        <v>-0.46525144825727971</v>
      </c>
      <c r="X5">
        <f t="shared" si="0"/>
        <v>-8.327007319510497E-4</v>
      </c>
      <c r="Y5">
        <v>3</v>
      </c>
      <c r="Z5">
        <f t="shared" si="1"/>
        <v>-1.0677933922811284E-3</v>
      </c>
      <c r="AC5">
        <f t="shared" si="6"/>
        <v>-5.338966707764066E-4</v>
      </c>
      <c r="AD5">
        <f t="shared" si="2"/>
        <v>1.922547436185985E-2</v>
      </c>
      <c r="AE5" s="19" t="s">
        <v>48</v>
      </c>
      <c r="AF5">
        <f>AD4+AF4</f>
        <v>-1.8126677725618858</v>
      </c>
      <c r="AG5" s="44"/>
      <c r="AH5" s="45">
        <f>AF5-(Y22/X25)*AF8</f>
        <v>-1.8069902341800406</v>
      </c>
    </row>
    <row r="6" spans="1:34" x14ac:dyDescent="0.3">
      <c r="A6">
        <v>4</v>
      </c>
      <c r="B6" s="60">
        <v>0.1807</v>
      </c>
      <c r="C6" s="60">
        <v>-1.8113999999999999</v>
      </c>
      <c r="D6" s="57">
        <v>-0.66410000000000002</v>
      </c>
      <c r="E6" s="57">
        <v>1.151</v>
      </c>
      <c r="F6" s="57">
        <v>0.78600000000000003</v>
      </c>
      <c r="G6" s="57">
        <v>-1.0217000000000001</v>
      </c>
      <c r="H6" s="57">
        <v>-3.8089</v>
      </c>
      <c r="I6" s="1"/>
      <c r="J6" s="16"/>
      <c r="K6" s="17"/>
      <c r="L6" s="13"/>
      <c r="M6">
        <v>4</v>
      </c>
      <c r="N6">
        <v>4.0674099999999997</v>
      </c>
      <c r="P6">
        <f>(D6-F6)/(2*K4)</f>
        <v>-0.13954271637252449</v>
      </c>
      <c r="Q6">
        <f>(E6-G6)/(2*K4)</f>
        <v>0.20907831174579955</v>
      </c>
      <c r="S6">
        <f t="shared" si="3"/>
        <v>5.4613128897095756E-4</v>
      </c>
      <c r="T6">
        <f t="shared" si="4"/>
        <v>3.1291017917973771E-2</v>
      </c>
      <c r="U6">
        <f t="shared" si="7"/>
        <v>-5.4761263041350301E-3</v>
      </c>
      <c r="V6">
        <f t="shared" si="5"/>
        <v>-0.31375892530649169</v>
      </c>
      <c r="X6">
        <f t="shared" si="0"/>
        <v>5.4686946251839615E-4</v>
      </c>
      <c r="Y6">
        <v>4</v>
      </c>
      <c r="Z6">
        <f t="shared" si="1"/>
        <v>1.1602235718290068E-3</v>
      </c>
      <c r="AC6">
        <f t="shared" si="6"/>
        <v>5.8011175337703124E-4</v>
      </c>
      <c r="AD6">
        <f t="shared" si="2"/>
        <v>0.74142351274007434</v>
      </c>
      <c r="AE6" s="19" t="s">
        <v>49</v>
      </c>
      <c r="AF6">
        <f>AD5+AF5</f>
        <v>-1.793442298200026</v>
      </c>
      <c r="AG6" s="44"/>
      <c r="AH6" s="45">
        <f>AF6-(Y23/X25)*AF8</f>
        <v>-1.7848809307988307</v>
      </c>
    </row>
    <row r="7" spans="1:34" x14ac:dyDescent="0.3">
      <c r="A7">
        <v>5</v>
      </c>
      <c r="B7" s="60">
        <v>-9.35E-2</v>
      </c>
      <c r="C7" s="60">
        <v>-1.9578</v>
      </c>
      <c r="D7" s="57">
        <v>-1.012</v>
      </c>
      <c r="E7" s="57">
        <v>0.95699999999999996</v>
      </c>
      <c r="F7" s="57">
        <v>1.1328</v>
      </c>
      <c r="G7" s="57">
        <v>-0.81359999999999999</v>
      </c>
      <c r="H7" s="57">
        <v>-3.6522000000000001</v>
      </c>
      <c r="I7" s="1"/>
      <c r="J7" s="21"/>
      <c r="K7" s="22"/>
      <c r="L7" s="1"/>
      <c r="M7">
        <v>5</v>
      </c>
      <c r="N7">
        <v>4.0358599999999996</v>
      </c>
      <c r="P7">
        <f>(D7-F7)/(2*K4)</f>
        <v>-0.20639350256933353</v>
      </c>
      <c r="Q7">
        <f>(E7-G7)/(2*K4)</f>
        <v>0.17038434150002887</v>
      </c>
      <c r="S7">
        <f t="shared" si="3"/>
        <v>-2.828152896940666E-4</v>
      </c>
      <c r="T7">
        <f t="shared" si="4"/>
        <v>-1.6204122481187098E-2</v>
      </c>
      <c r="U7">
        <f t="shared" si="7"/>
        <v>-5.9184125348377779E-3</v>
      </c>
      <c r="V7">
        <f t="shared" si="5"/>
        <v>-0.33910005966242623</v>
      </c>
      <c r="X7">
        <f t="shared" si="0"/>
        <v>-2.3215902075772281E-4</v>
      </c>
      <c r="Y7">
        <v>5</v>
      </c>
      <c r="Z7">
        <f t="shared" si="1"/>
        <v>2.4432935663052952E-3</v>
      </c>
      <c r="AC7">
        <f t="shared" si="6"/>
        <v>1.2216464792841459E-3</v>
      </c>
      <c r="AD7">
        <f t="shared" si="2"/>
        <v>1.0377625489736697</v>
      </c>
      <c r="AE7" s="19" t="s">
        <v>51</v>
      </c>
      <c r="AF7">
        <f>AD6+AF6</f>
        <v>-1.0520187854599516</v>
      </c>
      <c r="AG7" s="44"/>
      <c r="AH7" s="45">
        <f>AF7-(Y24/X25)*AF8</f>
        <v>-1.0406047843052406</v>
      </c>
    </row>
    <row r="8" spans="1:34" ht="14.5" thickBot="1" x14ac:dyDescent="0.35">
      <c r="A8">
        <v>6</v>
      </c>
      <c r="B8" s="60">
        <v>-1.0065999999999999</v>
      </c>
      <c r="C8" s="60">
        <v>-2.1030000000000002</v>
      </c>
      <c r="D8" s="57">
        <v>-1.9873000000000001</v>
      </c>
      <c r="E8" s="57">
        <v>0.1085</v>
      </c>
      <c r="F8" s="57">
        <v>2.1288999999999998</v>
      </c>
      <c r="G8" s="57">
        <v>1.8700000000000001E-2</v>
      </c>
      <c r="H8" s="57">
        <v>-3.6465999999999998</v>
      </c>
      <c r="I8" s="1"/>
      <c r="J8" s="21"/>
      <c r="K8" s="22"/>
      <c r="L8" s="1"/>
      <c r="M8">
        <v>6</v>
      </c>
      <c r="N8">
        <v>4.0394899999999998</v>
      </c>
      <c r="P8">
        <f>(D8-F8)/(2*K4)</f>
        <v>-0.39610077176235109</v>
      </c>
      <c r="Q8">
        <f>(E8-G8)/(2*K4)</f>
        <v>8.6414288188764211E-3</v>
      </c>
      <c r="S8">
        <f t="shared" si="3"/>
        <v>-3.0430985633997576E-3</v>
      </c>
      <c r="T8">
        <f t="shared" si="4"/>
        <v>-0.1743567043245636</v>
      </c>
      <c r="U8">
        <f>(P8-Q8)*360/400*3.1415926536/180</f>
        <v>-6.3576756197394092E-3</v>
      </c>
      <c r="V8">
        <f t="shared" si="5"/>
        <v>-0.36426798052310466</v>
      </c>
      <c r="X8">
        <f t="shared" si="0"/>
        <v>-2.9909580654999476E-3</v>
      </c>
      <c r="Y8">
        <v>6</v>
      </c>
      <c r="Z8">
        <f t="shared" si="1"/>
        <v>2.6189641263637559E-3</v>
      </c>
      <c r="AC8">
        <f t="shared" si="6"/>
        <v>1.3094816889443167E-3</v>
      </c>
      <c r="AD8" s="61">
        <f t="shared" si="2"/>
        <v>2.6929490933139872</v>
      </c>
      <c r="AE8" s="19" t="s">
        <v>50</v>
      </c>
      <c r="AF8">
        <f>AD7+AF7</f>
        <v>-1.4256236486281937E-2</v>
      </c>
      <c r="AG8" s="44"/>
      <c r="AH8" s="46">
        <f>AF8-(Y25/X25)*AF8</f>
        <v>0</v>
      </c>
    </row>
    <row r="9" spans="1:34" x14ac:dyDescent="0.3">
      <c r="B9" s="61">
        <f>B3*PI()/200/K4</f>
        <v>1.848653657374236E-3</v>
      </c>
      <c r="C9" s="61">
        <f>C3*PI()/200/K4</f>
        <v>-6.0000374714483167E-3</v>
      </c>
      <c r="H9" s="39"/>
      <c r="J9" s="21"/>
      <c r="K9" s="22"/>
      <c r="L9" s="1"/>
    </row>
    <row r="10" spans="1:34" x14ac:dyDescent="0.3">
      <c r="B10" s="61">
        <f t="shared" ref="B10" si="8">B4*PI()/200/K5</f>
        <v>1.090147975637871E-2</v>
      </c>
      <c r="C10" s="61">
        <f>C4*PI()/200/K4</f>
        <v>-4.7031079227753047E-3</v>
      </c>
      <c r="H10" s="39"/>
      <c r="J10" s="21"/>
      <c r="K10" s="22"/>
      <c r="L10" s="1"/>
    </row>
    <row r="11" spans="1:34" x14ac:dyDescent="0.3">
      <c r="B11" s="61">
        <f>B5*PI()/200/K4</f>
        <v>-8.2834194950211063E-4</v>
      </c>
      <c r="C11" s="61">
        <f>C5*PI()/200/K4</f>
        <v>-8.1201696217615658E-3</v>
      </c>
      <c r="H11" s="39"/>
      <c r="J11" s="21"/>
      <c r="K11" s="22"/>
      <c r="L11" s="1"/>
    </row>
    <row r="12" spans="1:34" x14ac:dyDescent="0.3">
      <c r="B12" s="61">
        <f>B6*PI()/200/K4</f>
        <v>5.4628244625923859E-4</v>
      </c>
      <c r="C12" s="61">
        <f>C6*PI()/200/K4</f>
        <v>-5.4761263041172379E-3</v>
      </c>
      <c r="H12" s="39"/>
      <c r="J12" s="21"/>
      <c r="K12" s="22"/>
      <c r="L12" s="1"/>
    </row>
    <row r="13" spans="1:34" x14ac:dyDescent="0.3">
      <c r="B13" s="61">
        <f>B7*PI()/200/K4</f>
        <v>-2.8266413240309247E-4</v>
      </c>
      <c r="C13" s="61">
        <f>C7*PI()/200/K4</f>
        <v>-5.9187148493986576E-3</v>
      </c>
      <c r="H13" s="39"/>
      <c r="J13" s="21"/>
      <c r="K13" s="22"/>
      <c r="L13" s="1"/>
    </row>
    <row r="14" spans="1:34" x14ac:dyDescent="0.3">
      <c r="B14" s="61">
        <f>B8*PI()/200/K4</f>
        <v>-3.0430985633898701E-3</v>
      </c>
      <c r="C14" s="61">
        <f>C8*PI()/200/K4</f>
        <v>-6.3576756197187539E-3</v>
      </c>
      <c r="H14" s="39"/>
      <c r="J14" s="21"/>
      <c r="K14" s="22"/>
      <c r="L14" s="1"/>
    </row>
    <row r="15" spans="1:34" x14ac:dyDescent="0.3">
      <c r="B15" s="61"/>
      <c r="C15" s="61"/>
      <c r="H15" s="39"/>
      <c r="J15" s="21"/>
      <c r="K15" s="22"/>
      <c r="L15" s="1"/>
    </row>
    <row r="16" spans="1:34" x14ac:dyDescent="0.3">
      <c r="B16" s="61"/>
      <c r="C16" s="61"/>
      <c r="H16" s="39"/>
      <c r="J16" s="21"/>
      <c r="K16" s="22"/>
      <c r="L16" s="1"/>
    </row>
    <row r="17" spans="1:38" x14ac:dyDescent="0.3">
      <c r="B17" s="61"/>
      <c r="C17" s="61"/>
      <c r="H17" s="39"/>
      <c r="J17" s="21"/>
      <c r="K17" s="22"/>
      <c r="L17" s="1"/>
    </row>
    <row r="18" spans="1:38" ht="14.5" thickBot="1" x14ac:dyDescent="0.35">
      <c r="B18" s="61"/>
      <c r="C18" s="61"/>
      <c r="H18" s="39"/>
      <c r="J18" s="21"/>
      <c r="K18" s="22"/>
      <c r="L18" s="1"/>
      <c r="W18" s="24"/>
      <c r="AF18" s="48"/>
    </row>
    <row r="19" spans="1:38" ht="29.5" customHeight="1" thickBot="1" x14ac:dyDescent="0.35">
      <c r="A19" s="15" t="s">
        <v>23</v>
      </c>
      <c r="B19" s="61"/>
      <c r="C19" s="61"/>
      <c r="D19" s="57"/>
      <c r="H19" s="39"/>
      <c r="J19" s="21"/>
      <c r="K19" s="22"/>
      <c r="L19" s="1"/>
      <c r="P19" s="23" t="s">
        <v>0</v>
      </c>
      <c r="Q19" s="23" t="s">
        <v>1</v>
      </c>
      <c r="R19" s="1"/>
      <c r="S19" s="23" t="s">
        <v>43</v>
      </c>
      <c r="U19" s="40" t="s">
        <v>2</v>
      </c>
      <c r="W19" s="36"/>
      <c r="X19" s="37" t="s">
        <v>6</v>
      </c>
      <c r="Y19" t="s">
        <v>57</v>
      </c>
      <c r="Z19" s="26"/>
      <c r="AA19" s="27" t="s">
        <v>33</v>
      </c>
      <c r="AB19" s="28"/>
      <c r="AC19" s="29" t="s">
        <v>3</v>
      </c>
      <c r="AD19" s="49"/>
      <c r="AE19" s="44"/>
      <c r="AF19" s="50" t="s">
        <v>28</v>
      </c>
      <c r="AH19" s="18" t="s">
        <v>31</v>
      </c>
    </row>
    <row r="20" spans="1:38" ht="14.5" thickBot="1" x14ac:dyDescent="0.35">
      <c r="A20">
        <v>1</v>
      </c>
      <c r="B20" s="62">
        <v>0.75080000000000002</v>
      </c>
      <c r="C20" s="62">
        <v>-2.2526999999999999</v>
      </c>
      <c r="D20" s="57">
        <v>-0.3034</v>
      </c>
      <c r="E20" s="1">
        <v>1.948</v>
      </c>
      <c r="F20" s="1">
        <v>0.44790000000000002</v>
      </c>
      <c r="G20" s="1">
        <v>-1.8062</v>
      </c>
      <c r="H20" s="42">
        <v>-3.7593000000000001</v>
      </c>
      <c r="I20" s="1"/>
      <c r="J20" s="2" t="s">
        <v>17</v>
      </c>
      <c r="K20" s="3">
        <v>6.3600000000000004E-2</v>
      </c>
      <c r="L20" s="12"/>
      <c r="P20">
        <f>(D20-F20)/(2*K21)</f>
        <v>-7.2312697312697322E-2</v>
      </c>
      <c r="Q20">
        <f>(E20-G20)/(2*K21)</f>
        <v>0.36134211134211136</v>
      </c>
      <c r="S20">
        <f>(P20+Q20)*360/800*3.1415926536/180</f>
        <v>2.2700317094728E-3</v>
      </c>
      <c r="T20">
        <f t="shared" si="4"/>
        <v>0.13006323631323632</v>
      </c>
      <c r="U20" s="10">
        <f>(P20-Q20)*360/400*3.1415926536/180</f>
        <v>-6.811833805341303E-3</v>
      </c>
      <c r="V20">
        <f t="shared" si="5"/>
        <v>-0.39028932778932779</v>
      </c>
      <c r="W20" s="38" t="s">
        <v>52</v>
      </c>
      <c r="X20" s="39">
        <v>409</v>
      </c>
      <c r="Y20">
        <v>0</v>
      </c>
      <c r="Z20" s="30"/>
      <c r="AA20" s="10">
        <f t="shared" ref="AA20:AA25" si="9">(H3+H20)/2</f>
        <v>-3.7541000000000002</v>
      </c>
      <c r="AB20" s="10"/>
      <c r="AC20" s="10">
        <f>AA20*N3</f>
        <v>-14.94357046</v>
      </c>
      <c r="AD20" s="44"/>
      <c r="AE20" s="44"/>
      <c r="AF20" s="51">
        <f t="shared" ref="AF20:AF25" si="10">AC20-AC29</f>
        <v>4.2391350000006156E-3</v>
      </c>
      <c r="AH20" s="10">
        <f t="shared" ref="AH20:AH25" si="11">AH3-AF20</f>
        <v>-4.2391350000006156E-3</v>
      </c>
      <c r="AI20">
        <f>AH20^2</f>
        <v>1.7970265548230221E-5</v>
      </c>
      <c r="AJ20">
        <f>AH20/AF20</f>
        <v>-1</v>
      </c>
      <c r="AL20">
        <f>AF20^2</f>
        <v>1.7970265548230221E-5</v>
      </c>
    </row>
    <row r="21" spans="1:38" ht="14.5" thickBot="1" x14ac:dyDescent="0.35">
      <c r="A21">
        <v>2</v>
      </c>
      <c r="B21" s="62">
        <v>0.2873</v>
      </c>
      <c r="C21" s="62">
        <v>-1.534</v>
      </c>
      <c r="D21" s="57">
        <v>-0.42120000000000002</v>
      </c>
      <c r="E21" s="1">
        <v>1.1328</v>
      </c>
      <c r="F21" s="1">
        <v>0.53810000000000002</v>
      </c>
      <c r="G21" s="1">
        <v>-0.9758</v>
      </c>
      <c r="H21" s="42">
        <v>-2.9859</v>
      </c>
      <c r="I21" s="1"/>
      <c r="J21" s="4" t="s">
        <v>18</v>
      </c>
      <c r="K21" s="5">
        <v>5.1947999999999999</v>
      </c>
      <c r="L21" s="12"/>
      <c r="P21">
        <f>(D21-F21)/(2*K21)</f>
        <v>-9.2332717332717335E-2</v>
      </c>
      <c r="Q21">
        <f>(E21-G21)/(2*K21)</f>
        <v>0.20295295295295296</v>
      </c>
      <c r="S21">
        <f t="shared" ref="S21:S25" si="12">(P21+Q21)*360/800*3.1415926536/180</f>
        <v>8.6880929891008311E-4</v>
      </c>
      <c r="T21">
        <f t="shared" si="4"/>
        <v>4.9779106029106027E-2</v>
      </c>
      <c r="U21" s="10">
        <f t="shared" ref="U21:U34" si="13">(P21-Q21)*360/400*3.1415926536/180</f>
        <v>-4.6383364624140687E-3</v>
      </c>
      <c r="V21">
        <f t="shared" si="5"/>
        <v>-0.26575710325710328</v>
      </c>
      <c r="W21" s="38" t="s">
        <v>53</v>
      </c>
      <c r="X21" s="39">
        <v>410</v>
      </c>
      <c r="Y21">
        <f>X20</f>
        <v>409</v>
      </c>
      <c r="Z21" s="30"/>
      <c r="AA21" s="10">
        <f t="shared" si="9"/>
        <v>-2.9773000000000001</v>
      </c>
      <c r="AB21" s="10"/>
      <c r="AC21" s="10">
        <f t="shared" ref="AC21:AC25" si="14">AA21*N4</f>
        <v>-12.011857304000001</v>
      </c>
      <c r="AD21" s="44"/>
      <c r="AE21" s="44"/>
      <c r="AF21" s="51">
        <f t="shared" si="10"/>
        <v>-1.112801334000002</v>
      </c>
      <c r="AH21" s="10">
        <f t="shared" si="11"/>
        <v>1.7183934479025442E-2</v>
      </c>
      <c r="AI21">
        <f t="shared" ref="AI21:AI25" si="15">AH21^2</f>
        <v>2.9528760417943942E-4</v>
      </c>
      <c r="AJ21">
        <f t="shared" ref="AJ21:AJ25" si="16">AH21/AF21</f>
        <v>-1.5442050574523674E-2</v>
      </c>
      <c r="AL21">
        <f t="shared" ref="AL21:AL25" si="17">AF21^2</f>
        <v>1.2383268089521842</v>
      </c>
    </row>
    <row r="22" spans="1:38" ht="14.5" thickBot="1" x14ac:dyDescent="0.35">
      <c r="A22">
        <v>3</v>
      </c>
      <c r="B22" s="62">
        <v>-0.27679999999999999</v>
      </c>
      <c r="C22" s="62">
        <v>-2.6785999999999999</v>
      </c>
      <c r="D22" s="57">
        <v>-1.5526</v>
      </c>
      <c r="E22" s="1">
        <v>1.1284000000000001</v>
      </c>
      <c r="F22" s="1">
        <v>1.6796</v>
      </c>
      <c r="G22" s="1">
        <v>-0.99670000000000003</v>
      </c>
      <c r="H22" s="42">
        <v>-3.6604999999999999</v>
      </c>
      <c r="I22" s="1"/>
      <c r="J22" s="4" t="s">
        <v>19</v>
      </c>
      <c r="K22" s="63">
        <v>0.65416666666666667</v>
      </c>
      <c r="L22" s="13"/>
      <c r="M22" s="6"/>
      <c r="P22">
        <f>(D22-F22)/(2*K21)</f>
        <v>-0.31109956109956111</v>
      </c>
      <c r="Q22">
        <f>(E22-G22)/(2*K21)</f>
        <v>0.20454107954107956</v>
      </c>
      <c r="S22">
        <f t="shared" si="12"/>
        <v>-8.3690835710724192E-4</v>
      </c>
      <c r="T22">
        <f t="shared" si="4"/>
        <v>-4.79513167013167E-2</v>
      </c>
      <c r="U22" s="10">
        <f t="shared" si="13"/>
        <v>-8.0996642426711708E-3</v>
      </c>
      <c r="V22">
        <f t="shared" si="5"/>
        <v>-0.46407657657657658</v>
      </c>
      <c r="W22" s="38" t="s">
        <v>54</v>
      </c>
      <c r="X22" s="39">
        <v>416</v>
      </c>
      <c r="Y22">
        <f>Y21+X21</f>
        <v>819</v>
      </c>
      <c r="Z22" s="30"/>
      <c r="AA22" s="10">
        <f t="shared" si="9"/>
        <v>-3.6662499999999998</v>
      </c>
      <c r="AB22" s="10"/>
      <c r="AC22" s="10">
        <f t="shared" si="14"/>
        <v>-14.7372617875</v>
      </c>
      <c r="AD22" s="44"/>
      <c r="AE22" s="44"/>
      <c r="AF22" s="51">
        <f t="shared" si="10"/>
        <v>-1.8744598355000015</v>
      </c>
      <c r="AH22" s="10">
        <f t="shared" si="11"/>
        <v>6.7469601319960937E-2</v>
      </c>
      <c r="AI22">
        <f t="shared" si="15"/>
        <v>4.5521471022744748E-3</v>
      </c>
      <c r="AJ22">
        <f t="shared" si="16"/>
        <v>-3.5994156845704728E-2</v>
      </c>
      <c r="AL22">
        <f t="shared" si="17"/>
        <v>3.5135996749026925</v>
      </c>
    </row>
    <row r="23" spans="1:38" x14ac:dyDescent="0.3">
      <c r="A23">
        <v>4</v>
      </c>
      <c r="B23" s="62">
        <v>0.18110000000000001</v>
      </c>
      <c r="C23" s="62">
        <v>-1.8075000000000001</v>
      </c>
      <c r="D23" s="1">
        <v>-0.66410000000000002</v>
      </c>
      <c r="E23" s="1">
        <v>1.1433</v>
      </c>
      <c r="F23" s="1">
        <v>0.78120000000000001</v>
      </c>
      <c r="G23" s="1">
        <v>-1.0264</v>
      </c>
      <c r="H23" s="42">
        <v>-3.8089</v>
      </c>
      <c r="I23" s="1"/>
      <c r="J23" s="16"/>
      <c r="K23" s="17"/>
      <c r="L23" s="1"/>
      <c r="P23">
        <f>(D23-F23)/(2*K21)</f>
        <v>-0.13911026411026411</v>
      </c>
      <c r="Q23">
        <f>(E23-G23)/(2*K21)</f>
        <v>0.2088338338338338</v>
      </c>
      <c r="S23">
        <f t="shared" si="12"/>
        <v>5.4760763606583474E-4</v>
      </c>
      <c r="T23">
        <f t="shared" si="4"/>
        <v>3.1375606375606359E-2</v>
      </c>
      <c r="U23" s="10">
        <f t="shared" si="13"/>
        <v>-5.4654931098232851E-3</v>
      </c>
      <c r="V23">
        <f t="shared" si="5"/>
        <v>-0.31314968814968819</v>
      </c>
      <c r="W23" s="38" t="s">
        <v>55</v>
      </c>
      <c r="X23" s="39">
        <v>411.5</v>
      </c>
      <c r="Y23">
        <f>Y22+X22</f>
        <v>1235</v>
      </c>
      <c r="Z23" s="30"/>
      <c r="AA23" s="10">
        <f t="shared" si="9"/>
        <v>-3.8089</v>
      </c>
      <c r="AB23" s="10"/>
      <c r="AC23" s="10">
        <f t="shared" si="14"/>
        <v>-15.492357948999999</v>
      </c>
      <c r="AD23" s="44"/>
      <c r="AE23" s="44"/>
      <c r="AF23" s="51">
        <f t="shared" si="10"/>
        <v>-1.8326898189999987</v>
      </c>
      <c r="AH23" s="10">
        <f t="shared" si="11"/>
        <v>4.7808888201168021E-2</v>
      </c>
      <c r="AI23">
        <f t="shared" si="15"/>
        <v>2.2856897910317826E-3</v>
      </c>
      <c r="AJ23">
        <f t="shared" si="16"/>
        <v>-2.6086732029348417E-2</v>
      </c>
      <c r="AL23">
        <f t="shared" si="17"/>
        <v>3.3587519726662483</v>
      </c>
    </row>
    <row r="24" spans="1:38" x14ac:dyDescent="0.3">
      <c r="A24">
        <v>5</v>
      </c>
      <c r="B24" s="62">
        <v>-0.06</v>
      </c>
      <c r="C24" s="62">
        <v>-1.8635999999999999</v>
      </c>
      <c r="D24" s="1">
        <v>-0.85089999999999999</v>
      </c>
      <c r="E24" s="1">
        <v>0.93220000000000003</v>
      </c>
      <c r="F24" s="1">
        <v>1.1328</v>
      </c>
      <c r="G24" s="1">
        <v>-0.81140000000000001</v>
      </c>
      <c r="H24" s="42">
        <v>-3.6486999999999998</v>
      </c>
      <c r="I24" s="1"/>
      <c r="J24" s="21"/>
      <c r="K24" s="22"/>
      <c r="L24" s="1"/>
      <c r="P24">
        <f>(D24-F24)/(2*K21)</f>
        <v>-0.19093131593131593</v>
      </c>
      <c r="Q24">
        <f>(E24-G24)/(2*K21)</f>
        <v>0.16782166782166782</v>
      </c>
      <c r="S24">
        <f t="shared" si="12"/>
        <v>-1.8150275182137905E-4</v>
      </c>
      <c r="T24">
        <f t="shared" si="4"/>
        <v>-1.0399341649341648E-2</v>
      </c>
      <c r="U24" s="10">
        <f t="shared" si="13"/>
        <v>-5.6352786910772697E-3</v>
      </c>
      <c r="V24">
        <f t="shared" si="5"/>
        <v>-0.32287768537768541</v>
      </c>
      <c r="W24" s="38" t="s">
        <v>56</v>
      </c>
      <c r="X24" s="39">
        <v>410</v>
      </c>
      <c r="Y24">
        <f>Y23+X23</f>
        <v>1646.5</v>
      </c>
      <c r="Z24" s="30"/>
      <c r="AA24" s="10">
        <f t="shared" si="9"/>
        <v>-3.6504500000000002</v>
      </c>
      <c r="AB24" s="10"/>
      <c r="AC24" s="10">
        <f t="shared" si="14"/>
        <v>-14.732705137</v>
      </c>
      <c r="AD24" s="44"/>
      <c r="AE24" s="44"/>
      <c r="AF24" s="51">
        <f t="shared" si="10"/>
        <v>-1.0844105069999994</v>
      </c>
      <c r="AH24" s="10">
        <f t="shared" si="11"/>
        <v>4.3805722694758797E-2</v>
      </c>
      <c r="AI24">
        <f t="shared" si="15"/>
        <v>1.918941340810106E-3</v>
      </c>
      <c r="AJ24">
        <f t="shared" si="16"/>
        <v>-4.03958855175117E-2</v>
      </c>
      <c r="AL24">
        <f t="shared" si="17"/>
        <v>1.1759461476919957</v>
      </c>
    </row>
    <row r="25" spans="1:38" ht="14.5" thickBot="1" x14ac:dyDescent="0.35">
      <c r="A25">
        <v>6</v>
      </c>
      <c r="B25" s="62">
        <v>-0.97189999999999999</v>
      </c>
      <c r="C25" s="62">
        <v>-2.1817000000000002</v>
      </c>
      <c r="D25" s="1">
        <v>-1.9883</v>
      </c>
      <c r="E25" s="1">
        <v>0.26150000000000001</v>
      </c>
      <c r="F25" s="1">
        <v>2.1372</v>
      </c>
      <c r="G25" s="1">
        <v>2.3599999999999999E-2</v>
      </c>
      <c r="H25" s="42">
        <v>-3.6436999999999999</v>
      </c>
      <c r="I25" s="1"/>
      <c r="J25" s="21"/>
      <c r="K25" s="22"/>
      <c r="L25" s="1"/>
      <c r="P25">
        <f>(D25-F25)/(2*K21)</f>
        <v>-0.39707977207977208</v>
      </c>
      <c r="Q25">
        <f>(E25-G25)/(2*K21)</f>
        <v>2.2897897897897899E-2</v>
      </c>
      <c r="S25">
        <f t="shared" si="12"/>
        <v>-2.9388175676001381E-3</v>
      </c>
      <c r="T25">
        <f t="shared" si="4"/>
        <v>-0.16838184338184337</v>
      </c>
      <c r="U25" s="10">
        <f t="shared" si="13"/>
        <v>-6.5969938133894675E-3</v>
      </c>
      <c r="V25">
        <f t="shared" si="5"/>
        <v>-0.37797990297990303</v>
      </c>
      <c r="W25" s="38" t="s">
        <v>34</v>
      </c>
      <c r="X25" s="39">
        <f>SUM(X20:X24)</f>
        <v>2056.5</v>
      </c>
      <c r="Y25">
        <f>Y24+X24</f>
        <v>2056.5</v>
      </c>
      <c r="Z25" s="30"/>
      <c r="AA25" s="10">
        <f t="shared" si="9"/>
        <v>-3.6451500000000001</v>
      </c>
      <c r="AB25" s="10"/>
      <c r="AC25" s="10">
        <f t="shared" si="14"/>
        <v>-14.724546973499999</v>
      </c>
      <c r="AD25" s="44"/>
      <c r="AE25" s="44"/>
      <c r="AF25" s="52">
        <f t="shared" si="10"/>
        <v>3.8049208500002152E-2</v>
      </c>
      <c r="AH25" s="10">
        <f t="shared" si="11"/>
        <v>-3.8049208500002152E-2</v>
      </c>
      <c r="AI25">
        <f t="shared" si="15"/>
        <v>1.447742267476636E-3</v>
      </c>
      <c r="AJ25">
        <f t="shared" si="16"/>
        <v>-1</v>
      </c>
      <c r="AL25">
        <f t="shared" si="17"/>
        <v>1.447742267476636E-3</v>
      </c>
    </row>
    <row r="26" spans="1:38" x14ac:dyDescent="0.3">
      <c r="B26" s="61"/>
      <c r="C26" s="61"/>
      <c r="H26" s="39"/>
      <c r="J26" s="21"/>
      <c r="K26" s="22"/>
      <c r="L26" s="1"/>
      <c r="U26" s="10"/>
      <c r="Z26" s="30"/>
      <c r="AA26" s="10"/>
      <c r="AB26" s="10"/>
      <c r="AC26" s="10"/>
      <c r="AD26" s="10"/>
      <c r="AE26" s="10"/>
      <c r="AF26" s="31"/>
    </row>
    <row r="27" spans="1:38" ht="14.15" customHeight="1" x14ac:dyDescent="0.3">
      <c r="B27" s="61"/>
      <c r="C27" s="61"/>
      <c r="H27" s="39"/>
      <c r="J27" s="21"/>
      <c r="K27" s="22"/>
      <c r="L27" s="1"/>
      <c r="U27" s="10"/>
      <c r="Z27" s="30"/>
      <c r="AA27" s="25"/>
      <c r="AB27" s="10"/>
      <c r="AC27" s="10"/>
      <c r="AD27" s="10"/>
      <c r="AE27" s="10"/>
      <c r="AF27" s="31"/>
      <c r="AI27">
        <f>SUM(AI20:AI25)</f>
        <v>1.0517778371320671E-2</v>
      </c>
      <c r="AL27">
        <f>SUM(AL20:AL25)</f>
        <v>9.2880903167461444</v>
      </c>
    </row>
    <row r="28" spans="1:38" ht="16" customHeight="1" thickBot="1" x14ac:dyDescent="0.35">
      <c r="A28" s="15" t="s">
        <v>24</v>
      </c>
      <c r="B28" s="61"/>
      <c r="C28" s="61"/>
      <c r="H28" s="39"/>
      <c r="J28" s="16"/>
      <c r="K28" s="17"/>
      <c r="L28" s="12"/>
      <c r="M28" s="15" t="s">
        <v>20</v>
      </c>
      <c r="N28" s="15" t="s">
        <v>22</v>
      </c>
      <c r="P28" t="s">
        <v>0</v>
      </c>
      <c r="Q28" t="s">
        <v>1</v>
      </c>
      <c r="S28" s="15" t="s">
        <v>42</v>
      </c>
      <c r="U28" s="40" t="s">
        <v>2</v>
      </c>
      <c r="Z28" s="64" t="s">
        <v>30</v>
      </c>
      <c r="AA28" s="65"/>
      <c r="AB28" s="34"/>
      <c r="AC28" s="18" t="s">
        <v>4</v>
      </c>
      <c r="AD28" s="10"/>
      <c r="AE28" s="10"/>
      <c r="AF28" s="31"/>
    </row>
    <row r="29" spans="1:38" ht="14.5" thickBot="1" x14ac:dyDescent="0.35">
      <c r="A29">
        <v>1</v>
      </c>
      <c r="B29" s="62">
        <v>1.6611</v>
      </c>
      <c r="C29" s="62">
        <v>-2.2496999999999998</v>
      </c>
      <c r="D29" s="1">
        <v>0.60580000000000001</v>
      </c>
      <c r="E29" s="1">
        <v>2.8515000000000001</v>
      </c>
      <c r="F29" s="1">
        <v>-0.46660000000000001</v>
      </c>
      <c r="G29" s="1">
        <v>-2.7204000000000002</v>
      </c>
      <c r="H29" s="42">
        <v>-3.7595000000000001</v>
      </c>
      <c r="I29" s="1"/>
      <c r="J29" s="2" t="s">
        <v>17</v>
      </c>
      <c r="K29" s="3">
        <v>5.3800000000000001E-2</v>
      </c>
      <c r="L29" s="12"/>
      <c r="M29">
        <v>1</v>
      </c>
      <c r="N29">
        <v>3.97601</v>
      </c>
      <c r="P29">
        <f>(D29-F29)/(2*K30)</f>
        <v>0.10304998750792767</v>
      </c>
      <c r="Q29">
        <f>(E29-G29)/(2*K30)</f>
        <v>0.53541982972344482</v>
      </c>
      <c r="S29">
        <f>(P29+Q29)*360/800*3.1415926536/180</f>
        <v>5.0145302183985359E-3</v>
      </c>
      <c r="T29">
        <f t="shared" si="4"/>
        <v>0.28731141775411762</v>
      </c>
      <c r="U29" s="10">
        <f t="shared" si="13"/>
        <v>-6.7916495997122992E-3</v>
      </c>
      <c r="V29">
        <f t="shared" si="5"/>
        <v>-0.38913285799396541</v>
      </c>
      <c r="Z29" s="64"/>
      <c r="AA29" s="65"/>
      <c r="AB29" s="34"/>
      <c r="AC29" s="10">
        <f t="shared" ref="AC29:AC34" si="18">N29*H29</f>
        <v>-14.947809595000001</v>
      </c>
      <c r="AD29" s="10"/>
      <c r="AE29" s="10"/>
      <c r="AF29" s="31"/>
      <c r="AJ29">
        <f>AI27/AL27</f>
        <v>1.1323940673097716E-3</v>
      </c>
    </row>
    <row r="30" spans="1:38" ht="14.15" customHeight="1" thickBot="1" x14ac:dyDescent="0.35">
      <c r="A30">
        <v>2</v>
      </c>
      <c r="B30" s="62">
        <v>1.0926</v>
      </c>
      <c r="C30" s="62">
        <v>-1.5407999999999999</v>
      </c>
      <c r="D30" s="1">
        <v>0.38059999999999999</v>
      </c>
      <c r="E30" s="1">
        <v>1.9240999999999999</v>
      </c>
      <c r="F30" s="1">
        <v>-0.26390000000000002</v>
      </c>
      <c r="G30" s="1">
        <v>-1.802</v>
      </c>
      <c r="H30" s="42">
        <v>-2.7004999999999999</v>
      </c>
      <c r="I30" s="1"/>
      <c r="J30" s="4" t="s">
        <v>18</v>
      </c>
      <c r="K30" s="5">
        <v>5.2032999999999996</v>
      </c>
      <c r="L30" s="13"/>
      <c r="M30">
        <v>2</v>
      </c>
      <c r="N30">
        <v>4.0359400000000001</v>
      </c>
      <c r="P30">
        <f>(D30-F30)/(2*K30)</f>
        <v>6.1931850940749149E-2</v>
      </c>
      <c r="Q30">
        <f>(E30-G30)/(2*K30)</f>
        <v>0.35805162108661809</v>
      </c>
      <c r="S30">
        <f t="shared" ref="S30:S34" si="19">(P30+Q30)*360/800*3.1415926536/180</f>
        <v>3.2985424758864949E-3</v>
      </c>
      <c r="T30">
        <f t="shared" si="4"/>
        <v>0.18899256241231524</v>
      </c>
      <c r="U30" s="10">
        <f t="shared" si="13"/>
        <v>-4.651438472379912E-3</v>
      </c>
      <c r="V30">
        <f t="shared" si="5"/>
        <v>-0.26650779313128203</v>
      </c>
      <c r="Z30" s="64"/>
      <c r="AA30" s="65"/>
      <c r="AB30" s="34"/>
      <c r="AC30" s="10">
        <f t="shared" si="18"/>
        <v>-10.899055969999999</v>
      </c>
      <c r="AD30" s="10"/>
      <c r="AE30" s="10"/>
      <c r="AF30" s="31"/>
    </row>
    <row r="31" spans="1:38" ht="14.15" customHeight="1" thickBot="1" x14ac:dyDescent="0.35">
      <c r="A31">
        <v>3</v>
      </c>
      <c r="B31" s="62">
        <v>7.7899999999999997E-2</v>
      </c>
      <c r="C31" s="62">
        <v>-2.6713</v>
      </c>
      <c r="D31" s="1">
        <v>-1.1954</v>
      </c>
      <c r="E31" s="1">
        <v>1.4825999999999999</v>
      </c>
      <c r="F31" s="1">
        <v>1.3201000000000001</v>
      </c>
      <c r="G31" s="1">
        <v>-1.3444</v>
      </c>
      <c r="H31" s="42">
        <v>-3.2031999999999998</v>
      </c>
      <c r="I31" s="1"/>
      <c r="J31" s="4" t="s">
        <v>19</v>
      </c>
      <c r="K31" s="63">
        <v>0.67986111111111114</v>
      </c>
      <c r="L31" s="1"/>
      <c r="M31">
        <v>3</v>
      </c>
      <c r="N31">
        <v>4.0156099999999997</v>
      </c>
      <c r="P31">
        <f>(D31-F31)/(2*K30)</f>
        <v>-0.24172159975400231</v>
      </c>
      <c r="Q31">
        <f>(E31-G31)/(2*K30)</f>
        <v>0.27165452693482983</v>
      </c>
      <c r="S31">
        <f t="shared" si="19"/>
        <v>2.3509266033007871E-4</v>
      </c>
      <c r="T31">
        <f t="shared" si="4"/>
        <v>1.3469817231372382E-2</v>
      </c>
      <c r="U31" s="10">
        <f t="shared" si="13"/>
        <v>-8.0640933406962902E-3</v>
      </c>
      <c r="V31">
        <f t="shared" si="5"/>
        <v>-0.46203851401994894</v>
      </c>
      <c r="Z31" s="64"/>
      <c r="AA31" s="65"/>
      <c r="AB31" s="34"/>
      <c r="AC31" s="10">
        <f t="shared" si="18"/>
        <v>-12.862801951999998</v>
      </c>
      <c r="AD31" s="10"/>
      <c r="AE31" s="10"/>
      <c r="AF31" s="31"/>
    </row>
    <row r="32" spans="1:38" x14ac:dyDescent="0.3">
      <c r="A32">
        <v>4</v>
      </c>
      <c r="B32" s="62">
        <v>-0.20319999999999999</v>
      </c>
      <c r="C32" s="62">
        <v>-1.8071999999999999</v>
      </c>
      <c r="D32" s="1">
        <v>-1.0450999999999999</v>
      </c>
      <c r="E32" s="1">
        <v>0.75749999999999995</v>
      </c>
      <c r="F32" s="1">
        <v>1.1685000000000001</v>
      </c>
      <c r="G32" s="1">
        <v>-0.64339999999999997</v>
      </c>
      <c r="H32" s="42">
        <v>-3.3645</v>
      </c>
      <c r="I32" s="1"/>
      <c r="J32" s="16"/>
      <c r="K32" s="17"/>
      <c r="L32" s="1"/>
      <c r="M32">
        <v>4</v>
      </c>
      <c r="N32">
        <v>4.0599400000000001</v>
      </c>
      <c r="P32">
        <f>(D32-F32)/(2*K30)</f>
        <v>-0.21271116406895627</v>
      </c>
      <c r="Q32">
        <f>(E32-G32)/(2*K30)</f>
        <v>0.13461649337920167</v>
      </c>
      <c r="S32">
        <f t="shared" si="19"/>
        <v>-6.1335410931061068E-4</v>
      </c>
      <c r="T32">
        <f t="shared" si="4"/>
        <v>-3.514260181038957E-2</v>
      </c>
      <c r="U32" s="10">
        <f t="shared" si="13"/>
        <v>-5.4558100851561514E-3</v>
      </c>
      <c r="V32">
        <f t="shared" si="5"/>
        <v>-0.31259489170334215</v>
      </c>
      <c r="Z32" s="64"/>
      <c r="AA32" s="65"/>
      <c r="AB32" s="34"/>
      <c r="AC32" s="10">
        <f t="shared" si="18"/>
        <v>-13.65966813</v>
      </c>
      <c r="AD32" s="10"/>
      <c r="AE32" s="10"/>
      <c r="AF32" s="31"/>
    </row>
    <row r="33" spans="1:32" x14ac:dyDescent="0.3">
      <c r="A33">
        <v>5</v>
      </c>
      <c r="B33" s="62">
        <v>-0.88619999999999999</v>
      </c>
      <c r="C33" s="62">
        <v>-1.9100999999999999</v>
      </c>
      <c r="D33" s="1">
        <v>-1.7528999999999999</v>
      </c>
      <c r="E33" s="1">
        <v>0.12770000000000001</v>
      </c>
      <c r="F33" s="1">
        <v>1.9297</v>
      </c>
      <c r="G33" s="1">
        <v>-9.9000000000000008E-3</v>
      </c>
      <c r="H33" s="42">
        <v>-3.3835000000000002</v>
      </c>
      <c r="I33" s="1"/>
      <c r="J33" s="21"/>
      <c r="K33" s="22"/>
      <c r="L33" s="1"/>
      <c r="M33">
        <v>5</v>
      </c>
      <c r="N33">
        <v>4.0337800000000001</v>
      </c>
      <c r="P33">
        <f>(D33-F33)/(2*K30)</f>
        <v>-0.35387158149635811</v>
      </c>
      <c r="Q33">
        <f>(E33-G33)/(2*K30)</f>
        <v>1.3222378106201834E-2</v>
      </c>
      <c r="S33">
        <f t="shared" si="19"/>
        <v>-2.675452587063018E-3</v>
      </c>
      <c r="T33">
        <f t="shared" si="4"/>
        <v>-0.15329214152557033</v>
      </c>
      <c r="U33" s="10">
        <f t="shared" si="13"/>
        <v>-5.7662984333416894E-3</v>
      </c>
      <c r="V33">
        <f t="shared" si="5"/>
        <v>-0.33038456364230401</v>
      </c>
      <c r="Z33" s="64"/>
      <c r="AA33" s="65"/>
      <c r="AB33" s="34"/>
      <c r="AC33" s="10">
        <f t="shared" si="18"/>
        <v>-13.648294630000001</v>
      </c>
      <c r="AD33" s="10"/>
      <c r="AE33" s="10"/>
      <c r="AF33" s="31"/>
    </row>
    <row r="34" spans="1:32" ht="14.5" thickBot="1" x14ac:dyDescent="0.35">
      <c r="A34">
        <v>6</v>
      </c>
      <c r="B34" s="62">
        <v>-1.8583000000000001</v>
      </c>
      <c r="C34" s="62">
        <v>-2.1027</v>
      </c>
      <c r="D34" s="1">
        <v>-2.8368000000000002</v>
      </c>
      <c r="E34" s="1">
        <v>-0.73619999999999997</v>
      </c>
      <c r="F34" s="1">
        <v>2.9824999999999999</v>
      </c>
      <c r="G34" s="1">
        <v>0.87770000000000004</v>
      </c>
      <c r="H34" s="42">
        <v>-3.6474000000000002</v>
      </c>
      <c r="I34" s="1"/>
      <c r="J34" s="21"/>
      <c r="K34" s="22"/>
      <c r="L34" s="1"/>
      <c r="M34">
        <v>6</v>
      </c>
      <c r="N34">
        <v>4.0474300000000003</v>
      </c>
      <c r="P34">
        <f>(D34-F34)/(2*K30)</f>
        <v>-0.55919320431264785</v>
      </c>
      <c r="Q34">
        <f>(E34-G34)/(2*K30)</f>
        <v>-0.15508427344185424</v>
      </c>
      <c r="S34">
        <f t="shared" si="19"/>
        <v>-5.6099221918637036E-3</v>
      </c>
      <c r="T34">
        <f t="shared" si="4"/>
        <v>-0.32142486498952594</v>
      </c>
      <c r="U34" s="10">
        <f t="shared" si="13"/>
        <v>-6.347728242389176E-3</v>
      </c>
      <c r="V34">
        <f t="shared" si="5"/>
        <v>-0.36369803778371418</v>
      </c>
      <c r="Z34" s="66"/>
      <c r="AA34" s="67"/>
      <c r="AB34" s="35"/>
      <c r="AC34" s="32">
        <f t="shared" si="18"/>
        <v>-14.762596182000001</v>
      </c>
      <c r="AD34" s="32"/>
      <c r="AE34" s="32"/>
      <c r="AF34" s="33"/>
    </row>
    <row r="35" spans="1:32" ht="14.5" thickBot="1" x14ac:dyDescent="0.35">
      <c r="J35" s="21"/>
      <c r="K35" s="22"/>
      <c r="L35" s="12"/>
    </row>
    <row r="36" spans="1:32" ht="14.5" thickBot="1" x14ac:dyDescent="0.35">
      <c r="J36" s="2" t="s">
        <v>17</v>
      </c>
      <c r="K36" s="7">
        <v>5.3100000000000001E-2</v>
      </c>
      <c r="L36" s="12"/>
    </row>
    <row r="37" spans="1:32" ht="42.5" thickBot="1" x14ac:dyDescent="0.35">
      <c r="A37" s="53"/>
      <c r="B37" s="54" t="s">
        <v>35</v>
      </c>
      <c r="C37" s="54" t="s">
        <v>36</v>
      </c>
      <c r="D37" s="54" t="s">
        <v>37</v>
      </c>
      <c r="E37" s="54" t="s">
        <v>38</v>
      </c>
      <c r="J37" s="4" t="s">
        <v>18</v>
      </c>
      <c r="K37" s="8">
        <v>5.1965000000000003</v>
      </c>
      <c r="L37" s="13"/>
    </row>
    <row r="38" spans="1:32" ht="27.5" thickBot="1" x14ac:dyDescent="0.35">
      <c r="A38" s="55" t="s">
        <v>39</v>
      </c>
      <c r="B38" s="3">
        <v>5.5E-2</v>
      </c>
      <c r="C38" s="3">
        <v>6.3600000000000004E-2</v>
      </c>
      <c r="D38" s="3">
        <v>5.3800000000000001E-2</v>
      </c>
      <c r="E38" s="7">
        <v>5.3100000000000001E-2</v>
      </c>
      <c r="J38" s="4" t="s">
        <v>19</v>
      </c>
      <c r="K38" s="63">
        <v>0.6972222222222223</v>
      </c>
    </row>
    <row r="39" spans="1:32" ht="14.5" thickBot="1" x14ac:dyDescent="0.35">
      <c r="A39" s="55" t="s">
        <v>40</v>
      </c>
      <c r="B39" s="5">
        <v>5.1959</v>
      </c>
      <c r="C39" s="5">
        <v>5.1947999999999999</v>
      </c>
      <c r="D39" s="5">
        <v>5.2032999999999996</v>
      </c>
      <c r="E39" s="8">
        <v>5.1965000000000003</v>
      </c>
    </row>
    <row r="40" spans="1:32" ht="27.5" thickBot="1" x14ac:dyDescent="0.35">
      <c r="A40" s="55" t="s">
        <v>41</v>
      </c>
      <c r="B40" s="56">
        <f>B38/B39*1000</f>
        <v>10.585269154525683</v>
      </c>
      <c r="C40" s="56">
        <f>C38/C39*1000</f>
        <v>12.243012243012243</v>
      </c>
      <c r="D40" s="56">
        <f>D38/D39*1000</f>
        <v>10.339592181884575</v>
      </c>
      <c r="E40" s="56">
        <f>E38/E39*1000</f>
        <v>10.218416241701144</v>
      </c>
    </row>
    <row r="41" spans="1:32" ht="14.5" thickBot="1" x14ac:dyDescent="0.35">
      <c r="A41" s="55" t="s">
        <v>19</v>
      </c>
      <c r="B41" s="63">
        <v>0.42708333333333331</v>
      </c>
      <c r="C41" s="63">
        <v>0.65416666666666667</v>
      </c>
      <c r="D41" s="63">
        <v>0.67986111111111114</v>
      </c>
      <c r="E41" s="63">
        <v>0.6972222222222223</v>
      </c>
    </row>
  </sheetData>
  <mergeCells count="4">
    <mergeCell ref="Z28:AA34"/>
    <mergeCell ref="M1:N1"/>
    <mergeCell ref="J2:K2"/>
    <mergeCell ref="B1:H1"/>
  </mergeCells>
  <phoneticPr fontId="1" type="noConversion"/>
  <pageMargins left="0.7" right="0.7" top="0.75" bottom="0.75" header="0.3" footer="0.3"/>
  <pageSetup paperSize="9" orientation="portrait" r:id="rId1"/>
  <ignoredErrors>
    <ignoredError sqref="U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Sheet1!epoch0A</vt:lpstr>
      <vt:lpstr>Sheet1!epoch0B</vt:lpstr>
      <vt:lpstr>Sheet1!epoch1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V103</dc:creator>
  <cp:lastModifiedBy>yiwang</cp:lastModifiedBy>
  <dcterms:created xsi:type="dcterms:W3CDTF">2017-12-04T13:35:49Z</dcterms:created>
  <dcterms:modified xsi:type="dcterms:W3CDTF">2018-12-06T21:40:45Z</dcterms:modified>
</cp:coreProperties>
</file>