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620" yWindow="40" windowWidth="2504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5" i="1" l="1"/>
  <c r="L185" i="1"/>
  <c r="L186" i="1"/>
  <c r="L184" i="1"/>
  <c r="J186" i="1"/>
  <c r="J184" i="1"/>
  <c r="I186" i="1"/>
  <c r="I185" i="1"/>
  <c r="I184" i="1"/>
  <c r="E118" i="1"/>
  <c r="E117" i="1"/>
  <c r="E116" i="1"/>
  <c r="C118" i="1"/>
  <c r="C117" i="1"/>
  <c r="C116" i="1"/>
  <c r="J84" i="1"/>
  <c r="C51" i="1"/>
  <c r="B118" i="1"/>
  <c r="B117" i="1"/>
  <c r="B116" i="1"/>
  <c r="O20" i="1"/>
  <c r="O19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8" i="1"/>
  <c r="O17" i="1"/>
  <c r="O18" i="1"/>
  <c r="O16" i="1"/>
  <c r="N20" i="1"/>
  <c r="N19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2" i="1"/>
  <c r="N17" i="1"/>
  <c r="N18" i="1"/>
  <c r="N16" i="1"/>
  <c r="I170" i="1"/>
  <c r="I175" i="1"/>
  <c r="I174" i="1"/>
  <c r="B104" i="1"/>
  <c r="B109" i="1"/>
  <c r="B108" i="1"/>
  <c r="I172" i="1"/>
  <c r="I171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K91" i="1"/>
  <c r="J91" i="1"/>
  <c r="I91" i="1"/>
  <c r="I89" i="1"/>
  <c r="J87" i="1"/>
  <c r="K87" i="1"/>
  <c r="I87" i="1"/>
  <c r="B106" i="1"/>
  <c r="B105" i="1"/>
  <c r="D58" i="1"/>
  <c r="C58" i="1"/>
  <c r="B58" i="1"/>
  <c r="B56" i="1"/>
  <c r="C54" i="1"/>
  <c r="D54" i="1"/>
  <c r="B54" i="1"/>
  <c r="J85" i="1"/>
  <c r="C52" i="1"/>
  <c r="J81" i="1"/>
  <c r="K81" i="1"/>
  <c r="J82" i="1"/>
  <c r="K82" i="1"/>
  <c r="J83" i="1"/>
  <c r="K83" i="1"/>
  <c r="I83" i="1"/>
  <c r="I82" i="1"/>
  <c r="I81" i="1"/>
  <c r="C50" i="1"/>
  <c r="D50" i="1"/>
  <c r="B50" i="1"/>
  <c r="C49" i="1"/>
  <c r="D49" i="1"/>
  <c r="B49" i="1"/>
  <c r="C48" i="1"/>
  <c r="D48" i="1"/>
  <c r="B48" i="1"/>
</calcChain>
</file>

<file path=xl/sharedStrings.xml><?xml version="1.0" encoding="utf-8"?>
<sst xmlns="http://schemas.openxmlformats.org/spreadsheetml/2006/main" count="59" uniqueCount="36">
  <si>
    <t>Students</t>
  </si>
  <si>
    <t>Current Price</t>
  </si>
  <si>
    <t>Non-Students</t>
  </si>
  <si>
    <t>Mean</t>
  </si>
  <si>
    <t>SD</t>
  </si>
  <si>
    <t>N</t>
  </si>
  <si>
    <t>Null Hypothesis: Changes in price does not affect the likelihood of season carpark buyers.</t>
  </si>
  <si>
    <t>Alternate Hypothesis: Changes in prices affects the likelihood of season carpark buyers.</t>
  </si>
  <si>
    <t>Grand Mean:</t>
  </si>
  <si>
    <t>SSA:</t>
  </si>
  <si>
    <t>MSA</t>
  </si>
  <si>
    <t>SSE:</t>
  </si>
  <si>
    <t>MSA:</t>
  </si>
  <si>
    <t>MSE:</t>
  </si>
  <si>
    <t>F:</t>
  </si>
  <si>
    <t>Crit_F_0.95:</t>
  </si>
  <si>
    <t>Crit_F_0.99:</t>
  </si>
  <si>
    <t>Alt Hypothesis:</t>
  </si>
  <si>
    <t>Non Students</t>
  </si>
  <si>
    <t>MSE</t>
  </si>
  <si>
    <t>F</t>
  </si>
  <si>
    <t>This shows that at least of one of the options (current price, $85, $55) affects the likelihood of purchasing the season pass, hence proving that price affects demand</t>
  </si>
  <si>
    <t>This shows that at least of one of the options (current price, $110, $80) affects the likelihood of purchasing the season pass, hence proving that price affects demand</t>
  </si>
  <si>
    <t>Bonferroni:</t>
  </si>
  <si>
    <t>Difference in Means</t>
  </si>
  <si>
    <t>C - 85</t>
  </si>
  <si>
    <t>55 - C</t>
  </si>
  <si>
    <t>55 - 85</t>
  </si>
  <si>
    <t>Compare</t>
  </si>
  <si>
    <t>Critical Values (Alpha = 0.05)</t>
  </si>
  <si>
    <t>Critical Values (Alpha = 0.01)</t>
  </si>
  <si>
    <t>Total N:</t>
  </si>
  <si>
    <t>Difference In Means</t>
  </si>
  <si>
    <t>C - 110</t>
  </si>
  <si>
    <t>80 - C</t>
  </si>
  <si>
    <t>80 - 110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</si>
</sst>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/>
    <xf numFmtId="6" fontId="3" fillId="0" borderId="1" xfId="0" applyNumberFormat="1" applyFont="1" applyBorder="1"/>
    <xf numFmtId="0" fontId="0" fillId="0" borderId="0" xfId="0" applyBorder="1" applyAlignment="1">
      <alignment horizontal="center"/>
    </xf>
    <xf numFmtId="6" fontId="3" fillId="0" borderId="0" xfId="0" applyNumberFormat="1" applyFont="1" applyBorder="1"/>
    <xf numFmtId="0" fontId="3" fillId="0" borderId="0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3" borderId="0" xfId="2" applyAlignment="1">
      <alignment horizontal="center" wrapText="1"/>
    </xf>
    <xf numFmtId="0" fontId="1" fillId="2" borderId="0" xfId="1" applyAlignment="1">
      <alignment horizontal="center" wrapText="1"/>
    </xf>
    <xf numFmtId="0" fontId="0" fillId="0" borderId="0" xfId="0" applyFont="1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</cellXfs>
  <cellStyles count="2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6"/>
  <sheetViews>
    <sheetView tabSelected="1" topLeftCell="G158" workbookViewId="0">
      <selection activeCell="J185" sqref="J185"/>
    </sheetView>
  </sheetViews>
  <sheetFormatPr baseColWidth="10" defaultRowHeight="15" x14ac:dyDescent="0"/>
  <cols>
    <col min="1" max="1" width="13.5" bestFit="1" customWidth="1"/>
    <col min="2" max="2" width="18.5" customWidth="1"/>
    <col min="3" max="3" width="24.5" bestFit="1" customWidth="1"/>
    <col min="4" max="4" width="18.5" customWidth="1"/>
    <col min="5" max="5" width="24.5" bestFit="1" customWidth="1"/>
    <col min="6" max="6" width="18.5" customWidth="1"/>
    <col min="7" max="7" width="12.5" customWidth="1"/>
    <col min="8" max="8" width="12" bestFit="1" customWidth="1"/>
    <col min="9" max="9" width="17.6640625" bestFit="1" customWidth="1"/>
    <col min="10" max="10" width="24.5" bestFit="1" customWidth="1"/>
    <col min="11" max="11" width="18" customWidth="1"/>
    <col min="12" max="12" width="24.5" bestFit="1" customWidth="1"/>
    <col min="14" max="14" width="13.1640625" customWidth="1"/>
    <col min="15" max="15" width="14.5" customWidth="1"/>
  </cols>
  <sheetData>
    <row r="2" spans="2:19" ht="15" customHeight="1">
      <c r="B2" s="1" t="s">
        <v>0</v>
      </c>
      <c r="C2" s="1"/>
      <c r="D2" s="1"/>
      <c r="E2" s="4"/>
      <c r="F2" s="4"/>
      <c r="G2" s="4"/>
      <c r="I2" s="1" t="s">
        <v>2</v>
      </c>
      <c r="J2" s="1"/>
      <c r="K2" s="1"/>
      <c r="M2" s="10" t="s">
        <v>6</v>
      </c>
      <c r="N2" s="10"/>
      <c r="O2" s="10"/>
      <c r="P2" s="8"/>
      <c r="Q2" s="8"/>
      <c r="R2" s="8"/>
      <c r="S2" s="8"/>
    </row>
    <row r="3" spans="2:19" ht="16">
      <c r="B3" s="2" t="s">
        <v>1</v>
      </c>
      <c r="C3" s="3">
        <v>85</v>
      </c>
      <c r="D3" s="3">
        <v>55</v>
      </c>
      <c r="E3" s="5"/>
      <c r="F3" s="5"/>
      <c r="G3" s="5"/>
      <c r="I3" s="2" t="s">
        <v>1</v>
      </c>
      <c r="J3" s="3">
        <v>110</v>
      </c>
      <c r="K3" s="3">
        <v>80</v>
      </c>
      <c r="M3" s="10"/>
      <c r="N3" s="10"/>
      <c r="O3" s="10"/>
      <c r="P3" s="8"/>
      <c r="Q3" s="8"/>
      <c r="R3" s="8"/>
      <c r="S3" s="8"/>
    </row>
    <row r="4" spans="2:19" ht="16">
      <c r="B4" s="2">
        <v>3</v>
      </c>
      <c r="C4" s="2">
        <v>1</v>
      </c>
      <c r="D4" s="2">
        <v>1</v>
      </c>
      <c r="E4" s="6"/>
      <c r="F4" s="6"/>
      <c r="G4" s="6"/>
      <c r="I4" s="2">
        <v>1</v>
      </c>
      <c r="J4" s="2">
        <v>1</v>
      </c>
      <c r="K4" s="2">
        <v>5</v>
      </c>
      <c r="M4" s="10"/>
      <c r="N4" s="10"/>
      <c r="O4" s="10"/>
      <c r="P4" s="8"/>
      <c r="Q4" s="8"/>
      <c r="R4" s="8"/>
      <c r="S4" s="8"/>
    </row>
    <row r="5" spans="2:19" ht="16">
      <c r="B5" s="2">
        <v>2</v>
      </c>
      <c r="C5" s="2">
        <v>1</v>
      </c>
      <c r="D5" s="2">
        <v>4</v>
      </c>
      <c r="E5" s="6"/>
      <c r="F5" s="6"/>
      <c r="G5" s="6"/>
      <c r="I5" s="2">
        <v>1</v>
      </c>
      <c r="J5" s="2">
        <v>1</v>
      </c>
      <c r="K5" s="2">
        <v>1</v>
      </c>
      <c r="M5" s="11" t="s">
        <v>7</v>
      </c>
      <c r="N5" s="11"/>
      <c r="O5" s="11"/>
      <c r="P5" s="8"/>
      <c r="Q5" s="8"/>
      <c r="R5" s="8"/>
      <c r="S5" s="8"/>
    </row>
    <row r="6" spans="2:19" ht="16">
      <c r="B6" s="2">
        <v>3</v>
      </c>
      <c r="C6" s="2">
        <v>1</v>
      </c>
      <c r="D6" s="2">
        <v>4</v>
      </c>
      <c r="E6" s="6"/>
      <c r="F6" s="6"/>
      <c r="G6" s="6"/>
      <c r="I6" s="2">
        <v>2</v>
      </c>
      <c r="J6" s="2">
        <v>2</v>
      </c>
      <c r="K6" s="2">
        <v>3</v>
      </c>
      <c r="M6" s="11"/>
      <c r="N6" s="11"/>
      <c r="O6" s="11"/>
      <c r="P6" s="8"/>
      <c r="Q6" s="8"/>
      <c r="R6" s="8"/>
      <c r="S6" s="8"/>
    </row>
    <row r="7" spans="2:19" ht="16">
      <c r="B7" s="2">
        <v>1</v>
      </c>
      <c r="C7" s="2">
        <v>1</v>
      </c>
      <c r="D7" s="2">
        <v>2</v>
      </c>
      <c r="E7" s="6"/>
      <c r="F7" s="6"/>
      <c r="G7" s="6"/>
      <c r="I7" s="2">
        <v>4</v>
      </c>
      <c r="J7" s="2">
        <v>1</v>
      </c>
      <c r="K7" s="2">
        <v>5</v>
      </c>
      <c r="M7" s="11"/>
      <c r="N7" s="11"/>
      <c r="O7" s="11"/>
      <c r="P7" s="8"/>
      <c r="Q7" s="8"/>
      <c r="R7" s="8"/>
      <c r="S7" s="8"/>
    </row>
    <row r="8" spans="2:19" ht="16">
      <c r="B8" s="2">
        <v>2</v>
      </c>
      <c r="C8" s="2">
        <v>1</v>
      </c>
      <c r="D8" s="2">
        <v>3</v>
      </c>
      <c r="E8" s="6"/>
      <c r="F8" s="6"/>
      <c r="G8" s="6"/>
      <c r="I8" s="2">
        <v>2</v>
      </c>
      <c r="J8" s="2">
        <v>1</v>
      </c>
      <c r="K8" s="2">
        <v>2</v>
      </c>
      <c r="M8" s="8"/>
      <c r="N8" s="8"/>
      <c r="O8" s="8"/>
      <c r="P8" s="8"/>
      <c r="Q8" s="8"/>
      <c r="R8" s="8"/>
      <c r="S8" s="8"/>
    </row>
    <row r="9" spans="2:19" ht="16">
      <c r="B9" s="2">
        <v>1</v>
      </c>
      <c r="C9" s="2">
        <v>1</v>
      </c>
      <c r="D9" s="2">
        <v>1</v>
      </c>
      <c r="E9" s="6"/>
      <c r="F9" s="6"/>
      <c r="G9" s="6"/>
      <c r="I9" s="2">
        <v>1</v>
      </c>
      <c r="J9" s="2">
        <v>1</v>
      </c>
      <c r="K9" s="2">
        <v>3</v>
      </c>
      <c r="M9" s="8"/>
      <c r="N9" s="8"/>
      <c r="O9" s="8"/>
      <c r="P9" s="8"/>
      <c r="Q9" s="8"/>
      <c r="R9" s="8"/>
      <c r="S9" s="8"/>
    </row>
    <row r="10" spans="2:19" ht="16">
      <c r="B10" s="2">
        <v>3</v>
      </c>
      <c r="C10" s="2">
        <v>1</v>
      </c>
      <c r="D10" s="2">
        <v>4</v>
      </c>
      <c r="E10" s="6"/>
      <c r="F10" s="6"/>
      <c r="G10" s="6"/>
      <c r="I10" s="2">
        <v>1</v>
      </c>
      <c r="J10" s="2">
        <v>1</v>
      </c>
      <c r="K10" s="2">
        <v>2</v>
      </c>
      <c r="M10" s="8"/>
      <c r="P10" s="8"/>
      <c r="Q10" s="8"/>
      <c r="R10" s="8"/>
      <c r="S10" s="8"/>
    </row>
    <row r="11" spans="2:19" ht="16">
      <c r="B11" s="2">
        <v>1</v>
      </c>
      <c r="C11" s="2">
        <v>1</v>
      </c>
      <c r="D11" s="2">
        <v>3</v>
      </c>
      <c r="E11" s="6"/>
      <c r="F11" s="6"/>
      <c r="G11" s="6"/>
      <c r="I11" s="2">
        <v>1</v>
      </c>
      <c r="J11" s="2">
        <v>1</v>
      </c>
      <c r="K11" s="2">
        <v>1</v>
      </c>
      <c r="M11" s="8"/>
      <c r="N11" s="8"/>
      <c r="O11" s="8"/>
      <c r="P11" s="8"/>
      <c r="Q11" s="8"/>
      <c r="R11" s="8"/>
      <c r="S11" s="8"/>
    </row>
    <row r="12" spans="2:19" ht="16">
      <c r="B12" s="2">
        <v>1</v>
      </c>
      <c r="C12" s="2">
        <v>1</v>
      </c>
      <c r="D12" s="2">
        <v>1</v>
      </c>
      <c r="E12" s="6"/>
      <c r="F12" s="6"/>
      <c r="G12" s="6"/>
      <c r="I12" s="2">
        <v>2</v>
      </c>
      <c r="J12" s="2">
        <v>2</v>
      </c>
      <c r="K12" s="2">
        <v>3</v>
      </c>
      <c r="M12" s="8"/>
      <c r="N12" s="8"/>
      <c r="O12" s="8"/>
      <c r="P12" s="8"/>
      <c r="Q12" s="8"/>
      <c r="R12" s="8"/>
      <c r="S12" s="8"/>
    </row>
    <row r="13" spans="2:19" ht="16">
      <c r="B13" s="2">
        <v>2</v>
      </c>
      <c r="C13" s="2">
        <v>1</v>
      </c>
      <c r="D13" s="2">
        <v>4</v>
      </c>
      <c r="E13" s="6"/>
      <c r="F13" s="6"/>
      <c r="G13" s="6"/>
      <c r="I13" s="2">
        <v>3</v>
      </c>
      <c r="J13" s="2">
        <v>1</v>
      </c>
      <c r="K13" s="2">
        <v>4</v>
      </c>
      <c r="M13" s="8"/>
      <c r="N13" s="8"/>
      <c r="O13" s="8"/>
      <c r="P13" s="8"/>
      <c r="Q13" s="8"/>
      <c r="R13" s="8"/>
      <c r="S13" s="8"/>
    </row>
    <row r="14" spans="2:19" ht="16">
      <c r="B14" s="2">
        <v>4</v>
      </c>
      <c r="C14" s="2">
        <v>1</v>
      </c>
      <c r="D14" s="2">
        <v>1</v>
      </c>
      <c r="E14" s="6"/>
      <c r="F14" s="6"/>
      <c r="G14" s="6"/>
      <c r="I14" s="2">
        <v>1</v>
      </c>
      <c r="J14" s="2">
        <v>1</v>
      </c>
      <c r="K14" s="2">
        <v>2</v>
      </c>
      <c r="M14" s="8"/>
      <c r="N14" s="8"/>
      <c r="O14" s="8"/>
      <c r="P14" s="8"/>
      <c r="Q14" s="8"/>
      <c r="R14" s="8"/>
      <c r="S14" s="8"/>
    </row>
    <row r="15" spans="2:19" ht="16">
      <c r="B15" s="2">
        <v>1</v>
      </c>
      <c r="C15" s="2">
        <v>1</v>
      </c>
      <c r="D15" s="2">
        <v>2</v>
      </c>
      <c r="E15" s="6"/>
      <c r="F15" s="6"/>
      <c r="G15" s="6"/>
      <c r="I15" s="2">
        <v>3</v>
      </c>
      <c r="J15" s="2">
        <v>1</v>
      </c>
      <c r="K15" s="2">
        <v>5</v>
      </c>
      <c r="M15" s="14"/>
      <c r="N15" s="15" t="s">
        <v>0</v>
      </c>
      <c r="O15" s="15" t="s">
        <v>18</v>
      </c>
      <c r="P15" s="8"/>
      <c r="Q15" s="8"/>
      <c r="R15" s="8"/>
      <c r="S15" s="8"/>
    </row>
    <row r="16" spans="2:19" ht="16">
      <c r="B16" s="2">
        <v>1</v>
      </c>
      <c r="C16" s="2">
        <v>1</v>
      </c>
      <c r="D16" s="2">
        <v>1</v>
      </c>
      <c r="E16" s="6"/>
      <c r="F16" s="6"/>
      <c r="G16" s="6"/>
      <c r="I16" s="2">
        <v>1</v>
      </c>
      <c r="J16" s="2">
        <v>1</v>
      </c>
      <c r="K16" s="2">
        <v>2</v>
      </c>
      <c r="M16" s="15" t="s">
        <v>10</v>
      </c>
      <c r="N16" s="15">
        <f>B56</f>
        <v>29.465116279069768</v>
      </c>
      <c r="O16" s="15">
        <f>I89</f>
        <v>63.80263157894737</v>
      </c>
      <c r="P16" s="8"/>
      <c r="Q16" s="8"/>
      <c r="R16" s="8"/>
      <c r="S16" s="8"/>
    </row>
    <row r="17" spans="2:15" ht="16">
      <c r="B17" s="2">
        <v>1</v>
      </c>
      <c r="C17" s="2">
        <v>1</v>
      </c>
      <c r="D17" s="2">
        <v>5</v>
      </c>
      <c r="E17" s="6"/>
      <c r="F17" s="6"/>
      <c r="G17" s="6"/>
      <c r="I17" s="2">
        <v>2</v>
      </c>
      <c r="J17" s="2">
        <v>1</v>
      </c>
      <c r="K17" s="2">
        <v>4</v>
      </c>
      <c r="M17" s="14" t="s">
        <v>19</v>
      </c>
      <c r="N17" s="14">
        <f>B102</f>
        <v>1.0856404577334804</v>
      </c>
      <c r="O17" s="14">
        <f>I168</f>
        <v>1.5779532163742676</v>
      </c>
    </row>
    <row r="18" spans="2:15" ht="16">
      <c r="B18" s="2">
        <v>2</v>
      </c>
      <c r="C18" s="2">
        <v>1</v>
      </c>
      <c r="D18" s="2">
        <v>3</v>
      </c>
      <c r="E18" s="6"/>
      <c r="F18" s="6"/>
      <c r="G18" s="6"/>
      <c r="I18" s="2">
        <v>3</v>
      </c>
      <c r="J18" s="2">
        <v>1</v>
      </c>
      <c r="K18" s="2">
        <v>3</v>
      </c>
      <c r="M18" s="14" t="s">
        <v>20</v>
      </c>
      <c r="N18" s="14">
        <f>N16/N17</f>
        <v>27.140768446106783</v>
      </c>
      <c r="O18" s="14">
        <f>O16/O17</f>
        <v>40.43379164659234</v>
      </c>
    </row>
    <row r="19" spans="2:15" ht="16">
      <c r="B19" s="2">
        <v>1</v>
      </c>
      <c r="C19" s="2">
        <v>1</v>
      </c>
      <c r="D19" s="2">
        <v>1</v>
      </c>
      <c r="E19" s="6"/>
      <c r="F19" s="6"/>
      <c r="G19" s="6"/>
      <c r="I19" s="2">
        <v>1</v>
      </c>
      <c r="J19" s="2">
        <v>1</v>
      </c>
      <c r="K19" s="2">
        <v>2</v>
      </c>
      <c r="M19" s="14" t="s">
        <v>15</v>
      </c>
      <c r="N19" s="14">
        <f>_xlfn.F.INV(0.95,2,(SUM(B50:D50)-3))</f>
        <v>3.0681002689768473</v>
      </c>
      <c r="O19" s="14">
        <f>_xlfn.F.INV(0.95,2,(SUM(I83:K83)-3))</f>
        <v>3.0359749582828224</v>
      </c>
    </row>
    <row r="20" spans="2:15" ht="16">
      <c r="B20" s="2">
        <v>3</v>
      </c>
      <c r="C20" s="2">
        <v>1</v>
      </c>
      <c r="D20" s="2">
        <v>4</v>
      </c>
      <c r="E20" s="6"/>
      <c r="F20" s="6"/>
      <c r="G20" s="6"/>
      <c r="I20" s="2">
        <v>4</v>
      </c>
      <c r="J20" s="2">
        <v>3</v>
      </c>
      <c r="K20" s="2">
        <v>5</v>
      </c>
      <c r="M20" s="14" t="s">
        <v>16</v>
      </c>
      <c r="N20" s="14">
        <f>_xlfn.F.INV(0.99,2,(SUM(B50:D50)-3))</f>
        <v>4.7776616081572643</v>
      </c>
      <c r="O20" s="14">
        <f>_xlfn.F.INV(0.99,2,(SUM(I83:K83)-3))</f>
        <v>4.7007255404760455</v>
      </c>
    </row>
    <row r="21" spans="2:15" ht="16">
      <c r="B21" s="2">
        <v>3</v>
      </c>
      <c r="C21" s="2">
        <v>1</v>
      </c>
      <c r="D21" s="2">
        <v>4</v>
      </c>
      <c r="E21" s="6"/>
      <c r="F21" s="6"/>
      <c r="G21" s="6"/>
      <c r="I21" s="2">
        <v>3</v>
      </c>
      <c r="J21" s="2">
        <v>1</v>
      </c>
      <c r="K21" s="2">
        <v>3</v>
      </c>
    </row>
    <row r="22" spans="2:15" ht="16">
      <c r="B22" s="2">
        <v>3</v>
      </c>
      <c r="C22" s="2">
        <v>1</v>
      </c>
      <c r="D22" s="2">
        <v>4</v>
      </c>
      <c r="E22" s="6"/>
      <c r="F22" s="6"/>
      <c r="G22" s="6"/>
      <c r="I22" s="2">
        <v>3</v>
      </c>
      <c r="J22" s="2">
        <v>1</v>
      </c>
      <c r="K22" s="2">
        <v>3</v>
      </c>
    </row>
    <row r="23" spans="2:15" ht="16">
      <c r="B23" s="2">
        <v>1</v>
      </c>
      <c r="C23" s="2">
        <v>1</v>
      </c>
      <c r="D23" s="2">
        <v>2</v>
      </c>
      <c r="E23" s="6"/>
      <c r="F23" s="6"/>
      <c r="G23" s="6"/>
      <c r="I23" s="2">
        <v>2</v>
      </c>
      <c r="J23" s="2">
        <v>1</v>
      </c>
      <c r="K23" s="2">
        <v>5</v>
      </c>
    </row>
    <row r="24" spans="2:15" ht="16">
      <c r="B24" s="2">
        <v>1</v>
      </c>
      <c r="C24" s="2">
        <v>1</v>
      </c>
      <c r="D24" s="2">
        <v>1</v>
      </c>
      <c r="E24" s="6"/>
      <c r="F24" s="6"/>
      <c r="G24" s="6"/>
      <c r="I24" s="2">
        <v>2</v>
      </c>
      <c r="J24" s="2">
        <v>1</v>
      </c>
      <c r="K24" s="2">
        <v>3</v>
      </c>
    </row>
    <row r="25" spans="2:15" ht="16">
      <c r="B25" s="2">
        <v>1</v>
      </c>
      <c r="C25" s="2">
        <v>1</v>
      </c>
      <c r="D25" s="2">
        <v>2</v>
      </c>
      <c r="E25" s="6"/>
      <c r="F25" s="6"/>
      <c r="G25" s="6"/>
      <c r="I25" s="2">
        <v>4</v>
      </c>
      <c r="J25" s="2">
        <v>2</v>
      </c>
      <c r="K25" s="2">
        <v>5</v>
      </c>
    </row>
    <row r="26" spans="2:15" ht="16">
      <c r="B26" s="2">
        <v>5</v>
      </c>
      <c r="C26" s="2">
        <v>1</v>
      </c>
      <c r="D26" s="2">
        <v>5</v>
      </c>
      <c r="E26" s="6"/>
      <c r="F26" s="6"/>
      <c r="G26" s="6"/>
      <c r="I26" s="2">
        <v>1</v>
      </c>
      <c r="J26" s="2">
        <v>1</v>
      </c>
      <c r="K26" s="2">
        <v>1</v>
      </c>
    </row>
    <row r="27" spans="2:15" ht="16">
      <c r="B27" s="2">
        <v>2</v>
      </c>
      <c r="C27" s="2">
        <v>1</v>
      </c>
      <c r="D27" s="2">
        <v>4</v>
      </c>
      <c r="E27" s="6"/>
      <c r="F27" s="6"/>
      <c r="G27" s="6"/>
      <c r="I27" s="2">
        <v>5</v>
      </c>
      <c r="J27" s="2">
        <v>5</v>
      </c>
      <c r="K27" s="2">
        <v>5</v>
      </c>
    </row>
    <row r="28" spans="2:15" ht="16">
      <c r="B28" s="2">
        <v>1</v>
      </c>
      <c r="C28" s="2">
        <v>1</v>
      </c>
      <c r="D28" s="2">
        <v>1</v>
      </c>
      <c r="E28" s="6"/>
      <c r="F28" s="6"/>
      <c r="G28" s="6"/>
      <c r="I28" s="2">
        <v>4</v>
      </c>
      <c r="J28" s="2">
        <v>1</v>
      </c>
      <c r="K28" s="2">
        <v>5</v>
      </c>
    </row>
    <row r="29" spans="2:15" ht="16">
      <c r="B29" s="2">
        <v>3</v>
      </c>
      <c r="C29" s="2">
        <v>1</v>
      </c>
      <c r="D29" s="2">
        <v>3</v>
      </c>
      <c r="E29" s="6"/>
      <c r="F29" s="6"/>
      <c r="G29" s="6"/>
      <c r="I29" s="2">
        <v>3</v>
      </c>
      <c r="J29" s="2">
        <v>2</v>
      </c>
      <c r="K29" s="2">
        <v>4</v>
      </c>
    </row>
    <row r="30" spans="2:15" ht="16">
      <c r="B30" s="2">
        <v>1</v>
      </c>
      <c r="C30" s="2">
        <v>1</v>
      </c>
      <c r="D30" s="2">
        <v>1</v>
      </c>
      <c r="E30" s="6"/>
      <c r="F30" s="6"/>
      <c r="G30" s="6"/>
      <c r="I30" s="2">
        <v>1</v>
      </c>
      <c r="J30" s="2">
        <v>1</v>
      </c>
      <c r="K30" s="2">
        <v>2</v>
      </c>
    </row>
    <row r="31" spans="2:15" ht="16">
      <c r="B31" s="2">
        <v>2</v>
      </c>
      <c r="C31" s="2">
        <v>1</v>
      </c>
      <c r="D31" s="2">
        <v>3</v>
      </c>
      <c r="E31" s="6"/>
      <c r="F31" s="6"/>
      <c r="G31" s="6"/>
      <c r="I31" s="2">
        <v>3</v>
      </c>
      <c r="J31" s="2">
        <v>2</v>
      </c>
      <c r="K31" s="2">
        <v>4</v>
      </c>
    </row>
    <row r="32" spans="2:15" ht="16">
      <c r="B32" s="2">
        <v>4</v>
      </c>
      <c r="C32" s="2">
        <v>3</v>
      </c>
      <c r="D32" s="2">
        <v>5</v>
      </c>
      <c r="E32" s="6"/>
      <c r="F32" s="6"/>
      <c r="G32" s="6"/>
      <c r="I32" s="2">
        <v>2</v>
      </c>
      <c r="J32" s="2">
        <v>1</v>
      </c>
      <c r="K32" s="2">
        <v>3</v>
      </c>
    </row>
    <row r="33" spans="1:11" ht="16">
      <c r="B33" s="2">
        <v>2</v>
      </c>
      <c r="C33" s="2">
        <v>2</v>
      </c>
      <c r="D33" s="2">
        <v>2</v>
      </c>
      <c r="E33" s="6"/>
      <c r="F33" s="6"/>
      <c r="G33" s="6"/>
      <c r="I33" s="2">
        <v>1</v>
      </c>
      <c r="J33" s="2">
        <v>1</v>
      </c>
      <c r="K33" s="2">
        <v>1</v>
      </c>
    </row>
    <row r="34" spans="1:11" ht="16">
      <c r="B34" s="2">
        <v>1</v>
      </c>
      <c r="C34" s="2">
        <v>1</v>
      </c>
      <c r="D34" s="2">
        <v>1</v>
      </c>
      <c r="E34" s="6"/>
      <c r="F34" s="6"/>
      <c r="G34" s="6"/>
      <c r="I34" s="2">
        <v>1</v>
      </c>
      <c r="J34" s="2">
        <v>1</v>
      </c>
      <c r="K34" s="2">
        <v>1</v>
      </c>
    </row>
    <row r="35" spans="1:11" ht="16">
      <c r="B35" s="2">
        <v>1</v>
      </c>
      <c r="C35" s="2">
        <v>1</v>
      </c>
      <c r="D35" s="2">
        <v>2</v>
      </c>
      <c r="E35" s="6"/>
      <c r="F35" s="6"/>
      <c r="G35" s="6"/>
      <c r="I35" s="2">
        <v>5</v>
      </c>
      <c r="J35" s="2">
        <v>3</v>
      </c>
      <c r="K35" s="2">
        <v>5</v>
      </c>
    </row>
    <row r="36" spans="1:11" ht="16">
      <c r="B36" s="2">
        <v>2</v>
      </c>
      <c r="C36" s="2">
        <v>1</v>
      </c>
      <c r="D36" s="2">
        <v>3</v>
      </c>
      <c r="E36" s="6"/>
      <c r="F36" s="6"/>
      <c r="G36" s="6"/>
      <c r="I36" s="2">
        <v>5</v>
      </c>
      <c r="J36" s="2">
        <v>1</v>
      </c>
      <c r="K36" s="2">
        <v>5</v>
      </c>
    </row>
    <row r="37" spans="1:11" ht="16">
      <c r="B37" s="2">
        <v>2</v>
      </c>
      <c r="C37" s="2">
        <v>1</v>
      </c>
      <c r="D37" s="2">
        <v>4</v>
      </c>
      <c r="E37" s="6"/>
      <c r="F37" s="6"/>
      <c r="G37" s="6"/>
      <c r="I37" s="2">
        <v>2</v>
      </c>
      <c r="J37" s="2">
        <v>1</v>
      </c>
      <c r="K37" s="2">
        <v>3</v>
      </c>
    </row>
    <row r="38" spans="1:11" ht="16">
      <c r="B38" s="2">
        <v>2</v>
      </c>
      <c r="C38" s="2">
        <v>1</v>
      </c>
      <c r="D38" s="2">
        <v>4</v>
      </c>
      <c r="E38" s="6"/>
      <c r="F38" s="6"/>
      <c r="G38" s="6"/>
      <c r="I38" s="2">
        <v>2</v>
      </c>
      <c r="J38" s="2">
        <v>2</v>
      </c>
      <c r="K38" s="2">
        <v>4</v>
      </c>
    </row>
    <row r="39" spans="1:11" ht="16">
      <c r="B39" s="2">
        <v>1</v>
      </c>
      <c r="C39" s="2">
        <v>1</v>
      </c>
      <c r="D39" s="2">
        <v>1</v>
      </c>
      <c r="E39" s="6"/>
      <c r="F39" s="6"/>
      <c r="G39" s="6"/>
      <c r="I39" s="2">
        <v>4</v>
      </c>
      <c r="J39" s="2">
        <v>2</v>
      </c>
      <c r="K39" s="2">
        <v>2</v>
      </c>
    </row>
    <row r="40" spans="1:11" ht="16">
      <c r="B40" s="2">
        <v>3</v>
      </c>
      <c r="C40" s="2">
        <v>1</v>
      </c>
      <c r="D40" s="2">
        <v>4</v>
      </c>
      <c r="E40" s="6"/>
      <c r="F40" s="6"/>
      <c r="G40" s="6"/>
      <c r="I40" s="2">
        <v>1</v>
      </c>
      <c r="J40" s="2">
        <v>1</v>
      </c>
      <c r="K40" s="2">
        <v>1</v>
      </c>
    </row>
    <row r="41" spans="1:11" ht="16">
      <c r="B41" s="2">
        <v>3</v>
      </c>
      <c r="C41" s="2">
        <v>2</v>
      </c>
      <c r="D41" s="2">
        <v>4</v>
      </c>
      <c r="E41" s="6"/>
      <c r="F41" s="6"/>
      <c r="G41" s="6"/>
      <c r="I41" s="2">
        <v>1</v>
      </c>
      <c r="J41" s="2">
        <v>1</v>
      </c>
      <c r="K41" s="2">
        <v>2</v>
      </c>
    </row>
    <row r="42" spans="1:11" ht="16">
      <c r="B42" s="2">
        <v>3</v>
      </c>
      <c r="C42" s="2">
        <v>1</v>
      </c>
      <c r="D42" s="2">
        <v>4</v>
      </c>
      <c r="E42" s="6"/>
      <c r="F42" s="6"/>
      <c r="G42" s="6"/>
      <c r="I42" s="2">
        <v>1</v>
      </c>
      <c r="J42" s="2">
        <v>1</v>
      </c>
      <c r="K42" s="2">
        <v>1</v>
      </c>
    </row>
    <row r="43" spans="1:11" ht="16">
      <c r="B43" s="2">
        <v>1</v>
      </c>
      <c r="C43" s="2">
        <v>1</v>
      </c>
      <c r="D43" s="2">
        <v>1</v>
      </c>
      <c r="E43" s="6"/>
      <c r="F43" s="6"/>
      <c r="G43" s="6"/>
      <c r="I43" s="2">
        <v>2</v>
      </c>
      <c r="J43" s="2">
        <v>1</v>
      </c>
      <c r="K43" s="2">
        <v>3</v>
      </c>
    </row>
    <row r="44" spans="1:11" ht="16">
      <c r="B44" s="2">
        <v>4</v>
      </c>
      <c r="C44" s="2">
        <v>1</v>
      </c>
      <c r="D44" s="2">
        <v>4</v>
      </c>
      <c r="E44" s="6"/>
      <c r="F44" s="6"/>
      <c r="G44" s="6"/>
      <c r="I44" s="2">
        <v>4</v>
      </c>
      <c r="J44" s="2">
        <v>3</v>
      </c>
      <c r="K44" s="2">
        <v>5</v>
      </c>
    </row>
    <row r="45" spans="1:11" ht="16">
      <c r="B45" s="2">
        <v>2</v>
      </c>
      <c r="C45" s="2">
        <v>1</v>
      </c>
      <c r="D45" s="2">
        <v>4</v>
      </c>
      <c r="E45" s="6"/>
      <c r="F45" s="6"/>
      <c r="G45" s="6"/>
      <c r="I45" s="2">
        <v>2</v>
      </c>
      <c r="J45" s="2">
        <v>1</v>
      </c>
      <c r="K45" s="2">
        <v>1</v>
      </c>
    </row>
    <row r="46" spans="1:11" ht="16">
      <c r="B46" s="2">
        <v>1</v>
      </c>
      <c r="C46" s="2">
        <v>1</v>
      </c>
      <c r="D46" s="2">
        <v>1</v>
      </c>
      <c r="E46" s="6"/>
      <c r="F46" s="6"/>
      <c r="G46" s="6"/>
      <c r="I46" s="2">
        <v>3</v>
      </c>
      <c r="J46" s="2">
        <v>2</v>
      </c>
      <c r="K46" s="2">
        <v>4</v>
      </c>
    </row>
    <row r="47" spans="1:11" ht="16">
      <c r="I47" s="2">
        <v>1</v>
      </c>
      <c r="J47" s="2">
        <v>1</v>
      </c>
      <c r="K47" s="2">
        <v>3</v>
      </c>
    </row>
    <row r="48" spans="1:11" ht="16">
      <c r="A48" t="s">
        <v>3</v>
      </c>
      <c r="B48">
        <f>AVERAGE(B4:B46)</f>
        <v>2.0232558139534884</v>
      </c>
      <c r="C48">
        <f t="shared" ref="C48:D48" si="0">AVERAGE(C4:C46)</f>
        <v>1.0930232558139534</v>
      </c>
      <c r="D48">
        <f t="shared" si="0"/>
        <v>2.7441860465116279</v>
      </c>
      <c r="I48" s="2">
        <v>2</v>
      </c>
      <c r="J48" s="2">
        <v>1</v>
      </c>
      <c r="K48" s="2">
        <v>3</v>
      </c>
    </row>
    <row r="49" spans="1:11" ht="16">
      <c r="A49" t="s">
        <v>4</v>
      </c>
      <c r="B49">
        <f>_xlfn.STDEV.S(B4:B46)</f>
        <v>1.0798671014576893</v>
      </c>
      <c r="C49">
        <f t="shared" ref="C49:D49" si="1">_xlfn.STDEV.S(C4:C46)</f>
        <v>0.36605707910184693</v>
      </c>
      <c r="D49">
        <f t="shared" si="1"/>
        <v>1.3988604759693641</v>
      </c>
      <c r="I49" s="2">
        <v>1</v>
      </c>
      <c r="J49" s="2">
        <v>1</v>
      </c>
      <c r="K49" s="2">
        <v>5</v>
      </c>
    </row>
    <row r="50" spans="1:11" ht="16">
      <c r="A50" t="s">
        <v>5</v>
      </c>
      <c r="B50">
        <f>COUNTA(B4:B46)</f>
        <v>43</v>
      </c>
      <c r="C50">
        <f t="shared" ref="C50:D50" si="2">COUNTA(C4:C46)</f>
        <v>43</v>
      </c>
      <c r="D50">
        <f t="shared" si="2"/>
        <v>43</v>
      </c>
      <c r="I50" s="2">
        <v>2</v>
      </c>
      <c r="J50" s="2">
        <v>1</v>
      </c>
      <c r="K50" s="2">
        <v>3</v>
      </c>
    </row>
    <row r="51" spans="1:11" ht="16">
      <c r="A51" t="s">
        <v>31</v>
      </c>
      <c r="C51">
        <f>SUM(B50:D50)</f>
        <v>129</v>
      </c>
      <c r="I51" s="2">
        <v>1</v>
      </c>
      <c r="J51" s="2">
        <v>1</v>
      </c>
      <c r="K51" s="2">
        <v>2</v>
      </c>
    </row>
    <row r="52" spans="1:11" ht="16">
      <c r="A52" t="s">
        <v>8</v>
      </c>
      <c r="C52">
        <f>AVERAGE(B48:D48)</f>
        <v>1.9534883720930232</v>
      </c>
      <c r="I52" s="2">
        <v>3</v>
      </c>
      <c r="J52" s="2">
        <v>1</v>
      </c>
      <c r="K52" s="2">
        <v>4</v>
      </c>
    </row>
    <row r="53" spans="1:11" ht="16">
      <c r="I53" s="2">
        <v>2</v>
      </c>
      <c r="J53" s="2">
        <v>2</v>
      </c>
      <c r="K53" s="2">
        <v>2</v>
      </c>
    </row>
    <row r="54" spans="1:11" ht="16">
      <c r="A54" s="12" t="s">
        <v>9</v>
      </c>
      <c r="B54">
        <f>B50*(B48-$C$52)^2</f>
        <v>0.20930232558139611</v>
      </c>
      <c r="C54">
        <f t="shared" ref="C54:D54" si="3">C50*(C48-$C$52)^2</f>
        <v>31.837209302325579</v>
      </c>
      <c r="D54">
        <f t="shared" si="3"/>
        <v>26.883720930232563</v>
      </c>
      <c r="I54" s="2">
        <v>2</v>
      </c>
      <c r="J54" s="2">
        <v>1</v>
      </c>
      <c r="K54" s="2">
        <v>2</v>
      </c>
    </row>
    <row r="55" spans="1:11" ht="16">
      <c r="I55" s="2">
        <v>4</v>
      </c>
      <c r="J55" s="2">
        <v>4</v>
      </c>
      <c r="K55" s="2">
        <v>5</v>
      </c>
    </row>
    <row r="56" spans="1:11" ht="16">
      <c r="A56" t="s">
        <v>12</v>
      </c>
      <c r="B56" s="12">
        <f>(SUM(B54:D54))/(COUNTA(B54:D54)-1)</f>
        <v>29.465116279069768</v>
      </c>
      <c r="I56" s="2">
        <v>3</v>
      </c>
      <c r="J56" s="2">
        <v>2</v>
      </c>
      <c r="K56" s="2">
        <v>4</v>
      </c>
    </row>
    <row r="57" spans="1:11" ht="16">
      <c r="I57" s="2">
        <v>3</v>
      </c>
      <c r="J57" s="2">
        <v>2</v>
      </c>
      <c r="K57" s="2">
        <v>4</v>
      </c>
    </row>
    <row r="58" spans="1:11" ht="16">
      <c r="A58" t="s">
        <v>11</v>
      </c>
      <c r="B58">
        <f>($B4-$B$48)^2</f>
        <v>0.95402920497566246</v>
      </c>
      <c r="C58">
        <f>($C4-$C$48)^2</f>
        <v>8.6533261222282217E-3</v>
      </c>
      <c r="D58">
        <f>($D4-$D$48)^2</f>
        <v>3.0421849648458625</v>
      </c>
      <c r="I58" s="2">
        <v>4</v>
      </c>
      <c r="J58" s="2">
        <v>2</v>
      </c>
      <c r="K58" s="2">
        <v>5</v>
      </c>
    </row>
    <row r="59" spans="1:11" ht="16">
      <c r="B59">
        <f t="shared" ref="B59:B100" si="4">($B5-$B$48)^2</f>
        <v>5.4083288263926635E-4</v>
      </c>
      <c r="C59">
        <f t="shared" ref="C59:C100" si="5">($C5-$C$48)^2</f>
        <v>8.6533261222282217E-3</v>
      </c>
      <c r="D59">
        <f t="shared" ref="D59:D100" si="6">($D5-$D$48)^2</f>
        <v>1.5770686857760952</v>
      </c>
      <c r="I59" s="2">
        <v>4</v>
      </c>
      <c r="J59" s="2">
        <v>2</v>
      </c>
      <c r="K59" s="2">
        <v>5</v>
      </c>
    </row>
    <row r="60" spans="1:11" ht="16">
      <c r="B60">
        <f t="shared" si="4"/>
        <v>0.95402920497566246</v>
      </c>
      <c r="C60">
        <f t="shared" si="5"/>
        <v>8.6533261222282217E-3</v>
      </c>
      <c r="D60">
        <f t="shared" si="6"/>
        <v>1.5770686857760952</v>
      </c>
      <c r="I60" s="2">
        <v>4</v>
      </c>
      <c r="J60" s="2">
        <v>4</v>
      </c>
      <c r="K60" s="2">
        <v>5</v>
      </c>
    </row>
    <row r="61" spans="1:11" ht="16">
      <c r="B61">
        <f t="shared" si="4"/>
        <v>1.0470524607896161</v>
      </c>
      <c r="C61">
        <f t="shared" si="5"/>
        <v>8.6533261222282217E-3</v>
      </c>
      <c r="D61">
        <f t="shared" si="6"/>
        <v>0.55381287182260674</v>
      </c>
      <c r="I61" s="2">
        <v>4</v>
      </c>
      <c r="J61" s="2">
        <v>1</v>
      </c>
      <c r="K61" s="2">
        <v>5</v>
      </c>
    </row>
    <row r="62" spans="1:11" ht="16">
      <c r="B62">
        <f t="shared" si="4"/>
        <v>5.4083288263926635E-4</v>
      </c>
      <c r="C62">
        <f t="shared" si="5"/>
        <v>8.6533261222282217E-3</v>
      </c>
      <c r="D62">
        <f t="shared" si="6"/>
        <v>6.5440778799351007E-2</v>
      </c>
      <c r="I62" s="2">
        <v>4</v>
      </c>
      <c r="J62" s="2">
        <v>2</v>
      </c>
      <c r="K62" s="2">
        <v>4</v>
      </c>
    </row>
    <row r="63" spans="1:11" ht="16">
      <c r="B63">
        <f t="shared" si="4"/>
        <v>1.0470524607896161</v>
      </c>
      <c r="C63">
        <f t="shared" si="5"/>
        <v>8.6533261222282217E-3</v>
      </c>
      <c r="D63">
        <f t="shared" si="6"/>
        <v>3.0421849648458625</v>
      </c>
      <c r="I63" s="2">
        <v>2</v>
      </c>
      <c r="J63" s="2">
        <v>1</v>
      </c>
      <c r="K63" s="2">
        <v>2</v>
      </c>
    </row>
    <row r="64" spans="1:11" ht="16">
      <c r="B64">
        <f t="shared" si="4"/>
        <v>0.95402920497566246</v>
      </c>
      <c r="C64">
        <f t="shared" si="5"/>
        <v>8.6533261222282217E-3</v>
      </c>
      <c r="D64">
        <f t="shared" si="6"/>
        <v>1.5770686857760952</v>
      </c>
      <c r="I64" s="2">
        <v>5</v>
      </c>
      <c r="J64" s="2">
        <v>3</v>
      </c>
      <c r="K64" s="2">
        <v>5</v>
      </c>
    </row>
    <row r="65" spans="2:11" ht="16">
      <c r="B65">
        <f t="shared" si="4"/>
        <v>1.0470524607896161</v>
      </c>
      <c r="C65">
        <f t="shared" si="5"/>
        <v>8.6533261222282217E-3</v>
      </c>
      <c r="D65">
        <f t="shared" si="6"/>
        <v>6.5440778799351007E-2</v>
      </c>
      <c r="I65" s="2">
        <v>2</v>
      </c>
      <c r="J65" s="2">
        <v>2</v>
      </c>
      <c r="K65" s="2">
        <v>2</v>
      </c>
    </row>
    <row r="66" spans="2:11" ht="16">
      <c r="B66">
        <f t="shared" si="4"/>
        <v>1.0470524607896161</v>
      </c>
      <c r="C66">
        <f t="shared" si="5"/>
        <v>8.6533261222282217E-3</v>
      </c>
      <c r="D66">
        <f t="shared" si="6"/>
        <v>3.0421849648458625</v>
      </c>
      <c r="I66" s="2">
        <v>5</v>
      </c>
      <c r="J66" s="2">
        <v>5</v>
      </c>
      <c r="K66" s="2">
        <v>5</v>
      </c>
    </row>
    <row r="67" spans="2:11" ht="16">
      <c r="B67">
        <f t="shared" si="4"/>
        <v>5.4083288263926635E-4</v>
      </c>
      <c r="C67">
        <f t="shared" si="5"/>
        <v>8.6533261222282217E-3</v>
      </c>
      <c r="D67">
        <f t="shared" si="6"/>
        <v>1.5770686857760952</v>
      </c>
      <c r="I67" s="2">
        <v>3</v>
      </c>
      <c r="J67" s="2">
        <v>2</v>
      </c>
      <c r="K67" s="2">
        <v>4</v>
      </c>
    </row>
    <row r="68" spans="2:11" ht="16">
      <c r="B68">
        <f t="shared" si="4"/>
        <v>3.9075175770686856</v>
      </c>
      <c r="C68">
        <f t="shared" si="5"/>
        <v>8.6533261222282217E-3</v>
      </c>
      <c r="D68">
        <f t="shared" si="6"/>
        <v>3.0421849648458625</v>
      </c>
      <c r="I68" s="2">
        <v>2</v>
      </c>
      <c r="J68" s="2">
        <v>1</v>
      </c>
      <c r="K68" s="2">
        <v>4</v>
      </c>
    </row>
    <row r="69" spans="2:11" ht="16">
      <c r="B69">
        <f t="shared" si="4"/>
        <v>1.0470524607896161</v>
      </c>
      <c r="C69">
        <f t="shared" si="5"/>
        <v>8.6533261222282217E-3</v>
      </c>
      <c r="D69">
        <f t="shared" si="6"/>
        <v>0.55381287182260674</v>
      </c>
      <c r="I69" s="2">
        <v>3</v>
      </c>
      <c r="J69" s="2">
        <v>1</v>
      </c>
      <c r="K69" s="2">
        <v>5</v>
      </c>
    </row>
    <row r="70" spans="2:11" ht="16">
      <c r="B70">
        <f t="shared" si="4"/>
        <v>1.0470524607896161</v>
      </c>
      <c r="C70">
        <f t="shared" si="5"/>
        <v>8.6533261222282217E-3</v>
      </c>
      <c r="D70">
        <f t="shared" si="6"/>
        <v>3.0421849648458625</v>
      </c>
      <c r="I70" s="2">
        <v>1</v>
      </c>
      <c r="J70" s="2">
        <v>1</v>
      </c>
      <c r="K70" s="2">
        <v>1</v>
      </c>
    </row>
    <row r="71" spans="2:11" ht="16">
      <c r="B71">
        <f t="shared" si="4"/>
        <v>1.0470524607896161</v>
      </c>
      <c r="C71">
        <f t="shared" si="5"/>
        <v>8.6533261222282217E-3</v>
      </c>
      <c r="D71">
        <f t="shared" si="6"/>
        <v>5.0886965927528394</v>
      </c>
      <c r="I71" s="2">
        <v>5</v>
      </c>
      <c r="J71" s="2">
        <v>3</v>
      </c>
      <c r="K71" s="2">
        <v>5</v>
      </c>
    </row>
    <row r="72" spans="2:11" ht="16">
      <c r="B72">
        <f t="shared" si="4"/>
        <v>5.4083288263926635E-4</v>
      </c>
      <c r="C72">
        <f t="shared" si="5"/>
        <v>8.6533261222282217E-3</v>
      </c>
      <c r="D72">
        <f t="shared" si="6"/>
        <v>6.5440778799351007E-2</v>
      </c>
      <c r="I72" s="2">
        <v>2</v>
      </c>
      <c r="J72" s="2">
        <v>1</v>
      </c>
      <c r="K72" s="2">
        <v>2</v>
      </c>
    </row>
    <row r="73" spans="2:11" ht="16">
      <c r="B73">
        <f t="shared" si="4"/>
        <v>1.0470524607896161</v>
      </c>
      <c r="C73">
        <f t="shared" si="5"/>
        <v>8.6533261222282217E-3</v>
      </c>
      <c r="D73">
        <f t="shared" si="6"/>
        <v>3.0421849648458625</v>
      </c>
      <c r="I73" s="2">
        <v>5</v>
      </c>
      <c r="J73" s="2">
        <v>5</v>
      </c>
      <c r="K73" s="2">
        <v>5</v>
      </c>
    </row>
    <row r="74" spans="2:11" ht="16">
      <c r="B74">
        <f t="shared" si="4"/>
        <v>0.95402920497566246</v>
      </c>
      <c r="C74">
        <f t="shared" si="5"/>
        <v>8.6533261222282217E-3</v>
      </c>
      <c r="D74">
        <f t="shared" si="6"/>
        <v>1.5770686857760952</v>
      </c>
      <c r="I74" s="2">
        <v>3</v>
      </c>
      <c r="J74" s="2">
        <v>1</v>
      </c>
      <c r="K74" s="2">
        <v>4</v>
      </c>
    </row>
    <row r="75" spans="2:11" ht="16">
      <c r="B75">
        <f t="shared" si="4"/>
        <v>0.95402920497566246</v>
      </c>
      <c r="C75">
        <f t="shared" si="5"/>
        <v>8.6533261222282217E-3</v>
      </c>
      <c r="D75">
        <f t="shared" si="6"/>
        <v>1.5770686857760952</v>
      </c>
      <c r="I75" s="2">
        <v>2</v>
      </c>
      <c r="J75" s="2">
        <v>1</v>
      </c>
      <c r="K75" s="2">
        <v>3</v>
      </c>
    </row>
    <row r="76" spans="2:11" ht="16">
      <c r="B76">
        <f t="shared" si="4"/>
        <v>0.95402920497566246</v>
      </c>
      <c r="C76">
        <f t="shared" si="5"/>
        <v>8.6533261222282217E-3</v>
      </c>
      <c r="D76">
        <f t="shared" si="6"/>
        <v>1.5770686857760952</v>
      </c>
      <c r="I76" s="2">
        <v>3</v>
      </c>
      <c r="J76" s="2">
        <v>2</v>
      </c>
      <c r="K76" s="2">
        <v>4</v>
      </c>
    </row>
    <row r="77" spans="2:11" ht="16">
      <c r="B77">
        <f t="shared" si="4"/>
        <v>1.0470524607896161</v>
      </c>
      <c r="C77">
        <f t="shared" si="5"/>
        <v>8.6533261222282217E-3</v>
      </c>
      <c r="D77">
        <f t="shared" si="6"/>
        <v>0.55381287182260674</v>
      </c>
      <c r="I77" s="2">
        <v>3</v>
      </c>
      <c r="J77" s="2">
        <v>1</v>
      </c>
      <c r="K77" s="2">
        <v>5</v>
      </c>
    </row>
    <row r="78" spans="2:11" ht="16">
      <c r="B78">
        <f t="shared" si="4"/>
        <v>1.0470524607896161</v>
      </c>
      <c r="C78">
        <f t="shared" si="5"/>
        <v>8.6533261222282217E-3</v>
      </c>
      <c r="D78">
        <f t="shared" si="6"/>
        <v>3.0421849648458625</v>
      </c>
      <c r="I78" s="2">
        <v>5</v>
      </c>
      <c r="J78" s="2">
        <v>1</v>
      </c>
      <c r="K78" s="2">
        <v>5</v>
      </c>
    </row>
    <row r="79" spans="2:11" ht="16">
      <c r="B79">
        <f t="shared" si="4"/>
        <v>1.0470524607896161</v>
      </c>
      <c r="C79">
        <f t="shared" si="5"/>
        <v>8.6533261222282217E-3</v>
      </c>
      <c r="D79">
        <f t="shared" si="6"/>
        <v>0.55381287182260674</v>
      </c>
      <c r="I79" s="2">
        <v>3</v>
      </c>
      <c r="J79" s="2">
        <v>1</v>
      </c>
      <c r="K79" s="2">
        <v>5</v>
      </c>
    </row>
    <row r="80" spans="2:11">
      <c r="B80">
        <f t="shared" si="4"/>
        <v>8.8610059491617079</v>
      </c>
      <c r="C80">
        <f t="shared" si="5"/>
        <v>8.6533261222282217E-3</v>
      </c>
      <c r="D80">
        <f t="shared" si="6"/>
        <v>5.0886965927528394</v>
      </c>
    </row>
    <row r="81" spans="2:11">
      <c r="B81">
        <f t="shared" si="4"/>
        <v>5.4083288263926635E-4</v>
      </c>
      <c r="C81">
        <f t="shared" si="5"/>
        <v>8.6533261222282217E-3</v>
      </c>
      <c r="D81">
        <f t="shared" si="6"/>
        <v>1.5770686857760952</v>
      </c>
      <c r="H81" t="s">
        <v>3</v>
      </c>
      <c r="I81">
        <f>AVERAGE(I4:I79)</f>
        <v>2.6052631578947367</v>
      </c>
      <c r="J81">
        <f t="shared" ref="J81:K81" si="7">AVERAGE(J4:J79)</f>
        <v>1.5921052631578947</v>
      </c>
      <c r="K81">
        <f t="shared" si="7"/>
        <v>3.4210526315789473</v>
      </c>
    </row>
    <row r="82" spans="2:11">
      <c r="B82">
        <f t="shared" si="4"/>
        <v>1.0470524607896161</v>
      </c>
      <c r="C82">
        <f t="shared" si="5"/>
        <v>8.6533261222282217E-3</v>
      </c>
      <c r="D82">
        <f t="shared" si="6"/>
        <v>3.0421849648458625</v>
      </c>
      <c r="H82" t="s">
        <v>4</v>
      </c>
      <c r="I82">
        <f>_xlfn.STDEV.S(I4:I79)</f>
        <v>1.3072000343576193</v>
      </c>
      <c r="J82">
        <f t="shared" ref="J82:K82" si="8">_xlfn.STDEV.S(J4:J79)</f>
        <v>1.0089946359810822</v>
      </c>
      <c r="K82">
        <f t="shared" si="8"/>
        <v>1.4166924662253444</v>
      </c>
    </row>
    <row r="83" spans="2:11">
      <c r="B83">
        <f t="shared" si="4"/>
        <v>0.95402920497566246</v>
      </c>
      <c r="C83">
        <f t="shared" si="5"/>
        <v>8.6533261222282217E-3</v>
      </c>
      <c r="D83">
        <f t="shared" si="6"/>
        <v>6.5440778799351007E-2</v>
      </c>
      <c r="H83" t="s">
        <v>5</v>
      </c>
      <c r="I83">
        <f>COUNTA(I4:I79)</f>
        <v>76</v>
      </c>
      <c r="J83">
        <f t="shared" ref="J83:K83" si="9">COUNTA(J4:J79)</f>
        <v>76</v>
      </c>
      <c r="K83">
        <f t="shared" si="9"/>
        <v>76</v>
      </c>
    </row>
    <row r="84" spans="2:11">
      <c r="B84">
        <f t="shared" si="4"/>
        <v>1.0470524607896161</v>
      </c>
      <c r="C84">
        <f t="shared" si="5"/>
        <v>8.6533261222282217E-3</v>
      </c>
      <c r="D84">
        <f t="shared" si="6"/>
        <v>3.0421849648458625</v>
      </c>
      <c r="H84" t="s">
        <v>31</v>
      </c>
      <c r="J84">
        <f>SUM(I83:K83)</f>
        <v>228</v>
      </c>
    </row>
    <row r="85" spans="2:11">
      <c r="B85">
        <f t="shared" si="4"/>
        <v>5.4083288263926635E-4</v>
      </c>
      <c r="C85">
        <f t="shared" si="5"/>
        <v>8.6533261222282217E-3</v>
      </c>
      <c r="D85">
        <f t="shared" si="6"/>
        <v>6.5440778799351007E-2</v>
      </c>
      <c r="H85" t="s">
        <v>8</v>
      </c>
      <c r="J85">
        <f>AVERAGE(I81:K81)</f>
        <v>2.5394736842105261</v>
      </c>
    </row>
    <row r="86" spans="2:11">
      <c r="B86">
        <f t="shared" si="4"/>
        <v>3.9075175770686856</v>
      </c>
      <c r="C86">
        <f t="shared" si="5"/>
        <v>3.6365603028664144</v>
      </c>
      <c r="D86">
        <f t="shared" si="6"/>
        <v>5.0886965927528394</v>
      </c>
    </row>
    <row r="87" spans="2:11">
      <c r="B87">
        <f t="shared" si="4"/>
        <v>5.4083288263926635E-4</v>
      </c>
      <c r="C87">
        <f t="shared" si="5"/>
        <v>0.82260681449432138</v>
      </c>
      <c r="D87">
        <f t="shared" si="6"/>
        <v>0.55381287182260674</v>
      </c>
      <c r="H87" s="12" t="s">
        <v>9</v>
      </c>
      <c r="I87">
        <f>I83*(I81-$J$85)^2</f>
        <v>0.3289473684210536</v>
      </c>
      <c r="J87">
        <f t="shared" ref="J87:K87" si="10">J83*(J81-$J$85)^2</f>
        <v>68.210526315789451</v>
      </c>
      <c r="K87">
        <f t="shared" si="10"/>
        <v>59.065789473684234</v>
      </c>
    </row>
    <row r="88" spans="2:11">
      <c r="B88">
        <f t="shared" si="4"/>
        <v>1.0470524607896161</v>
      </c>
      <c r="C88">
        <f t="shared" si="5"/>
        <v>8.6533261222282217E-3</v>
      </c>
      <c r="D88">
        <f t="shared" si="6"/>
        <v>3.0421849648458625</v>
      </c>
    </row>
    <row r="89" spans="2:11">
      <c r="B89">
        <f t="shared" si="4"/>
        <v>1.0470524607896161</v>
      </c>
      <c r="C89">
        <f t="shared" si="5"/>
        <v>8.6533261222282217E-3</v>
      </c>
      <c r="D89">
        <f t="shared" si="6"/>
        <v>0.55381287182260674</v>
      </c>
      <c r="H89" t="s">
        <v>12</v>
      </c>
      <c r="I89">
        <f>(SUM(I87:K87))/2</f>
        <v>63.80263157894737</v>
      </c>
    </row>
    <row r="90" spans="2:11">
      <c r="B90">
        <f t="shared" si="4"/>
        <v>5.4083288263926635E-4</v>
      </c>
      <c r="C90">
        <f t="shared" si="5"/>
        <v>8.6533261222282217E-3</v>
      </c>
      <c r="D90">
        <f t="shared" si="6"/>
        <v>6.5440778799351007E-2</v>
      </c>
    </row>
    <row r="91" spans="2:11">
      <c r="B91">
        <f t="shared" si="4"/>
        <v>5.4083288263926635E-4</v>
      </c>
      <c r="C91">
        <f t="shared" si="5"/>
        <v>8.6533261222282217E-3</v>
      </c>
      <c r="D91">
        <f t="shared" si="6"/>
        <v>1.5770686857760952</v>
      </c>
      <c r="H91" t="s">
        <v>11</v>
      </c>
      <c r="I91">
        <f>(I4-$I$81)^2</f>
        <v>2.5768698060941824</v>
      </c>
      <c r="J91">
        <f>(J4-$J$81)^2</f>
        <v>0.35058864265927975</v>
      </c>
      <c r="K91">
        <f>(K4-$K$81)^2</f>
        <v>2.4930747922437675</v>
      </c>
    </row>
    <row r="92" spans="2:11">
      <c r="B92">
        <f t="shared" si="4"/>
        <v>5.4083288263926635E-4</v>
      </c>
      <c r="C92">
        <f t="shared" si="5"/>
        <v>8.6533261222282217E-3</v>
      </c>
      <c r="D92">
        <f t="shared" si="6"/>
        <v>1.5770686857760952</v>
      </c>
      <c r="I92">
        <f t="shared" ref="I92:I155" si="11">(I5-$I$81)^2</f>
        <v>2.5768698060941824</v>
      </c>
      <c r="J92">
        <f t="shared" ref="J92:J155" si="12">(J5-$J$81)^2</f>
        <v>0.35058864265927975</v>
      </c>
      <c r="K92">
        <f t="shared" ref="K92:K155" si="13">(K5-$K$81)^2</f>
        <v>5.8614958448753463</v>
      </c>
    </row>
    <row r="93" spans="2:11">
      <c r="B93">
        <f t="shared" si="4"/>
        <v>1.0470524607896161</v>
      </c>
      <c r="C93">
        <f t="shared" si="5"/>
        <v>8.6533261222282217E-3</v>
      </c>
      <c r="D93">
        <f t="shared" si="6"/>
        <v>3.0421849648458625</v>
      </c>
      <c r="I93">
        <f t="shared" si="11"/>
        <v>0.36634349030470897</v>
      </c>
      <c r="J93">
        <f t="shared" si="12"/>
        <v>0.16637811634349034</v>
      </c>
      <c r="K93">
        <f t="shared" si="13"/>
        <v>0.17728531855955676</v>
      </c>
    </row>
    <row r="94" spans="2:11">
      <c r="B94">
        <f t="shared" si="4"/>
        <v>0.95402920497566246</v>
      </c>
      <c r="C94">
        <f t="shared" si="5"/>
        <v>8.6533261222282217E-3</v>
      </c>
      <c r="D94">
        <f t="shared" si="6"/>
        <v>1.5770686857760952</v>
      </c>
      <c r="I94">
        <f t="shared" si="11"/>
        <v>1.945290858725762</v>
      </c>
      <c r="J94">
        <f t="shared" si="12"/>
        <v>0.35058864265927975</v>
      </c>
      <c r="K94">
        <f t="shared" si="13"/>
        <v>2.4930747922437675</v>
      </c>
    </row>
    <row r="95" spans="2:11">
      <c r="B95">
        <f t="shared" si="4"/>
        <v>0.95402920497566246</v>
      </c>
      <c r="C95">
        <f t="shared" si="5"/>
        <v>0.82260681449432138</v>
      </c>
      <c r="D95">
        <f t="shared" si="6"/>
        <v>1.5770686857760952</v>
      </c>
      <c r="I95">
        <f t="shared" si="11"/>
        <v>0.36634349030470897</v>
      </c>
      <c r="J95">
        <f t="shared" si="12"/>
        <v>0.35058864265927975</v>
      </c>
      <c r="K95">
        <f t="shared" si="13"/>
        <v>2.0193905817174516</v>
      </c>
    </row>
    <row r="96" spans="2:11">
      <c r="B96">
        <f t="shared" si="4"/>
        <v>0.95402920497566246</v>
      </c>
      <c r="C96">
        <f t="shared" si="5"/>
        <v>8.6533261222282217E-3</v>
      </c>
      <c r="D96">
        <f t="shared" si="6"/>
        <v>1.5770686857760952</v>
      </c>
      <c r="I96">
        <f t="shared" si="11"/>
        <v>2.5768698060941824</v>
      </c>
      <c r="J96">
        <f t="shared" si="12"/>
        <v>0.35058864265927975</v>
      </c>
      <c r="K96">
        <f t="shared" si="13"/>
        <v>0.17728531855955676</v>
      </c>
    </row>
    <row r="97" spans="1:11">
      <c r="B97">
        <f t="shared" si="4"/>
        <v>1.0470524607896161</v>
      </c>
      <c r="C97">
        <f t="shared" si="5"/>
        <v>8.6533261222282217E-3</v>
      </c>
      <c r="D97">
        <f t="shared" si="6"/>
        <v>3.0421849648458625</v>
      </c>
      <c r="I97">
        <f t="shared" si="11"/>
        <v>2.5768698060941824</v>
      </c>
      <c r="J97">
        <f t="shared" si="12"/>
        <v>0.35058864265927975</v>
      </c>
      <c r="K97">
        <f t="shared" si="13"/>
        <v>2.0193905817174516</v>
      </c>
    </row>
    <row r="98" spans="1:11">
      <c r="B98">
        <f t="shared" si="4"/>
        <v>3.9075175770686856</v>
      </c>
      <c r="C98">
        <f t="shared" si="5"/>
        <v>8.6533261222282217E-3</v>
      </c>
      <c r="D98">
        <f t="shared" si="6"/>
        <v>1.5770686857760952</v>
      </c>
      <c r="I98">
        <f t="shared" si="11"/>
        <v>2.5768698060941824</v>
      </c>
      <c r="J98">
        <f t="shared" si="12"/>
        <v>0.35058864265927975</v>
      </c>
      <c r="K98">
        <f t="shared" si="13"/>
        <v>5.8614958448753463</v>
      </c>
    </row>
    <row r="99" spans="1:11">
      <c r="B99">
        <f t="shared" si="4"/>
        <v>5.4083288263926635E-4</v>
      </c>
      <c r="C99">
        <f t="shared" si="5"/>
        <v>8.6533261222282217E-3</v>
      </c>
      <c r="D99">
        <f t="shared" si="6"/>
        <v>1.5770686857760952</v>
      </c>
      <c r="I99">
        <f t="shared" si="11"/>
        <v>0.36634349030470897</v>
      </c>
      <c r="J99">
        <f t="shared" si="12"/>
        <v>0.16637811634349034</v>
      </c>
      <c r="K99">
        <f t="shared" si="13"/>
        <v>0.17728531855955676</v>
      </c>
    </row>
    <row r="100" spans="1:11">
      <c r="B100">
        <f t="shared" si="4"/>
        <v>1.0470524607896161</v>
      </c>
      <c r="C100">
        <f t="shared" si="5"/>
        <v>8.6533261222282217E-3</v>
      </c>
      <c r="D100">
        <f t="shared" si="6"/>
        <v>3.0421849648458625</v>
      </c>
      <c r="I100">
        <f t="shared" si="11"/>
        <v>0.15581717451523555</v>
      </c>
      <c r="J100">
        <f t="shared" si="12"/>
        <v>0.35058864265927975</v>
      </c>
      <c r="K100">
        <f t="shared" si="13"/>
        <v>0.33518005540166207</v>
      </c>
    </row>
    <row r="101" spans="1:11">
      <c r="I101">
        <f t="shared" si="11"/>
        <v>2.5768698060941824</v>
      </c>
      <c r="J101">
        <f t="shared" si="12"/>
        <v>0.35058864265927975</v>
      </c>
      <c r="K101">
        <f t="shared" si="13"/>
        <v>2.0193905817174516</v>
      </c>
    </row>
    <row r="102" spans="1:11">
      <c r="A102" t="s">
        <v>13</v>
      </c>
      <c r="B102">
        <f>(SUM(B58:D100))/(SUM(B50:D50)-3)</f>
        <v>1.0856404577334804</v>
      </c>
      <c r="I102">
        <f t="shared" si="11"/>
        <v>0.15581717451523555</v>
      </c>
      <c r="J102">
        <f t="shared" si="12"/>
        <v>0.35058864265927975</v>
      </c>
      <c r="K102">
        <f t="shared" si="13"/>
        <v>2.4930747922437675</v>
      </c>
    </row>
    <row r="103" spans="1:11">
      <c r="I103">
        <f t="shared" si="11"/>
        <v>2.5768698060941824</v>
      </c>
      <c r="J103">
        <f t="shared" si="12"/>
        <v>0.35058864265927975</v>
      </c>
      <c r="K103">
        <f t="shared" si="13"/>
        <v>2.0193905817174516</v>
      </c>
    </row>
    <row r="104" spans="1:11">
      <c r="A104" t="s">
        <v>14</v>
      </c>
      <c r="B104">
        <f>B56/B102</f>
        <v>27.140768446106783</v>
      </c>
      <c r="I104">
        <f t="shared" si="11"/>
        <v>0.36634349030470897</v>
      </c>
      <c r="J104">
        <f t="shared" si="12"/>
        <v>0.35058864265927975</v>
      </c>
      <c r="K104">
        <f t="shared" si="13"/>
        <v>0.33518005540166207</v>
      </c>
    </row>
    <row r="105" spans="1:11">
      <c r="A105" t="s">
        <v>15</v>
      </c>
      <c r="B105">
        <f>_xlfn.F.INV(0.95,2,(SUM(B50:D50)-3))</f>
        <v>3.0681002689768473</v>
      </c>
      <c r="I105">
        <f t="shared" si="11"/>
        <v>0.15581717451523555</v>
      </c>
      <c r="J105">
        <f t="shared" si="12"/>
        <v>0.35058864265927975</v>
      </c>
      <c r="K105">
        <f t="shared" si="13"/>
        <v>0.17728531855955676</v>
      </c>
    </row>
    <row r="106" spans="1:11">
      <c r="A106" t="s">
        <v>16</v>
      </c>
      <c r="B106">
        <f>_xlfn.F.INV(0.99,2,(SUM(B50:D50)-3))</f>
        <v>4.7776616081572643</v>
      </c>
      <c r="I106">
        <f t="shared" si="11"/>
        <v>2.5768698060941824</v>
      </c>
      <c r="J106">
        <f t="shared" si="12"/>
        <v>0.35058864265927975</v>
      </c>
      <c r="K106">
        <f t="shared" si="13"/>
        <v>2.0193905817174516</v>
      </c>
    </row>
    <row r="107" spans="1:11">
      <c r="I107">
        <f t="shared" si="11"/>
        <v>1.945290858725762</v>
      </c>
      <c r="J107">
        <f t="shared" si="12"/>
        <v>1.9821675900277009</v>
      </c>
      <c r="K107">
        <f t="shared" si="13"/>
        <v>2.4930747922437675</v>
      </c>
    </row>
    <row r="108" spans="1:11">
      <c r="A108" t="s">
        <v>17</v>
      </c>
      <c r="B108" t="b">
        <f>B104&gt;B105</f>
        <v>1</v>
      </c>
      <c r="C108" s="13">
        <v>0.95</v>
      </c>
      <c r="I108">
        <f t="shared" si="11"/>
        <v>0.15581717451523555</v>
      </c>
      <c r="J108">
        <f t="shared" si="12"/>
        <v>0.35058864265927975</v>
      </c>
      <c r="K108">
        <f t="shared" si="13"/>
        <v>0.17728531855955676</v>
      </c>
    </row>
    <row r="109" spans="1:11">
      <c r="B109" t="b">
        <f>B104&gt;B106</f>
        <v>1</v>
      </c>
      <c r="C109" s="13">
        <v>0.99</v>
      </c>
      <c r="I109">
        <f t="shared" si="11"/>
        <v>0.15581717451523555</v>
      </c>
      <c r="J109">
        <f t="shared" si="12"/>
        <v>0.35058864265927975</v>
      </c>
      <c r="K109">
        <f t="shared" si="13"/>
        <v>0.17728531855955676</v>
      </c>
    </row>
    <row r="110" spans="1:11">
      <c r="I110">
        <f t="shared" si="11"/>
        <v>0.36634349030470897</v>
      </c>
      <c r="J110">
        <f t="shared" si="12"/>
        <v>0.35058864265927975</v>
      </c>
      <c r="K110">
        <f t="shared" si="13"/>
        <v>2.4930747922437675</v>
      </c>
    </row>
    <row r="111" spans="1:11" ht="15" customHeight="1">
      <c r="B111" s="7" t="s">
        <v>21</v>
      </c>
      <c r="C111" s="7"/>
      <c r="D111" s="7"/>
      <c r="E111" s="9"/>
      <c r="F111" s="9"/>
      <c r="I111">
        <f t="shared" si="11"/>
        <v>0.36634349030470897</v>
      </c>
      <c r="J111">
        <f t="shared" si="12"/>
        <v>0.35058864265927975</v>
      </c>
      <c r="K111">
        <f t="shared" si="13"/>
        <v>0.17728531855955676</v>
      </c>
    </row>
    <row r="112" spans="1:11">
      <c r="B112" s="7"/>
      <c r="C112" s="7"/>
      <c r="D112" s="7"/>
      <c r="E112" s="9"/>
      <c r="F112" s="9"/>
      <c r="I112">
        <f t="shared" si="11"/>
        <v>1.945290858725762</v>
      </c>
      <c r="J112">
        <f t="shared" si="12"/>
        <v>0.16637811634349034</v>
      </c>
      <c r="K112">
        <f t="shared" si="13"/>
        <v>2.4930747922437675</v>
      </c>
    </row>
    <row r="113" spans="1:11">
      <c r="B113" s="7"/>
      <c r="C113" s="7"/>
      <c r="D113" s="7"/>
      <c r="E113" s="9"/>
      <c r="F113" s="9"/>
      <c r="I113">
        <f t="shared" si="11"/>
        <v>2.5768698060941824</v>
      </c>
      <c r="J113">
        <f t="shared" si="12"/>
        <v>0.35058864265927975</v>
      </c>
      <c r="K113">
        <f t="shared" si="13"/>
        <v>5.8614958448753463</v>
      </c>
    </row>
    <row r="114" spans="1:11">
      <c r="I114">
        <f t="shared" si="11"/>
        <v>5.734764542936289</v>
      </c>
      <c r="J114">
        <f t="shared" si="12"/>
        <v>11.613746537396123</v>
      </c>
      <c r="K114">
        <f t="shared" si="13"/>
        <v>2.4930747922437675</v>
      </c>
    </row>
    <row r="115" spans="1:11">
      <c r="A115" t="s">
        <v>23</v>
      </c>
      <c r="B115" t="s">
        <v>24</v>
      </c>
      <c r="C115" t="s">
        <v>29</v>
      </c>
      <c r="D115" t="s">
        <v>28</v>
      </c>
      <c r="E115" t="s">
        <v>30</v>
      </c>
      <c r="F115" t="s">
        <v>28</v>
      </c>
      <c r="I115">
        <f t="shared" si="11"/>
        <v>1.945290858725762</v>
      </c>
      <c r="J115">
        <f t="shared" si="12"/>
        <v>0.35058864265927975</v>
      </c>
      <c r="K115">
        <f t="shared" si="13"/>
        <v>2.4930747922437675</v>
      </c>
    </row>
    <row r="116" spans="1:11">
      <c r="A116" t="s">
        <v>25</v>
      </c>
      <c r="B116">
        <f>B48-C48</f>
        <v>0.93023255813953498</v>
      </c>
      <c r="C116">
        <f>_xlfn.T.INV((1-(0.025/3)),C51-3)*SQRT((B102/B50)+(B102/C50))</f>
        <v>0.54522979452967313</v>
      </c>
      <c r="E116">
        <f>_xlfn.T.INV((1-(0.005/3)),C51-3)*SQRT((B102/B50)+(B102/C50))</f>
        <v>0.67237873168272932</v>
      </c>
      <c r="I116">
        <f t="shared" si="11"/>
        <v>0.15581717451523555</v>
      </c>
      <c r="J116">
        <f t="shared" si="12"/>
        <v>0.16637811634349034</v>
      </c>
      <c r="K116">
        <f t="shared" si="13"/>
        <v>0.33518005540166207</v>
      </c>
    </row>
    <row r="117" spans="1:11">
      <c r="A117" t="s">
        <v>26</v>
      </c>
      <c r="B117">
        <f>D48-B48</f>
        <v>0.72093023255813948</v>
      </c>
      <c r="C117">
        <f>_xlfn.T.INV((1-(0.025/3)),C51-3)*SQRT((B102/D50)+(B102/B50))</f>
        <v>0.54522979452967313</v>
      </c>
      <c r="E117">
        <f>_xlfn.T.INV((1-(0.005/3)),C51-3)*SQRT((B102/B50)+(B102/D50))</f>
        <v>0.67237873168272932</v>
      </c>
      <c r="I117">
        <f t="shared" si="11"/>
        <v>2.5768698060941824</v>
      </c>
      <c r="J117">
        <f t="shared" si="12"/>
        <v>0.35058864265927975</v>
      </c>
      <c r="K117">
        <f t="shared" si="13"/>
        <v>2.0193905817174516</v>
      </c>
    </row>
    <row r="118" spans="1:11">
      <c r="A118" t="s">
        <v>27</v>
      </c>
      <c r="B118">
        <f>D48-C48</f>
        <v>1.6511627906976745</v>
      </c>
      <c r="C118">
        <f>_xlfn.T.INV((1-(0.025/3)),C51-3)*SQRT((B102/D50)+(B102/C50))</f>
        <v>0.54522979452967313</v>
      </c>
      <c r="E118">
        <f>_xlfn.T.INV((1-(0.005/3)),C51-3)*SQRT((B102/D50)+(B102/C50))</f>
        <v>0.67237873168272932</v>
      </c>
      <c r="I118">
        <f t="shared" si="11"/>
        <v>0.15581717451523555</v>
      </c>
      <c r="J118">
        <f t="shared" si="12"/>
        <v>0.16637811634349034</v>
      </c>
      <c r="K118">
        <f t="shared" si="13"/>
        <v>0.33518005540166207</v>
      </c>
    </row>
    <row r="119" spans="1:11">
      <c r="I119">
        <f t="shared" si="11"/>
        <v>0.36634349030470897</v>
      </c>
      <c r="J119">
        <f t="shared" si="12"/>
        <v>0.35058864265927975</v>
      </c>
      <c r="K119">
        <f t="shared" si="13"/>
        <v>0.17728531855955676</v>
      </c>
    </row>
    <row r="120" spans="1:11">
      <c r="I120">
        <f t="shared" si="11"/>
        <v>2.5768698060941824</v>
      </c>
      <c r="J120">
        <f t="shared" si="12"/>
        <v>0.35058864265927975</v>
      </c>
      <c r="K120">
        <f t="shared" si="13"/>
        <v>5.8614958448753463</v>
      </c>
    </row>
    <row r="121" spans="1:11">
      <c r="I121">
        <f t="shared" si="11"/>
        <v>2.5768698060941824</v>
      </c>
      <c r="J121">
        <f t="shared" si="12"/>
        <v>0.35058864265927975</v>
      </c>
      <c r="K121">
        <f t="shared" si="13"/>
        <v>5.8614958448753463</v>
      </c>
    </row>
    <row r="122" spans="1:11">
      <c r="I122">
        <f t="shared" si="11"/>
        <v>5.734764542936289</v>
      </c>
      <c r="J122">
        <f t="shared" si="12"/>
        <v>1.9821675900277009</v>
      </c>
      <c r="K122">
        <f t="shared" si="13"/>
        <v>2.4930747922437675</v>
      </c>
    </row>
    <row r="123" spans="1:11">
      <c r="I123">
        <f t="shared" si="11"/>
        <v>5.734764542936289</v>
      </c>
      <c r="J123">
        <f t="shared" si="12"/>
        <v>0.35058864265927975</v>
      </c>
      <c r="K123">
        <f t="shared" si="13"/>
        <v>2.4930747922437675</v>
      </c>
    </row>
    <row r="124" spans="1:11">
      <c r="I124">
        <f t="shared" si="11"/>
        <v>0.36634349030470897</v>
      </c>
      <c r="J124">
        <f t="shared" si="12"/>
        <v>0.35058864265927975</v>
      </c>
      <c r="K124">
        <f t="shared" si="13"/>
        <v>0.17728531855955676</v>
      </c>
    </row>
    <row r="125" spans="1:11">
      <c r="I125">
        <f t="shared" si="11"/>
        <v>0.36634349030470897</v>
      </c>
      <c r="J125">
        <f t="shared" si="12"/>
        <v>0.16637811634349034</v>
      </c>
      <c r="K125">
        <f t="shared" si="13"/>
        <v>0.33518005540166207</v>
      </c>
    </row>
    <row r="126" spans="1:11">
      <c r="I126">
        <f t="shared" si="11"/>
        <v>1.945290858725762</v>
      </c>
      <c r="J126">
        <f t="shared" si="12"/>
        <v>0.16637811634349034</v>
      </c>
      <c r="K126">
        <f t="shared" si="13"/>
        <v>2.0193905817174516</v>
      </c>
    </row>
    <row r="127" spans="1:11">
      <c r="I127">
        <f t="shared" si="11"/>
        <v>2.5768698060941824</v>
      </c>
      <c r="J127">
        <f t="shared" si="12"/>
        <v>0.35058864265927975</v>
      </c>
      <c r="K127">
        <f t="shared" si="13"/>
        <v>5.8614958448753463</v>
      </c>
    </row>
    <row r="128" spans="1:11">
      <c r="I128">
        <f t="shared" si="11"/>
        <v>2.5768698060941824</v>
      </c>
      <c r="J128">
        <f t="shared" si="12"/>
        <v>0.35058864265927975</v>
      </c>
      <c r="K128">
        <f t="shared" si="13"/>
        <v>2.0193905817174516</v>
      </c>
    </row>
    <row r="129" spans="9:11">
      <c r="I129">
        <f t="shared" si="11"/>
        <v>2.5768698060941824</v>
      </c>
      <c r="J129">
        <f t="shared" si="12"/>
        <v>0.35058864265927975</v>
      </c>
      <c r="K129">
        <f t="shared" si="13"/>
        <v>5.8614958448753463</v>
      </c>
    </row>
    <row r="130" spans="9:11">
      <c r="I130">
        <f t="shared" si="11"/>
        <v>0.36634349030470897</v>
      </c>
      <c r="J130">
        <f t="shared" si="12"/>
        <v>0.35058864265927975</v>
      </c>
      <c r="K130">
        <f t="shared" si="13"/>
        <v>0.17728531855955676</v>
      </c>
    </row>
    <row r="131" spans="9:11">
      <c r="I131">
        <f t="shared" si="11"/>
        <v>1.945290858725762</v>
      </c>
      <c r="J131">
        <f t="shared" si="12"/>
        <v>1.9821675900277009</v>
      </c>
      <c r="K131">
        <f t="shared" si="13"/>
        <v>2.4930747922437675</v>
      </c>
    </row>
    <row r="132" spans="9:11">
      <c r="I132">
        <f t="shared" si="11"/>
        <v>0.36634349030470897</v>
      </c>
      <c r="J132">
        <f t="shared" si="12"/>
        <v>0.35058864265927975</v>
      </c>
      <c r="K132">
        <f t="shared" si="13"/>
        <v>5.8614958448753463</v>
      </c>
    </row>
    <row r="133" spans="9:11">
      <c r="I133">
        <f t="shared" si="11"/>
        <v>0.15581717451523555</v>
      </c>
      <c r="J133">
        <f t="shared" si="12"/>
        <v>0.16637811634349034</v>
      </c>
      <c r="K133">
        <f t="shared" si="13"/>
        <v>0.33518005540166207</v>
      </c>
    </row>
    <row r="134" spans="9:11">
      <c r="I134">
        <f t="shared" si="11"/>
        <v>2.5768698060941824</v>
      </c>
      <c r="J134">
        <f t="shared" si="12"/>
        <v>0.35058864265927975</v>
      </c>
      <c r="K134">
        <f t="shared" si="13"/>
        <v>0.17728531855955676</v>
      </c>
    </row>
    <row r="135" spans="9:11">
      <c r="I135">
        <f t="shared" si="11"/>
        <v>0.36634349030470897</v>
      </c>
      <c r="J135">
        <f t="shared" si="12"/>
        <v>0.35058864265927975</v>
      </c>
      <c r="K135">
        <f t="shared" si="13"/>
        <v>0.17728531855955676</v>
      </c>
    </row>
    <row r="136" spans="9:11">
      <c r="I136">
        <f t="shared" si="11"/>
        <v>2.5768698060941824</v>
      </c>
      <c r="J136">
        <f t="shared" si="12"/>
        <v>0.35058864265927975</v>
      </c>
      <c r="K136">
        <f t="shared" si="13"/>
        <v>2.4930747922437675</v>
      </c>
    </row>
    <row r="137" spans="9:11">
      <c r="I137">
        <f t="shared" si="11"/>
        <v>0.36634349030470897</v>
      </c>
      <c r="J137">
        <f t="shared" si="12"/>
        <v>0.35058864265927975</v>
      </c>
      <c r="K137">
        <f t="shared" si="13"/>
        <v>0.17728531855955676</v>
      </c>
    </row>
    <row r="138" spans="9:11">
      <c r="I138">
        <f t="shared" si="11"/>
        <v>2.5768698060941824</v>
      </c>
      <c r="J138">
        <f t="shared" si="12"/>
        <v>0.35058864265927975</v>
      </c>
      <c r="K138">
        <f t="shared" si="13"/>
        <v>2.0193905817174516</v>
      </c>
    </row>
    <row r="139" spans="9:11">
      <c r="I139">
        <f t="shared" si="11"/>
        <v>0.15581717451523555</v>
      </c>
      <c r="J139">
        <f t="shared" si="12"/>
        <v>0.35058864265927975</v>
      </c>
      <c r="K139">
        <f t="shared" si="13"/>
        <v>0.33518005540166207</v>
      </c>
    </row>
    <row r="140" spans="9:11">
      <c r="I140">
        <f t="shared" si="11"/>
        <v>0.36634349030470897</v>
      </c>
      <c r="J140">
        <f t="shared" si="12"/>
        <v>0.16637811634349034</v>
      </c>
      <c r="K140">
        <f t="shared" si="13"/>
        <v>2.0193905817174516</v>
      </c>
    </row>
    <row r="141" spans="9:11">
      <c r="I141">
        <f t="shared" si="11"/>
        <v>0.36634349030470897</v>
      </c>
      <c r="J141">
        <f t="shared" si="12"/>
        <v>0.35058864265927975</v>
      </c>
      <c r="K141">
        <f t="shared" si="13"/>
        <v>2.0193905817174516</v>
      </c>
    </row>
    <row r="142" spans="9:11">
      <c r="I142">
        <f t="shared" si="11"/>
        <v>1.945290858725762</v>
      </c>
      <c r="J142">
        <f t="shared" si="12"/>
        <v>5.7979570637119116</v>
      </c>
      <c r="K142">
        <f t="shared" si="13"/>
        <v>2.4930747922437675</v>
      </c>
    </row>
    <row r="143" spans="9:11">
      <c r="I143">
        <f t="shared" si="11"/>
        <v>0.15581717451523555</v>
      </c>
      <c r="J143">
        <f t="shared" si="12"/>
        <v>0.16637811634349034</v>
      </c>
      <c r="K143">
        <f t="shared" si="13"/>
        <v>0.33518005540166207</v>
      </c>
    </row>
    <row r="144" spans="9:11">
      <c r="I144">
        <f t="shared" si="11"/>
        <v>0.15581717451523555</v>
      </c>
      <c r="J144">
        <f t="shared" si="12"/>
        <v>0.16637811634349034</v>
      </c>
      <c r="K144">
        <f t="shared" si="13"/>
        <v>0.33518005540166207</v>
      </c>
    </row>
    <row r="145" spans="9:11">
      <c r="I145">
        <f t="shared" si="11"/>
        <v>1.945290858725762</v>
      </c>
      <c r="J145">
        <f t="shared" si="12"/>
        <v>0.16637811634349034</v>
      </c>
      <c r="K145">
        <f t="shared" si="13"/>
        <v>2.4930747922437675</v>
      </c>
    </row>
    <row r="146" spans="9:11">
      <c r="I146">
        <f t="shared" si="11"/>
        <v>1.945290858725762</v>
      </c>
      <c r="J146">
        <f t="shared" si="12"/>
        <v>0.16637811634349034</v>
      </c>
      <c r="K146">
        <f t="shared" si="13"/>
        <v>2.4930747922437675</v>
      </c>
    </row>
    <row r="147" spans="9:11">
      <c r="I147">
        <f t="shared" si="11"/>
        <v>1.945290858725762</v>
      </c>
      <c r="J147">
        <f t="shared" si="12"/>
        <v>5.7979570637119116</v>
      </c>
      <c r="K147">
        <f t="shared" si="13"/>
        <v>2.4930747922437675</v>
      </c>
    </row>
    <row r="148" spans="9:11">
      <c r="I148">
        <f t="shared" si="11"/>
        <v>1.945290858725762</v>
      </c>
      <c r="J148">
        <f t="shared" si="12"/>
        <v>0.35058864265927975</v>
      </c>
      <c r="K148">
        <f t="shared" si="13"/>
        <v>2.4930747922437675</v>
      </c>
    </row>
    <row r="149" spans="9:11">
      <c r="I149">
        <f t="shared" si="11"/>
        <v>1.945290858725762</v>
      </c>
      <c r="J149">
        <f t="shared" si="12"/>
        <v>0.16637811634349034</v>
      </c>
      <c r="K149">
        <f t="shared" si="13"/>
        <v>0.33518005540166207</v>
      </c>
    </row>
    <row r="150" spans="9:11">
      <c r="I150">
        <f t="shared" si="11"/>
        <v>0.36634349030470897</v>
      </c>
      <c r="J150">
        <f t="shared" si="12"/>
        <v>0.35058864265927975</v>
      </c>
      <c r="K150">
        <f t="shared" si="13"/>
        <v>2.0193905817174516</v>
      </c>
    </row>
    <row r="151" spans="9:11">
      <c r="I151">
        <f t="shared" si="11"/>
        <v>5.734764542936289</v>
      </c>
      <c r="J151">
        <f t="shared" si="12"/>
        <v>1.9821675900277009</v>
      </c>
      <c r="K151">
        <f t="shared" si="13"/>
        <v>2.4930747922437675</v>
      </c>
    </row>
    <row r="152" spans="9:11">
      <c r="I152">
        <f t="shared" si="11"/>
        <v>0.36634349030470897</v>
      </c>
      <c r="J152">
        <f t="shared" si="12"/>
        <v>0.16637811634349034</v>
      </c>
      <c r="K152">
        <f t="shared" si="13"/>
        <v>2.0193905817174516</v>
      </c>
    </row>
    <row r="153" spans="9:11">
      <c r="I153">
        <f t="shared" si="11"/>
        <v>5.734764542936289</v>
      </c>
      <c r="J153">
        <f t="shared" si="12"/>
        <v>11.613746537396123</v>
      </c>
      <c r="K153">
        <f t="shared" si="13"/>
        <v>2.4930747922437675</v>
      </c>
    </row>
    <row r="154" spans="9:11">
      <c r="I154">
        <f t="shared" si="11"/>
        <v>0.15581717451523555</v>
      </c>
      <c r="J154">
        <f t="shared" si="12"/>
        <v>0.16637811634349034</v>
      </c>
      <c r="K154">
        <f t="shared" si="13"/>
        <v>0.33518005540166207</v>
      </c>
    </row>
    <row r="155" spans="9:11">
      <c r="I155">
        <f t="shared" si="11"/>
        <v>0.36634349030470897</v>
      </c>
      <c r="J155">
        <f t="shared" si="12"/>
        <v>0.35058864265927975</v>
      </c>
      <c r="K155">
        <f t="shared" si="13"/>
        <v>0.33518005540166207</v>
      </c>
    </row>
    <row r="156" spans="9:11">
      <c r="I156">
        <f>(I69-$I$81)^2</f>
        <v>0.15581717451523555</v>
      </c>
      <c r="J156">
        <f>(J69-$J$81)^2</f>
        <v>0.35058864265927975</v>
      </c>
      <c r="K156">
        <f>(K69-$K$81)^2</f>
        <v>2.4930747922437675</v>
      </c>
    </row>
    <row r="157" spans="9:11">
      <c r="I157">
        <f>(I70-$I$81)^2</f>
        <v>2.5768698060941824</v>
      </c>
      <c r="J157">
        <f>(J70-$J$81)^2</f>
        <v>0.35058864265927975</v>
      </c>
      <c r="K157">
        <f>(K70-$K$81)^2</f>
        <v>5.8614958448753463</v>
      </c>
    </row>
    <row r="158" spans="9:11">
      <c r="I158">
        <f>(I71-$I$81)^2</f>
        <v>5.734764542936289</v>
      </c>
      <c r="J158">
        <f>(J71-$J$81)^2</f>
        <v>1.9821675900277009</v>
      </c>
      <c r="K158">
        <f>(K71-$K$81)^2</f>
        <v>2.4930747922437675</v>
      </c>
    </row>
    <row r="159" spans="9:11">
      <c r="I159">
        <f>(I72-$I$81)^2</f>
        <v>0.36634349030470897</v>
      </c>
      <c r="J159">
        <f>(J72-$J$81)^2</f>
        <v>0.35058864265927975</v>
      </c>
      <c r="K159">
        <f>(K72-$K$81)^2</f>
        <v>2.0193905817174516</v>
      </c>
    </row>
    <row r="160" spans="9:11">
      <c r="I160">
        <f>(I73-$I$81)^2</f>
        <v>5.734764542936289</v>
      </c>
      <c r="J160">
        <f>(J73-$J$81)^2</f>
        <v>11.613746537396123</v>
      </c>
      <c r="K160">
        <f>(K73-$K$81)^2</f>
        <v>2.4930747922437675</v>
      </c>
    </row>
    <row r="161" spans="8:11">
      <c r="I161">
        <f>(I74-$I$81)^2</f>
        <v>0.15581717451523555</v>
      </c>
      <c r="J161">
        <f>(J74-$J$81)^2</f>
        <v>0.35058864265927975</v>
      </c>
      <c r="K161">
        <f>(K74-$K$81)^2</f>
        <v>0.33518005540166207</v>
      </c>
    </row>
    <row r="162" spans="8:11">
      <c r="I162">
        <f>(I75-$I$81)^2</f>
        <v>0.36634349030470897</v>
      </c>
      <c r="J162">
        <f>(J75-$J$81)^2</f>
        <v>0.35058864265927975</v>
      </c>
      <c r="K162">
        <f>(K75-$K$81)^2</f>
        <v>0.17728531855955676</v>
      </c>
    </row>
    <row r="163" spans="8:11">
      <c r="I163">
        <f>(I76-$I$81)^2</f>
        <v>0.15581717451523555</v>
      </c>
      <c r="J163">
        <f>(J76-$J$81)^2</f>
        <v>0.16637811634349034</v>
      </c>
      <c r="K163">
        <f>(K76-$K$81)^2</f>
        <v>0.33518005540166207</v>
      </c>
    </row>
    <row r="164" spans="8:11">
      <c r="I164">
        <f>(I77-$I$81)^2</f>
        <v>0.15581717451523555</v>
      </c>
      <c r="J164">
        <f>(J77-$J$81)^2</f>
        <v>0.35058864265927975</v>
      </c>
      <c r="K164">
        <f>(K77-$K$81)^2</f>
        <v>2.4930747922437675</v>
      </c>
    </row>
    <row r="165" spans="8:11">
      <c r="I165">
        <f>(I78-$I$81)^2</f>
        <v>5.734764542936289</v>
      </c>
      <c r="J165">
        <f>(J78-$J$81)^2</f>
        <v>0.35058864265927975</v>
      </c>
      <c r="K165">
        <f>(K78-$K$81)^2</f>
        <v>2.4930747922437675</v>
      </c>
    </row>
    <row r="166" spans="8:11">
      <c r="I166">
        <f>(I79-$I$81)^2</f>
        <v>0.15581717451523555</v>
      </c>
      <c r="J166">
        <f>(J79-$J$81)^2</f>
        <v>0.35058864265927975</v>
      </c>
      <c r="K166">
        <f>(K79-$K$81)^2</f>
        <v>2.4930747922437675</v>
      </c>
    </row>
    <row r="168" spans="8:11">
      <c r="H168" t="s">
        <v>13</v>
      </c>
      <c r="I168">
        <f>(SUM(I91:K166))/(SUM(I83:K83)-3)</f>
        <v>1.5779532163742676</v>
      </c>
    </row>
    <row r="170" spans="8:11">
      <c r="H170" t="s">
        <v>14</v>
      </c>
      <c r="I170">
        <f>I89/I168</f>
        <v>40.43379164659234</v>
      </c>
    </row>
    <row r="171" spans="8:11">
      <c r="H171" t="s">
        <v>15</v>
      </c>
      <c r="I171">
        <f>_xlfn.F.INV(0.95,2,(SUM(I83:K83)-3))</f>
        <v>3.0359749582828224</v>
      </c>
    </row>
    <row r="172" spans="8:11">
      <c r="H172" t="s">
        <v>16</v>
      </c>
      <c r="I172">
        <f>_xlfn.F.INV(0.99,2,(SUM(I83:K83)-3))</f>
        <v>4.7007255404760455</v>
      </c>
    </row>
    <row r="174" spans="8:11">
      <c r="H174" t="s">
        <v>17</v>
      </c>
      <c r="I174" t="b">
        <f>I170&gt;I171</f>
        <v>1</v>
      </c>
      <c r="J174" s="13">
        <v>0.95</v>
      </c>
    </row>
    <row r="175" spans="8:11">
      <c r="I175" t="b">
        <f>I170&gt;I172</f>
        <v>1</v>
      </c>
      <c r="J175" s="13">
        <v>0.99</v>
      </c>
    </row>
    <row r="177" spans="8:13" ht="15" customHeight="1">
      <c r="H177" s="7" t="s">
        <v>22</v>
      </c>
      <c r="I177" s="7"/>
      <c r="J177" s="7"/>
      <c r="K177" s="7"/>
    </row>
    <row r="178" spans="8:13">
      <c r="H178" s="7"/>
      <c r="I178" s="7"/>
      <c r="J178" s="7"/>
      <c r="K178" s="7"/>
    </row>
    <row r="179" spans="8:13">
      <c r="H179" s="7"/>
      <c r="I179" s="7"/>
      <c r="J179" s="7"/>
      <c r="K179" s="7"/>
    </row>
    <row r="180" spans="8:13">
      <c r="H180" s="7"/>
      <c r="I180" s="7"/>
      <c r="J180" s="7"/>
      <c r="K180" s="7"/>
    </row>
    <row r="183" spans="8:13">
      <c r="H183" t="s">
        <v>23</v>
      </c>
      <c r="I183" t="s">
        <v>32</v>
      </c>
      <c r="J183" t="s">
        <v>29</v>
      </c>
      <c r="K183" t="s">
        <v>28</v>
      </c>
      <c r="L183" t="s">
        <v>30</v>
      </c>
      <c r="M183" t="s">
        <v>28</v>
      </c>
    </row>
    <row r="184" spans="8:13">
      <c r="H184" t="s">
        <v>33</v>
      </c>
      <c r="I184">
        <f>I81-J81</f>
        <v>1.013157894736842</v>
      </c>
      <c r="J184">
        <f>_xlfn.T.INV((1-(0.025/3)),(J84-3))*SQRT(I168/I83+I168/J83)</f>
        <v>0.49151282851729622</v>
      </c>
      <c r="L184">
        <f>_xlfn.T.INV((1-(0.005/3)),(J84-3))*SQRT(I168/I83+I168/J83)</f>
        <v>0.6045800086541594</v>
      </c>
    </row>
    <row r="185" spans="8:13">
      <c r="H185" t="s">
        <v>34</v>
      </c>
      <c r="I185">
        <f>K81-I81</f>
        <v>0.81578947368421062</v>
      </c>
      <c r="J185">
        <f>_xlfn.T.INV((1-(0.025/3)),(J84-3))*SQRT(I168/K83+I168/I83)</f>
        <v>0.49151282851729622</v>
      </c>
      <c r="L185">
        <f>_xlfn.T.INV((1-(0.005/3)),(J84-3))*SQRT(I168/K83+I168/I83)</f>
        <v>0.6045800086541594</v>
      </c>
    </row>
    <row r="186" spans="8:13">
      <c r="H186" t="s">
        <v>35</v>
      </c>
      <c r="I186">
        <f>K81-J81</f>
        <v>1.8289473684210527</v>
      </c>
      <c r="J186">
        <f>_xlfn.T.INV((1-(0.025/3)),(J84-3))*SQRT(I168/K83+I168/J83)</f>
        <v>0.49151282851729622</v>
      </c>
      <c r="L186">
        <f>_xlfn.T.INV((1-(0.005/3)),(J84-3))*SQRT(I168/K83+I168/J83)</f>
        <v>0.6045800086541594</v>
      </c>
    </row>
  </sheetData>
  <mergeCells count="6">
    <mergeCell ref="B2:D2"/>
    <mergeCell ref="I2:K2"/>
    <mergeCell ref="M2:O4"/>
    <mergeCell ref="M5:O7"/>
    <mergeCell ref="B111:D113"/>
    <mergeCell ref="H177:K18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Xian Lee</dc:creator>
  <cp:lastModifiedBy>Bo Xian Lee</cp:lastModifiedBy>
  <dcterms:created xsi:type="dcterms:W3CDTF">2016-04-11T06:29:05Z</dcterms:created>
  <dcterms:modified xsi:type="dcterms:W3CDTF">2016-04-11T07:41:37Z</dcterms:modified>
</cp:coreProperties>
</file>