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7320" windowHeight="14820" tabRatio="500"/>
  </bookViews>
  <sheets>
    <sheet name="MPI" sheetId="2" r:id="rId1"/>
    <sheet name="OMP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2" l="1"/>
  <c r="D42" i="2"/>
  <c r="C42" i="2"/>
  <c r="AH13" i="2"/>
  <c r="AH12" i="2"/>
  <c r="AH11" i="2"/>
  <c r="AH10" i="2"/>
  <c r="AH9" i="2"/>
  <c r="AL2" i="2"/>
  <c r="AH6" i="2"/>
  <c r="AH5" i="2"/>
  <c r="AH4" i="2"/>
  <c r="AK3" i="2"/>
  <c r="AJ3" i="2"/>
  <c r="AI3" i="2"/>
  <c r="AH3" i="2"/>
  <c r="AI4" i="2"/>
  <c r="AJ4" i="2"/>
  <c r="AK4" i="2"/>
  <c r="AI5" i="2"/>
  <c r="AJ5" i="2"/>
  <c r="AK5" i="2"/>
  <c r="AI6" i="2"/>
  <c r="AJ6" i="2"/>
  <c r="AK6" i="2"/>
  <c r="AI2" i="2"/>
  <c r="AJ2" i="2"/>
  <c r="AK2" i="2"/>
  <c r="AH2" i="2"/>
  <c r="Z2" i="2"/>
  <c r="AL3" i="2"/>
  <c r="AL4" i="2"/>
  <c r="AL5" i="2"/>
  <c r="AL6" i="2"/>
  <c r="AI10" i="2"/>
  <c r="AJ10" i="2"/>
  <c r="AK10" i="2"/>
  <c r="AL10" i="2"/>
  <c r="AI11" i="2"/>
  <c r="AJ11" i="2"/>
  <c r="AK11" i="2"/>
  <c r="AL11" i="2"/>
  <c r="AI12" i="2"/>
  <c r="AJ12" i="2"/>
  <c r="AK12" i="2"/>
  <c r="AL12" i="2"/>
  <c r="AI13" i="2"/>
  <c r="AJ13" i="2"/>
  <c r="AK13" i="2"/>
  <c r="AL13" i="2"/>
  <c r="AI9" i="2"/>
  <c r="AJ9" i="2"/>
  <c r="AK9" i="2"/>
  <c r="AL9" i="2"/>
  <c r="AA4" i="2"/>
  <c r="AB4" i="2"/>
  <c r="AC4" i="2"/>
  <c r="AD4" i="2"/>
  <c r="AA5" i="2"/>
  <c r="AB5" i="2"/>
  <c r="AC5" i="2"/>
  <c r="AD5" i="2"/>
  <c r="AA6" i="2"/>
  <c r="AB6" i="2"/>
  <c r="AC6" i="2"/>
  <c r="AD6" i="2"/>
  <c r="Z6" i="2"/>
  <c r="Z5" i="2"/>
  <c r="Z4" i="2"/>
  <c r="AA3" i="2"/>
  <c r="AB3" i="2"/>
  <c r="AC3" i="2"/>
  <c r="AD3" i="2"/>
  <c r="Z3" i="2"/>
  <c r="AD2" i="2"/>
  <c r="AA2" i="2"/>
  <c r="AB2" i="2"/>
  <c r="AC2" i="2"/>
  <c r="G5" i="1"/>
  <c r="E42" i="2"/>
  <c r="F42" i="2"/>
  <c r="E41" i="2"/>
  <c r="F41" i="2"/>
  <c r="C41" i="2"/>
  <c r="F40" i="2"/>
  <c r="E40" i="2"/>
  <c r="D40" i="2"/>
  <c r="C40" i="2"/>
  <c r="B40" i="2"/>
  <c r="T21" i="2"/>
  <c r="U21" i="2"/>
  <c r="V21" i="2"/>
  <c r="W21" i="2"/>
  <c r="S21" i="2"/>
  <c r="T12" i="2"/>
  <c r="U12" i="2"/>
  <c r="V12" i="2"/>
  <c r="W12" i="2"/>
  <c r="S12" i="2"/>
  <c r="T7" i="2"/>
  <c r="U7" i="2"/>
  <c r="V7" i="2"/>
  <c r="W7" i="2"/>
  <c r="S7" i="2"/>
  <c r="W4" i="2"/>
  <c r="V4" i="2"/>
  <c r="U4" i="2"/>
  <c r="T4" i="2"/>
  <c r="S4" i="2"/>
  <c r="T2" i="2"/>
  <c r="U2" i="2"/>
  <c r="V2" i="2"/>
  <c r="W2" i="2"/>
  <c r="S2" i="2"/>
  <c r="M23" i="2"/>
  <c r="N23" i="2"/>
  <c r="O23" i="2"/>
  <c r="P23" i="2"/>
  <c r="Q23" i="2"/>
  <c r="M24" i="2"/>
  <c r="N24" i="2"/>
  <c r="O24" i="2"/>
  <c r="P24" i="2"/>
  <c r="Q24" i="2"/>
  <c r="M25" i="2"/>
  <c r="N25" i="2"/>
  <c r="O25" i="2"/>
  <c r="P25" i="2"/>
  <c r="Q25" i="2"/>
  <c r="M26" i="2"/>
  <c r="N26" i="2"/>
  <c r="O26" i="2"/>
  <c r="P26" i="2"/>
  <c r="Q26" i="2"/>
  <c r="M27" i="2"/>
  <c r="N27" i="2"/>
  <c r="O27" i="2"/>
  <c r="P27" i="2"/>
  <c r="Q27" i="2"/>
  <c r="M28" i="2"/>
  <c r="N28" i="2"/>
  <c r="O28" i="2"/>
  <c r="P28" i="2"/>
  <c r="Q28" i="2"/>
  <c r="M29" i="2"/>
  <c r="N29" i="2"/>
  <c r="O29" i="2"/>
  <c r="P29" i="2"/>
  <c r="Q29" i="2"/>
  <c r="M30" i="2"/>
  <c r="N30" i="2"/>
  <c r="O30" i="2"/>
  <c r="P30" i="2"/>
  <c r="Q30" i="2"/>
  <c r="M31" i="2"/>
  <c r="N31" i="2"/>
  <c r="O31" i="2"/>
  <c r="P31" i="2"/>
  <c r="Q31" i="2"/>
  <c r="M32" i="2"/>
  <c r="N32" i="2"/>
  <c r="O32" i="2"/>
  <c r="P32" i="2"/>
  <c r="Q32" i="2"/>
  <c r="M33" i="2"/>
  <c r="N33" i="2"/>
  <c r="O33" i="2"/>
  <c r="P33" i="2"/>
  <c r="Q33" i="2"/>
  <c r="M34" i="2"/>
  <c r="N34" i="2"/>
  <c r="O34" i="2"/>
  <c r="P34" i="2"/>
  <c r="Q34" i="2"/>
  <c r="M35" i="2"/>
  <c r="N35" i="2"/>
  <c r="O35" i="2"/>
  <c r="P35" i="2"/>
  <c r="Q35" i="2"/>
  <c r="M36" i="2"/>
  <c r="N36" i="2"/>
  <c r="O36" i="2"/>
  <c r="P36" i="2"/>
  <c r="Q36" i="2"/>
  <c r="P22" i="2"/>
  <c r="O22" i="2"/>
  <c r="N22" i="2"/>
  <c r="M22" i="2"/>
  <c r="Q22" i="2"/>
  <c r="M14" i="2"/>
  <c r="N14" i="2"/>
  <c r="O14" i="2"/>
  <c r="P14" i="2"/>
  <c r="Q14" i="2"/>
  <c r="M15" i="2"/>
  <c r="N15" i="2"/>
  <c r="O15" i="2"/>
  <c r="P15" i="2"/>
  <c r="Q15" i="2"/>
  <c r="M16" i="2"/>
  <c r="N16" i="2"/>
  <c r="O16" i="2"/>
  <c r="P16" i="2"/>
  <c r="Q16" i="2"/>
  <c r="M17" i="2"/>
  <c r="N17" i="2"/>
  <c r="O17" i="2"/>
  <c r="P17" i="2"/>
  <c r="Q17" i="2"/>
  <c r="M18" i="2"/>
  <c r="N18" i="2"/>
  <c r="O18" i="2"/>
  <c r="P18" i="2"/>
  <c r="Q18" i="2"/>
  <c r="M19" i="2"/>
  <c r="N19" i="2"/>
  <c r="O19" i="2"/>
  <c r="P19" i="2"/>
  <c r="Q19" i="2"/>
  <c r="P13" i="2"/>
  <c r="O13" i="2"/>
  <c r="N13" i="2"/>
  <c r="M13" i="2"/>
  <c r="Q13" i="2"/>
  <c r="M9" i="2"/>
  <c r="N9" i="2"/>
  <c r="O9" i="2"/>
  <c r="P9" i="2"/>
  <c r="M10" i="2"/>
  <c r="N10" i="2"/>
  <c r="O10" i="2"/>
  <c r="P10" i="2"/>
  <c r="Q8" i="2"/>
  <c r="Q9" i="2"/>
  <c r="Q10" i="2"/>
  <c r="P8" i="2"/>
  <c r="O8" i="2"/>
  <c r="N8" i="2"/>
  <c r="M8" i="2"/>
  <c r="M21" i="2"/>
  <c r="I21" i="2"/>
  <c r="N21" i="2"/>
  <c r="J21" i="2"/>
  <c r="O21" i="2"/>
  <c r="P21" i="2"/>
  <c r="Q21" i="2"/>
  <c r="M12" i="2"/>
  <c r="I12" i="2"/>
  <c r="N12" i="2"/>
  <c r="J12" i="2"/>
  <c r="O12" i="2"/>
  <c r="P12" i="2"/>
  <c r="Q12" i="2"/>
  <c r="P7" i="2"/>
  <c r="J7" i="2"/>
  <c r="O7" i="2"/>
  <c r="I7" i="2"/>
  <c r="N7" i="2"/>
  <c r="M7" i="2"/>
  <c r="Q7" i="2"/>
  <c r="I4" i="2"/>
  <c r="N4" i="2"/>
  <c r="J4" i="2"/>
  <c r="O4" i="2"/>
  <c r="Q4" i="2"/>
  <c r="I5" i="2"/>
  <c r="N5" i="2"/>
  <c r="J5" i="2"/>
  <c r="O5" i="2"/>
  <c r="Q5" i="2"/>
  <c r="Q2" i="2"/>
  <c r="P5" i="2"/>
  <c r="M5" i="2"/>
  <c r="M4" i="2"/>
  <c r="P4" i="2"/>
  <c r="P2" i="2"/>
  <c r="O2" i="2"/>
  <c r="N2" i="2"/>
  <c r="M2" i="2"/>
  <c r="K21" i="2"/>
  <c r="K12" i="2"/>
  <c r="K7" i="2"/>
  <c r="K4" i="2"/>
  <c r="K2" i="2"/>
  <c r="H4" i="2"/>
  <c r="H5" i="2"/>
  <c r="H7" i="2"/>
  <c r="H8" i="2"/>
  <c r="I8" i="2"/>
  <c r="J8" i="2"/>
  <c r="H9" i="2"/>
  <c r="I9" i="2"/>
  <c r="J9" i="2"/>
  <c r="H10" i="2"/>
  <c r="I10" i="2"/>
  <c r="J10" i="2"/>
  <c r="H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J2" i="2"/>
  <c r="I2" i="2"/>
  <c r="H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2" i="2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Q24" i="1"/>
  <c r="P24" i="1"/>
  <c r="O24" i="1"/>
  <c r="N24" i="1"/>
  <c r="G8" i="1"/>
  <c r="G11" i="1"/>
  <c r="G14" i="1"/>
  <c r="G17" i="1"/>
  <c r="F24" i="1"/>
  <c r="J24" i="1"/>
  <c r="G24" i="1"/>
  <c r="K24" i="1"/>
  <c r="H24" i="1"/>
  <c r="L24" i="1"/>
  <c r="I24" i="1"/>
  <c r="M24" i="1"/>
  <c r="F25" i="1"/>
  <c r="J25" i="1"/>
  <c r="G25" i="1"/>
  <c r="K25" i="1"/>
  <c r="H25" i="1"/>
  <c r="L25" i="1"/>
  <c r="I25" i="1"/>
  <c r="M25" i="1"/>
  <c r="F26" i="1"/>
  <c r="J26" i="1"/>
  <c r="G26" i="1"/>
  <c r="K26" i="1"/>
  <c r="H26" i="1"/>
  <c r="L26" i="1"/>
  <c r="I26" i="1"/>
  <c r="M26" i="1"/>
  <c r="F27" i="1"/>
  <c r="J27" i="1"/>
  <c r="G27" i="1"/>
  <c r="K27" i="1"/>
  <c r="H27" i="1"/>
  <c r="L27" i="1"/>
  <c r="I27" i="1"/>
  <c r="M27" i="1"/>
  <c r="F28" i="1"/>
  <c r="J28" i="1"/>
  <c r="G28" i="1"/>
  <c r="K28" i="1"/>
  <c r="H28" i="1"/>
  <c r="L28" i="1"/>
  <c r="I28" i="1"/>
  <c r="M28" i="1"/>
  <c r="I23" i="1"/>
  <c r="M23" i="1"/>
  <c r="H23" i="1"/>
  <c r="L23" i="1"/>
  <c r="G23" i="1"/>
  <c r="K23" i="1"/>
  <c r="F23" i="1"/>
  <c r="J23" i="1"/>
  <c r="C2" i="1"/>
  <c r="C5" i="1"/>
  <c r="D5" i="1"/>
  <c r="F5" i="1"/>
  <c r="C8" i="1"/>
  <c r="D8" i="1"/>
  <c r="F8" i="1"/>
  <c r="C11" i="1"/>
  <c r="D11" i="1"/>
  <c r="F11" i="1"/>
  <c r="C14" i="1"/>
  <c r="D14" i="1"/>
  <c r="F14" i="1"/>
  <c r="C17" i="1"/>
  <c r="D17" i="1"/>
  <c r="F17" i="1"/>
  <c r="F2" i="1"/>
</calcChain>
</file>

<file path=xl/sharedStrings.xml><?xml version="1.0" encoding="utf-8"?>
<sst xmlns="http://schemas.openxmlformats.org/spreadsheetml/2006/main" count="63" uniqueCount="50">
  <si>
    <t>Core</t>
  </si>
  <si>
    <t>Time</t>
  </si>
  <si>
    <t>Avg</t>
  </si>
  <si>
    <t>Speeedup</t>
  </si>
  <si>
    <t>Cores</t>
  </si>
  <si>
    <t>Reader Done</t>
  </si>
  <si>
    <t>Mapper Done</t>
  </si>
  <si>
    <t>Reducer Done</t>
  </si>
  <si>
    <t>Writer Done</t>
  </si>
  <si>
    <t>Reader Time</t>
  </si>
  <si>
    <t>Mapper Time</t>
  </si>
  <si>
    <t>Reducer Time</t>
  </si>
  <si>
    <t>Writer Time</t>
  </si>
  <si>
    <t>Reader %</t>
  </si>
  <si>
    <t>Mapper %</t>
  </si>
  <si>
    <t>Reducer %</t>
  </si>
  <si>
    <t>Writer %</t>
  </si>
  <si>
    <t>Karp-Flatt</t>
  </si>
  <si>
    <t>Reader Speedup</t>
  </si>
  <si>
    <t>Mapper Speedup</t>
  </si>
  <si>
    <t>Reducer Speedup</t>
  </si>
  <si>
    <t>Writer Speedup</t>
  </si>
  <si>
    <t>Reader</t>
  </si>
  <si>
    <t>Mapper</t>
  </si>
  <si>
    <t>Reducer</t>
  </si>
  <si>
    <t>Writer</t>
  </si>
  <si>
    <t>Thread</t>
  </si>
  <si>
    <t>Mapper Extra</t>
  </si>
  <si>
    <t>Reducer Extra</t>
  </si>
  <si>
    <t>Writer Extra</t>
  </si>
  <si>
    <t>Reader Percent</t>
  </si>
  <si>
    <t>Mapper Percent</t>
  </si>
  <si>
    <t>Reducer Percent</t>
  </si>
  <si>
    <t>Writer Percent</t>
  </si>
  <si>
    <t>Idle</t>
  </si>
  <si>
    <t>Average Reader Percent</t>
  </si>
  <si>
    <t>Average Mapper Percent</t>
  </si>
  <si>
    <t>Average Reducer Percent</t>
  </si>
  <si>
    <t>Average Writer Percent</t>
  </si>
  <si>
    <t>Average Idle</t>
  </si>
  <si>
    <t>Speedup</t>
  </si>
  <si>
    <t>Reader Total Time</t>
  </si>
  <si>
    <t>Mapper Total Time</t>
  </si>
  <si>
    <t>Reducer Total Time</t>
  </si>
  <si>
    <t>Writer Total Time</t>
  </si>
  <si>
    <t>Writer Percentage</t>
  </si>
  <si>
    <t>Reader Percentage</t>
  </si>
  <si>
    <t>Mapper Percentage</t>
  </si>
  <si>
    <t>Reducer Percentage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</si>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</sst>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0" xfId="0" applyFill="1" applyBorder="1"/>
    <xf numFmtId="0" fontId="0" fillId="0" borderId="0" xfId="0" applyAlignment="1">
      <alignment horizontal="right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and Karp-Flatt vs. Cores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MPI!$A$41</c:f>
              <c:strCache>
                <c:ptCount val="1"/>
                <c:pt idx="0">
                  <c:v>Speedup</c:v>
                </c:pt>
              </c:strCache>
            </c:strRef>
          </c:tx>
          <c:marker>
            <c:symbol val="none"/>
          </c:marker>
          <c:cat>
            <c:numRef>
              <c:f>MPI!$B$39:$F$39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MPI!$B$41:$F$41</c:f>
              <c:numCache>
                <c:formatCode>General</c:formatCode>
                <c:ptCount val="5"/>
                <c:pt idx="0">
                  <c:v>1.0</c:v>
                </c:pt>
                <c:pt idx="1">
                  <c:v>1.306089743589743</c:v>
                </c:pt>
                <c:pt idx="2">
                  <c:v>1.797133406835722</c:v>
                </c:pt>
                <c:pt idx="3">
                  <c:v>3.096896770107663</c:v>
                </c:pt>
                <c:pt idx="4">
                  <c:v>3.26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611816"/>
        <c:axId val="-2143262600"/>
      </c:lineChart>
      <c:lineChart>
        <c:grouping val="standard"/>
        <c:varyColors val="0"/>
        <c:ser>
          <c:idx val="1"/>
          <c:order val="1"/>
          <c:tx>
            <c:strRef>
              <c:f>MPI!$A$42</c:f>
              <c:strCache>
                <c:ptCount val="1"/>
                <c:pt idx="0">
                  <c:v>Karp-Flatt</c:v>
                </c:pt>
              </c:strCache>
            </c:strRef>
          </c:tx>
          <c:marker>
            <c:symbol val="none"/>
          </c:marker>
          <c:cat>
            <c:numRef>
              <c:f>MPI!$B$39:$F$39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MPI!$B$42:$F$42</c:f>
              <c:numCache>
                <c:formatCode>General</c:formatCode>
                <c:ptCount val="5"/>
                <c:pt idx="1">
                  <c:v>0.531288343558282</c:v>
                </c:pt>
                <c:pt idx="2">
                  <c:v>0.408588957055215</c:v>
                </c:pt>
                <c:pt idx="3">
                  <c:v>0.226175869120654</c:v>
                </c:pt>
                <c:pt idx="4">
                  <c:v>0.260531697341513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79576"/>
        <c:axId val="2127382552"/>
      </c:lineChart>
      <c:catAx>
        <c:axId val="-2143611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262600"/>
        <c:crosses val="autoZero"/>
        <c:auto val="1"/>
        <c:lblAlgn val="ctr"/>
        <c:lblOffset val="100"/>
        <c:noMultiLvlLbl val="0"/>
      </c:catAx>
      <c:valAx>
        <c:axId val="-2143262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 (100%)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611816"/>
        <c:crosses val="autoZero"/>
        <c:crossBetween val="between"/>
      </c:valAx>
      <c:valAx>
        <c:axId val="2127382552"/>
        <c:scaling>
          <c:orientation val="minMax"/>
        </c:scaling>
        <c:delete val="0"/>
        <c:axPos val="r"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127379576"/>
        <c:crosses val="max"/>
        <c:crossBetween val="between"/>
      </c:valAx>
      <c:catAx>
        <c:axId val="2127379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738255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Thread Times vs. Cores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MPI!$Z$1</c:f>
              <c:strCache>
                <c:ptCount val="1"/>
                <c:pt idx="0">
                  <c:v>Average Reader Percent</c:v>
                </c:pt>
              </c:strCache>
            </c:strRef>
          </c:tx>
          <c:marker>
            <c:symbol val="none"/>
          </c:marker>
          <c:cat>
            <c:numRef>
              <c:f>MPI!$Y$2:$Y$6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MPI!$Z$2:$Z$6</c:f>
              <c:numCache>
                <c:formatCode>General</c:formatCode>
                <c:ptCount val="5"/>
                <c:pt idx="0">
                  <c:v>0.448261758691207</c:v>
                </c:pt>
                <c:pt idx="1">
                  <c:v>0.235443376068376</c:v>
                </c:pt>
                <c:pt idx="2">
                  <c:v>0.14976111723631</c:v>
                </c:pt>
                <c:pt idx="3">
                  <c:v>0.136953768207726</c:v>
                </c:pt>
                <c:pt idx="4">
                  <c:v>0.0675416666666667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MPI!$AA$1</c:f>
              <c:strCache>
                <c:ptCount val="1"/>
                <c:pt idx="0">
                  <c:v>Average Mapper Percent</c:v>
                </c:pt>
              </c:strCache>
            </c:strRef>
          </c:tx>
          <c:marker>
            <c:symbol val="none"/>
          </c:marker>
          <c:cat>
            <c:numRef>
              <c:f>MPI!$Y$2:$Y$6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MPI!$AA$2:$AA$6</c:f>
              <c:numCache>
                <c:formatCode>General</c:formatCode>
                <c:ptCount val="5"/>
                <c:pt idx="0">
                  <c:v>0.539468302658487</c:v>
                </c:pt>
                <c:pt idx="1">
                  <c:v>0.311097756410256</c:v>
                </c:pt>
                <c:pt idx="2">
                  <c:v>0.212330025725836</c:v>
                </c:pt>
                <c:pt idx="3">
                  <c:v>0.192091513616213</c:v>
                </c:pt>
                <c:pt idx="4">
                  <c:v>0.127854166666667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MPI!$AB$1</c:f>
              <c:strCache>
                <c:ptCount val="1"/>
                <c:pt idx="0">
                  <c:v>Average Reducer Percent</c:v>
                </c:pt>
              </c:strCache>
            </c:strRef>
          </c:tx>
          <c:marker>
            <c:symbol val="none"/>
          </c:marker>
          <c:cat>
            <c:numRef>
              <c:f>MPI!$Y$2:$Y$6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MPI!$AB$2:$AB$6</c:f>
              <c:numCache>
                <c:formatCode>General</c:formatCode>
                <c:ptCount val="5"/>
                <c:pt idx="0">
                  <c:v>0.0</c:v>
                </c:pt>
                <c:pt idx="1">
                  <c:v>0.241452991452991</c:v>
                </c:pt>
                <c:pt idx="2">
                  <c:v>0.333838662256523</c:v>
                </c:pt>
                <c:pt idx="3">
                  <c:v>0.318833122229259</c:v>
                </c:pt>
                <c:pt idx="4">
                  <c:v>0.214645833333333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MPI!$AC$1</c:f>
              <c:strCache>
                <c:ptCount val="1"/>
                <c:pt idx="0">
                  <c:v>Average Writer Percent</c:v>
                </c:pt>
              </c:strCache>
            </c:strRef>
          </c:tx>
          <c:marker>
            <c:symbol val="none"/>
          </c:marker>
          <c:cat>
            <c:numRef>
              <c:f>MPI!$Y$2:$Y$6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MPI!$AC$2:$AC$6</c:f>
              <c:numCache>
                <c:formatCode>General</c:formatCode>
                <c:ptCount val="5"/>
                <c:pt idx="0">
                  <c:v>0.0122699386503067</c:v>
                </c:pt>
                <c:pt idx="1">
                  <c:v>0.00560897435897439</c:v>
                </c:pt>
                <c:pt idx="2">
                  <c:v>0.00390481440646821</c:v>
                </c:pt>
                <c:pt idx="3">
                  <c:v>0.0030478150728309</c:v>
                </c:pt>
                <c:pt idx="4">
                  <c:v>0.00666666666666666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MPI!$AD$1</c:f>
              <c:strCache>
                <c:ptCount val="1"/>
                <c:pt idx="0">
                  <c:v>Average Idle</c:v>
                </c:pt>
              </c:strCache>
            </c:strRef>
          </c:tx>
          <c:marker>
            <c:symbol val="none"/>
          </c:marker>
          <c:cat>
            <c:numRef>
              <c:f>MPI!$Y$2:$Y$6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MPI!$AD$2:$AD$6</c:f>
              <c:numCache>
                <c:formatCode>General</c:formatCode>
                <c:ptCount val="5"/>
                <c:pt idx="0">
                  <c:v>0.0</c:v>
                </c:pt>
                <c:pt idx="1">
                  <c:v>0.206396901709402</c:v>
                </c:pt>
                <c:pt idx="2">
                  <c:v>0.300165380374862</c:v>
                </c:pt>
                <c:pt idx="3">
                  <c:v>0.349073780873971</c:v>
                </c:pt>
                <c:pt idx="4">
                  <c:v>0.583291666666667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85736"/>
        <c:axId val="2127262568"/>
      </c:lineChart>
      <c:catAx>
        <c:axId val="2125285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262568"/>
        <c:crosses val="autoZero"/>
        <c:auto val="1"/>
        <c:lblAlgn val="ctr"/>
        <c:lblOffset val="100"/>
        <c:noMultiLvlLbl val="0"/>
      </c:catAx>
      <c:valAx>
        <c:axId val="2127262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Total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285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Thread Processor Time vs.</a:t>
            </a:r>
            <a:r>
              <a:rPr lang="en-US" baseline="0"/>
              <a:t> Cores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MPI!$AH$1</c:f>
              <c:strCache>
                <c:ptCount val="1"/>
                <c:pt idx="0">
                  <c:v>Reader Total Time</c:v>
                </c:pt>
              </c:strCache>
            </c:strRef>
          </c:tx>
          <c:invertIfNegative val="0"/>
          <c:cat>
            <c:numRef>
              <c:f>MPI!$AG$2:$AG$6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MPI!$AH$2:$AH$6</c:f>
              <c:numCache>
                <c:formatCode>General</c:formatCode>
                <c:ptCount val="5"/>
                <c:pt idx="0">
                  <c:v>4.384</c:v>
                </c:pt>
                <c:pt idx="1">
                  <c:v>3.526</c:v>
                </c:pt>
                <c:pt idx="2">
                  <c:v>3.26</c:v>
                </c:pt>
                <c:pt idx="3">
                  <c:v>3.46</c:v>
                </c:pt>
                <c:pt idx="4">
                  <c:v>3.242</c:v>
                </c:pt>
              </c:numCache>
            </c:numRef>
          </c:val>
        </c:ser>
        <c:ser>
          <c:idx val="1"/>
          <c:order val="1"/>
          <c:tx>
            <c:strRef>
              <c:f>MPI!$AI$1</c:f>
              <c:strCache>
                <c:ptCount val="1"/>
                <c:pt idx="0">
                  <c:v>Mapper Total Time</c:v>
                </c:pt>
              </c:strCache>
            </c:strRef>
          </c:tx>
          <c:invertIfNegative val="0"/>
          <c:cat>
            <c:numRef>
              <c:f>MPI!$AG$2:$AG$6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MPI!$AI$2:$AI$6</c:f>
              <c:numCache>
                <c:formatCode>General</c:formatCode>
                <c:ptCount val="5"/>
                <c:pt idx="0">
                  <c:v>5.276</c:v>
                </c:pt>
                <c:pt idx="1">
                  <c:v>4.659</c:v>
                </c:pt>
                <c:pt idx="2">
                  <c:v>4.622</c:v>
                </c:pt>
                <c:pt idx="3">
                  <c:v>4.853</c:v>
                </c:pt>
                <c:pt idx="4">
                  <c:v>6.137</c:v>
                </c:pt>
              </c:numCache>
            </c:numRef>
          </c:val>
        </c:ser>
        <c:ser>
          <c:idx val="2"/>
          <c:order val="2"/>
          <c:tx>
            <c:strRef>
              <c:f>MPI!$AJ$1</c:f>
              <c:strCache>
                <c:ptCount val="1"/>
                <c:pt idx="0">
                  <c:v>Reducer Total Time</c:v>
                </c:pt>
              </c:strCache>
            </c:strRef>
          </c:tx>
          <c:invertIfNegative val="0"/>
          <c:cat>
            <c:numRef>
              <c:f>MPI!$AG$2:$AG$6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MPI!$AJ$2:$AJ$6</c:f>
              <c:numCache>
                <c:formatCode>General</c:formatCode>
                <c:ptCount val="5"/>
                <c:pt idx="0">
                  <c:v>0.0</c:v>
                </c:pt>
                <c:pt idx="1">
                  <c:v>3.616</c:v>
                </c:pt>
                <c:pt idx="2">
                  <c:v>7.266999999999999</c:v>
                </c:pt>
                <c:pt idx="3">
                  <c:v>8.055</c:v>
                </c:pt>
                <c:pt idx="4">
                  <c:v>10.303</c:v>
                </c:pt>
              </c:numCache>
            </c:numRef>
          </c:val>
        </c:ser>
        <c:ser>
          <c:idx val="3"/>
          <c:order val="3"/>
          <c:tx>
            <c:strRef>
              <c:f>MPI!$AK$1</c:f>
              <c:strCache>
                <c:ptCount val="1"/>
                <c:pt idx="0">
                  <c:v>Writer Total Time</c:v>
                </c:pt>
              </c:strCache>
            </c:strRef>
          </c:tx>
          <c:invertIfNegative val="0"/>
          <c:cat>
            <c:numRef>
              <c:f>MPI!$AG$2:$AG$6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MPI!$AK$2:$AK$6</c:f>
              <c:numCache>
                <c:formatCode>General</c:formatCode>
                <c:ptCount val="5"/>
                <c:pt idx="0">
                  <c:v>0.119999999999999</c:v>
                </c:pt>
                <c:pt idx="1">
                  <c:v>0.0840000000000005</c:v>
                </c:pt>
                <c:pt idx="2">
                  <c:v>0.0849999999999999</c:v>
                </c:pt>
                <c:pt idx="3">
                  <c:v>0.0769999999999999</c:v>
                </c:pt>
                <c:pt idx="4">
                  <c:v>0.32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468872"/>
        <c:axId val="2127853608"/>
      </c:barChart>
      <c:lineChart>
        <c:grouping val="standard"/>
        <c:varyColors val="0"/>
        <c:ser>
          <c:idx val="4"/>
          <c:order val="4"/>
          <c:tx>
            <c:v>Real Time Elapsed</c:v>
          </c:tx>
          <c:marker>
            <c:symbol val="none"/>
          </c:marker>
          <c:cat>
            <c:numRef>
              <c:f>MPI!$AG$2:$AG$6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MPI!$AM$2:$AM$6</c:f>
              <c:numCache>
                <c:formatCode>General</c:formatCode>
                <c:ptCount val="5"/>
                <c:pt idx="0">
                  <c:v>9.78</c:v>
                </c:pt>
                <c:pt idx="1">
                  <c:v>7.488</c:v>
                </c:pt>
                <c:pt idx="2">
                  <c:v>5.442</c:v>
                </c:pt>
                <c:pt idx="3">
                  <c:v>3.158</c:v>
                </c:pt>
                <c:pt idx="4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14456"/>
        <c:axId val="2126280152"/>
      </c:lineChart>
      <c:catAx>
        <c:axId val="209946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853608"/>
        <c:crosses val="autoZero"/>
        <c:auto val="1"/>
        <c:lblAlgn val="ctr"/>
        <c:lblOffset val="100"/>
        <c:noMultiLvlLbl val="0"/>
      </c:catAx>
      <c:valAx>
        <c:axId val="2127853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468872"/>
        <c:crosses val="autoZero"/>
        <c:crossBetween val="between"/>
      </c:valAx>
      <c:valAx>
        <c:axId val="21262801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Real</a:t>
                </a:r>
                <a:r>
                  <a:rPr lang="en-US" baseline="0"/>
                  <a:t> World Time Elapsed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014456"/>
        <c:crosses val="max"/>
        <c:crossBetween val="between"/>
      </c:valAx>
      <c:catAx>
        <c:axId val="2126014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628015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Thread Processor Percentage</a:t>
            </a:r>
            <a:r>
              <a:rPr lang="en-US" baseline="0"/>
              <a:t> vs. Cores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MPI!$AH$8</c:f>
              <c:strCache>
                <c:ptCount val="1"/>
                <c:pt idx="0">
                  <c:v>Reader Percentage</c:v>
                </c:pt>
              </c:strCache>
            </c:strRef>
          </c:tx>
          <c:invertIfNegative val="0"/>
          <c:cat>
            <c:numRef>
              <c:f>MPI!$AG$9:$AG$13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MPI!$AH$9:$AH$13</c:f>
              <c:numCache>
                <c:formatCode>General</c:formatCode>
                <c:ptCount val="5"/>
                <c:pt idx="0">
                  <c:v>0.448261758691207</c:v>
                </c:pt>
                <c:pt idx="1">
                  <c:v>0.296676482961716</c:v>
                </c:pt>
                <c:pt idx="2">
                  <c:v>0.213995011159249</c:v>
                </c:pt>
                <c:pt idx="3">
                  <c:v>0.210398297354819</c:v>
                </c:pt>
                <c:pt idx="4">
                  <c:v>0.162083791620838</c:v>
                </c:pt>
              </c:numCache>
            </c:numRef>
          </c:val>
        </c:ser>
        <c:ser>
          <c:idx val="1"/>
          <c:order val="1"/>
          <c:tx>
            <c:strRef>
              <c:f>MPI!$AI$8</c:f>
              <c:strCache>
                <c:ptCount val="1"/>
                <c:pt idx="0">
                  <c:v>Mapper Percentage</c:v>
                </c:pt>
              </c:strCache>
            </c:strRef>
          </c:tx>
          <c:invertIfNegative val="0"/>
          <c:cat>
            <c:numRef>
              <c:f>MPI!$AG$9:$AG$13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MPI!$AI$9:$AI$13</c:f>
              <c:numCache>
                <c:formatCode>General</c:formatCode>
                <c:ptCount val="5"/>
                <c:pt idx="0">
                  <c:v>0.539468302658487</c:v>
                </c:pt>
                <c:pt idx="1">
                  <c:v>0.392006731173748</c:v>
                </c:pt>
                <c:pt idx="2">
                  <c:v>0.303400288827622</c:v>
                </c:pt>
                <c:pt idx="3">
                  <c:v>0.295104895104895</c:v>
                </c:pt>
                <c:pt idx="4">
                  <c:v>0.306819318068193</c:v>
                </c:pt>
              </c:numCache>
            </c:numRef>
          </c:val>
        </c:ser>
        <c:ser>
          <c:idx val="2"/>
          <c:order val="2"/>
          <c:tx>
            <c:strRef>
              <c:f>MPI!$AJ$8</c:f>
              <c:strCache>
                <c:ptCount val="1"/>
                <c:pt idx="0">
                  <c:v>Reducer Percentage</c:v>
                </c:pt>
              </c:strCache>
            </c:strRef>
          </c:tx>
          <c:invertIfNegative val="0"/>
          <c:cat>
            <c:numRef>
              <c:f>MPI!$AG$9:$AG$13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MPI!$AJ$9:$AJ$13</c:f>
              <c:numCache>
                <c:formatCode>General</c:formatCode>
                <c:ptCount val="5"/>
                <c:pt idx="0">
                  <c:v>0.0</c:v>
                </c:pt>
                <c:pt idx="1">
                  <c:v>0.304249053428692</c:v>
                </c:pt>
                <c:pt idx="2">
                  <c:v>0.477025075489038</c:v>
                </c:pt>
                <c:pt idx="3">
                  <c:v>0.489814533292794</c:v>
                </c:pt>
                <c:pt idx="4">
                  <c:v>0.515098490150985</c:v>
                </c:pt>
              </c:numCache>
            </c:numRef>
          </c:val>
        </c:ser>
        <c:ser>
          <c:idx val="3"/>
          <c:order val="3"/>
          <c:tx>
            <c:strRef>
              <c:f>MPI!$AK$8</c:f>
              <c:strCache>
                <c:ptCount val="1"/>
                <c:pt idx="0">
                  <c:v>Writer Percentage</c:v>
                </c:pt>
              </c:strCache>
            </c:strRef>
          </c:tx>
          <c:invertIfNegative val="0"/>
          <c:cat>
            <c:numRef>
              <c:f>MPI!$AG$9:$AG$13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MPI!$AK$9:$AK$13</c:f>
              <c:numCache>
                <c:formatCode>General</c:formatCode>
                <c:ptCount val="5"/>
                <c:pt idx="0">
                  <c:v>0.0122699386503067</c:v>
                </c:pt>
                <c:pt idx="1">
                  <c:v>0.00706773243584354</c:v>
                </c:pt>
                <c:pt idx="2">
                  <c:v>0.00557962452409085</c:v>
                </c:pt>
                <c:pt idx="3">
                  <c:v>0.00468227424749163</c:v>
                </c:pt>
                <c:pt idx="4">
                  <c:v>0.015998400159984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026840"/>
        <c:axId val="2126629656"/>
      </c:barChart>
      <c:catAx>
        <c:axId val="212702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629656"/>
        <c:crosses val="autoZero"/>
        <c:auto val="1"/>
        <c:lblAlgn val="ctr"/>
        <c:lblOffset val="100"/>
        <c:noMultiLvlLbl val="0"/>
      </c:catAx>
      <c:valAx>
        <c:axId val="2126629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Thread</a:t>
                </a:r>
                <a:r>
                  <a:rPr lang="en-US" baseline="0"/>
                  <a:t> Percentage of Total Time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7026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Execution Time vs. Number</a:t>
            </a:r>
            <a:r>
              <a:rPr lang="en-US" baseline="0"/>
              <a:t> of Cores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OMP!$B$1</c:f>
              <c:strCache>
                <c:ptCount val="1"/>
                <c:pt idx="0">
                  <c:v>Time</c:v>
                </c:pt>
              </c:strCache>
            </c:strRef>
          </c:tx>
          <c:spPr>
            <a:ln w="47625">
              <a:noFill/>
            </a:ln>
          </c:spPr>
          <c:xVal>
            <c:numRef>
              <c:f>OMP!$A$2:$A$19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16.0</c:v>
                </c:pt>
                <c:pt idx="13">
                  <c:v>16.0</c:v>
                </c:pt>
                <c:pt idx="14">
                  <c:v>16.0</c:v>
                </c:pt>
                <c:pt idx="15">
                  <c:v>32.0</c:v>
                </c:pt>
                <c:pt idx="16">
                  <c:v>32.0</c:v>
                </c:pt>
                <c:pt idx="17">
                  <c:v>32.0</c:v>
                </c:pt>
              </c:numCache>
            </c:numRef>
          </c:xVal>
          <c:yVal>
            <c:numRef>
              <c:f>OMP!$B$2:$B$19</c:f>
              <c:numCache>
                <c:formatCode>General</c:formatCode>
                <c:ptCount val="18"/>
                <c:pt idx="0">
                  <c:v>7.826</c:v>
                </c:pt>
                <c:pt idx="1">
                  <c:v>7.157</c:v>
                </c:pt>
                <c:pt idx="2">
                  <c:v>7.228</c:v>
                </c:pt>
                <c:pt idx="3">
                  <c:v>3.839</c:v>
                </c:pt>
                <c:pt idx="4">
                  <c:v>3.874</c:v>
                </c:pt>
                <c:pt idx="5">
                  <c:v>3.789</c:v>
                </c:pt>
                <c:pt idx="6">
                  <c:v>2.103</c:v>
                </c:pt>
                <c:pt idx="7">
                  <c:v>2.082</c:v>
                </c:pt>
                <c:pt idx="8">
                  <c:v>2.37</c:v>
                </c:pt>
                <c:pt idx="9">
                  <c:v>2.946</c:v>
                </c:pt>
                <c:pt idx="10">
                  <c:v>2.869</c:v>
                </c:pt>
                <c:pt idx="11">
                  <c:v>2.98</c:v>
                </c:pt>
                <c:pt idx="12">
                  <c:v>3.364</c:v>
                </c:pt>
                <c:pt idx="13">
                  <c:v>3.346</c:v>
                </c:pt>
                <c:pt idx="14">
                  <c:v>3.49</c:v>
                </c:pt>
                <c:pt idx="15">
                  <c:v>5.04</c:v>
                </c:pt>
                <c:pt idx="16">
                  <c:v>4.838</c:v>
                </c:pt>
                <c:pt idx="17">
                  <c:v>5.014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842536"/>
        <c:axId val="-2143133528"/>
      </c:scatterChart>
      <c:valAx>
        <c:axId val="-2143842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133528"/>
        <c:crosses val="autoZero"/>
        <c:crossBetween val="midCat"/>
      </c:valAx>
      <c:valAx>
        <c:axId val="-2143133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842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</a:t>
            </a:r>
            <a:r>
              <a:rPr lang="en-US" baseline="0"/>
              <a:t> Percentage vs. Number Cores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OMP!$J$22</c:f>
              <c:strCache>
                <c:ptCount val="1"/>
                <c:pt idx="0">
                  <c:v>Reader %</c:v>
                </c:pt>
              </c:strCache>
            </c:strRef>
          </c:tx>
          <c:invertIfNegative val="0"/>
          <c:cat>
            <c:numRef>
              <c:f>OMP!$A$23:$A$28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OMP!$J$23:$J$28</c:f>
              <c:numCache>
                <c:formatCode>0.00</c:formatCode>
                <c:ptCount val="6"/>
                <c:pt idx="0">
                  <c:v>0.1522907239819</c:v>
                </c:pt>
                <c:pt idx="1">
                  <c:v>0.170010845986985</c:v>
                </c:pt>
                <c:pt idx="2">
                  <c:v>0.187227866473149</c:v>
                </c:pt>
                <c:pt idx="3">
                  <c:v>0.381824712643678</c:v>
                </c:pt>
                <c:pt idx="4">
                  <c:v>0.532056619483763</c:v>
                </c:pt>
                <c:pt idx="5">
                  <c:v>0.677123928293063</c:v>
                </c:pt>
              </c:numCache>
            </c:numRef>
          </c:val>
        </c:ser>
        <c:ser>
          <c:idx val="1"/>
          <c:order val="1"/>
          <c:tx>
            <c:strRef>
              <c:f>OMP!$K$22</c:f>
              <c:strCache>
                <c:ptCount val="1"/>
                <c:pt idx="0">
                  <c:v>Mapper %</c:v>
                </c:pt>
              </c:strCache>
            </c:strRef>
          </c:tx>
          <c:invertIfNegative val="0"/>
          <c:cat>
            <c:numRef>
              <c:f>OMP!$A$23:$A$28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OMP!$K$23:$K$28</c:f>
              <c:numCache>
                <c:formatCode>0.00</c:formatCode>
                <c:ptCount val="6"/>
                <c:pt idx="0">
                  <c:v>0.814621040723982</c:v>
                </c:pt>
                <c:pt idx="1">
                  <c:v>0.780639913232104</c:v>
                </c:pt>
                <c:pt idx="2">
                  <c:v>0.750362844702467</c:v>
                </c:pt>
                <c:pt idx="3">
                  <c:v>0.572557471264368</c:v>
                </c:pt>
                <c:pt idx="4">
                  <c:v>0.428254232583958</c:v>
                </c:pt>
                <c:pt idx="5">
                  <c:v>0.287022603273578</c:v>
                </c:pt>
              </c:numCache>
            </c:numRef>
          </c:val>
        </c:ser>
        <c:ser>
          <c:idx val="2"/>
          <c:order val="2"/>
          <c:tx>
            <c:strRef>
              <c:f>OMP!$L$22</c:f>
              <c:strCache>
                <c:ptCount val="1"/>
                <c:pt idx="0">
                  <c:v>Reducer %</c:v>
                </c:pt>
              </c:strCache>
            </c:strRef>
          </c:tx>
          <c:invertIfNegative val="0"/>
          <c:cat>
            <c:numRef>
              <c:f>OMP!$A$23:$A$28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OMP!$L$23:$L$28</c:f>
              <c:numCache>
                <c:formatCode>0.00</c:formatCode>
                <c:ptCount val="6"/>
                <c:pt idx="0">
                  <c:v>0.0233314479638009</c:v>
                </c:pt>
                <c:pt idx="1">
                  <c:v>0.0357917570498916</c:v>
                </c:pt>
                <c:pt idx="2">
                  <c:v>0.0469279148524432</c:v>
                </c:pt>
                <c:pt idx="3">
                  <c:v>0.0391522988505747</c:v>
                </c:pt>
                <c:pt idx="4">
                  <c:v>0.0371912295309464</c:v>
                </c:pt>
                <c:pt idx="5">
                  <c:v>0.0350740452065471</c:v>
                </c:pt>
              </c:numCache>
            </c:numRef>
          </c:val>
        </c:ser>
        <c:ser>
          <c:idx val="3"/>
          <c:order val="3"/>
          <c:tx>
            <c:strRef>
              <c:f>OMP!$M$22</c:f>
              <c:strCache>
                <c:ptCount val="1"/>
                <c:pt idx="0">
                  <c:v>Writer %</c:v>
                </c:pt>
              </c:strCache>
            </c:strRef>
          </c:tx>
          <c:invertIfNegative val="0"/>
          <c:cat>
            <c:numRef>
              <c:f>OMP!$A$23:$A$28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OMP!$M$23:$M$28</c:f>
              <c:numCache>
                <c:formatCode>0.00</c:formatCode>
                <c:ptCount val="6"/>
                <c:pt idx="0">
                  <c:v>0.00975678733031673</c:v>
                </c:pt>
                <c:pt idx="1">
                  <c:v>0.0135574837310196</c:v>
                </c:pt>
                <c:pt idx="2">
                  <c:v>0.01548137397194</c:v>
                </c:pt>
                <c:pt idx="3">
                  <c:v>0.00646551724137923</c:v>
                </c:pt>
                <c:pt idx="4">
                  <c:v>0.00249791840133232</c:v>
                </c:pt>
                <c:pt idx="5">
                  <c:v>0.000779423226812073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816600"/>
        <c:axId val="2087673208"/>
      </c:barChart>
      <c:catAx>
        <c:axId val="2101816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673208"/>
        <c:crosses val="autoZero"/>
        <c:auto val="1"/>
        <c:lblAlgn val="ctr"/>
        <c:lblOffset val="100"/>
        <c:noMultiLvlLbl val="0"/>
      </c:catAx>
      <c:valAx>
        <c:axId val="2087673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Total Execution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01816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 Time vs. Number Cores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OMP!$F$22</c:f>
              <c:strCache>
                <c:ptCount val="1"/>
                <c:pt idx="0">
                  <c:v>Reader Time</c:v>
                </c:pt>
              </c:strCache>
            </c:strRef>
          </c:tx>
          <c:invertIfNegative val="0"/>
          <c:cat>
            <c:numRef>
              <c:f>OMP!$A$23:$A$28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OMP!$F$23:$F$28</c:f>
              <c:numCache>
                <c:formatCode>General</c:formatCode>
                <c:ptCount val="6"/>
                <c:pt idx="0">
                  <c:v>1.077</c:v>
                </c:pt>
                <c:pt idx="1">
                  <c:v>0.627</c:v>
                </c:pt>
                <c:pt idx="2">
                  <c:v>0.387</c:v>
                </c:pt>
                <c:pt idx="3">
                  <c:v>1.063</c:v>
                </c:pt>
                <c:pt idx="4">
                  <c:v>1.917</c:v>
                </c:pt>
                <c:pt idx="5">
                  <c:v>3.475</c:v>
                </c:pt>
              </c:numCache>
            </c:numRef>
          </c:val>
        </c:ser>
        <c:ser>
          <c:idx val="1"/>
          <c:order val="1"/>
          <c:tx>
            <c:strRef>
              <c:f>OMP!$G$22</c:f>
              <c:strCache>
                <c:ptCount val="1"/>
                <c:pt idx="0">
                  <c:v>Mapper Time</c:v>
                </c:pt>
              </c:strCache>
            </c:strRef>
          </c:tx>
          <c:invertIfNegative val="0"/>
          <c:cat>
            <c:numRef>
              <c:f>OMP!$A$23:$A$28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OMP!$G$23:$G$28</c:f>
              <c:numCache>
                <c:formatCode>General</c:formatCode>
                <c:ptCount val="6"/>
                <c:pt idx="0">
                  <c:v>5.761</c:v>
                </c:pt>
                <c:pt idx="1">
                  <c:v>2.879</c:v>
                </c:pt>
                <c:pt idx="2">
                  <c:v>1.551</c:v>
                </c:pt>
                <c:pt idx="3">
                  <c:v>1.594</c:v>
                </c:pt>
                <c:pt idx="4">
                  <c:v>1.543</c:v>
                </c:pt>
                <c:pt idx="5">
                  <c:v>1.473</c:v>
                </c:pt>
              </c:numCache>
            </c:numRef>
          </c:val>
        </c:ser>
        <c:ser>
          <c:idx val="2"/>
          <c:order val="2"/>
          <c:tx>
            <c:strRef>
              <c:f>OMP!$H$22</c:f>
              <c:strCache>
                <c:ptCount val="1"/>
                <c:pt idx="0">
                  <c:v>Reducer Time</c:v>
                </c:pt>
              </c:strCache>
            </c:strRef>
          </c:tx>
          <c:invertIfNegative val="0"/>
          <c:cat>
            <c:numRef>
              <c:f>OMP!$A$23:$A$28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OMP!$H$23:$H$28</c:f>
              <c:numCache>
                <c:formatCode>General</c:formatCode>
                <c:ptCount val="6"/>
                <c:pt idx="0">
                  <c:v>0.165</c:v>
                </c:pt>
                <c:pt idx="1">
                  <c:v>0.132</c:v>
                </c:pt>
                <c:pt idx="2">
                  <c:v>0.0970000000000002</c:v>
                </c:pt>
                <c:pt idx="3">
                  <c:v>0.109</c:v>
                </c:pt>
                <c:pt idx="4">
                  <c:v>0.134</c:v>
                </c:pt>
                <c:pt idx="5">
                  <c:v>0.18</c:v>
                </c:pt>
              </c:numCache>
            </c:numRef>
          </c:val>
        </c:ser>
        <c:ser>
          <c:idx val="3"/>
          <c:order val="3"/>
          <c:tx>
            <c:strRef>
              <c:f>OMP!$I$22</c:f>
              <c:strCache>
                <c:ptCount val="1"/>
                <c:pt idx="0">
                  <c:v>Writer Time</c:v>
                </c:pt>
              </c:strCache>
            </c:strRef>
          </c:tx>
          <c:invertIfNegative val="0"/>
          <c:cat>
            <c:numRef>
              <c:f>OMP!$A$23:$A$28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OMP!$I$23:$I$28</c:f>
              <c:numCache>
                <c:formatCode>General</c:formatCode>
                <c:ptCount val="6"/>
                <c:pt idx="0">
                  <c:v>0.0689999999999999</c:v>
                </c:pt>
                <c:pt idx="1">
                  <c:v>0.0500000000000003</c:v>
                </c:pt>
                <c:pt idx="2">
                  <c:v>0.032</c:v>
                </c:pt>
                <c:pt idx="3">
                  <c:v>0.0179999999999998</c:v>
                </c:pt>
                <c:pt idx="4">
                  <c:v>0.00900000000000034</c:v>
                </c:pt>
                <c:pt idx="5">
                  <c:v>0.00399999999999956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3863464"/>
        <c:axId val="2087696040"/>
      </c:barChart>
      <c:catAx>
        <c:axId val="-214386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696040"/>
        <c:crosses val="autoZero"/>
        <c:auto val="1"/>
        <c:lblAlgn val="ctr"/>
        <c:lblOffset val="100"/>
        <c:noMultiLvlLbl val="0"/>
      </c:catAx>
      <c:valAx>
        <c:axId val="2087696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863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and Karp-Flatt Values vs. Cores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</c:v>
          </c:tx>
          <c:marker>
            <c:symbol val="diamond"/>
            <c:size val="5"/>
          </c:marker>
          <c:cat>
            <c:numRef>
              <c:f>OMP!$E$2:$E$17</c:f>
              <c:numCache>
                <c:formatCode>General</c:formatCode>
                <c:ptCount val="16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8.0</c:v>
                </c:pt>
                <c:pt idx="12">
                  <c:v>16.0</c:v>
                </c:pt>
                <c:pt idx="15">
                  <c:v>32.0</c:v>
                </c:pt>
              </c:numCache>
            </c:numRef>
          </c:cat>
          <c:val>
            <c:numRef>
              <c:f>OMP!$D$2:$D$19</c:f>
              <c:numCache>
                <c:formatCode>General</c:formatCode>
                <c:ptCount val="18"/>
                <c:pt idx="0">
                  <c:v>1.0</c:v>
                </c:pt>
                <c:pt idx="3">
                  <c:v>1.931055468614154</c:v>
                </c:pt>
                <c:pt idx="6">
                  <c:v>3.388405797101449</c:v>
                </c:pt>
                <c:pt idx="9">
                  <c:v>2.525412166003411</c:v>
                </c:pt>
                <c:pt idx="12">
                  <c:v>2.177549019607843</c:v>
                </c:pt>
                <c:pt idx="15">
                  <c:v>1.491471931238249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375752"/>
        <c:axId val="2086741240"/>
      </c:lineChart>
      <c:lineChart>
        <c:grouping val="standard"/>
        <c:varyColors val="0"/>
        <c:ser>
          <c:idx val="1"/>
          <c:order val="1"/>
          <c:tx>
            <c:v>Karp-Flatt Value</c:v>
          </c:tx>
          <c:spPr>
            <a:ln>
              <a:solidFill>
                <a:schemeClr val="accent2">
                  <a:shade val="95000"/>
                  <a:satMod val="105000"/>
                </a:schemeClr>
              </a:solidFill>
            </a:ln>
          </c:spPr>
          <c:marker>
            <c:symbol val="square"/>
            <c:size val="5"/>
            <c:spPr>
              <a:ln>
                <a:solidFill>
                  <a:schemeClr val="accent2"/>
                </a:solidFill>
              </a:ln>
            </c:spPr>
          </c:marker>
          <c:cat>
            <c:numRef>
              <c:f>OMP!$E$2:$E$17</c:f>
              <c:numCache>
                <c:formatCode>General</c:formatCode>
                <c:ptCount val="16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8.0</c:v>
                </c:pt>
                <c:pt idx="12">
                  <c:v>16.0</c:v>
                </c:pt>
                <c:pt idx="15">
                  <c:v>32.0</c:v>
                </c:pt>
              </c:numCache>
            </c:numRef>
          </c:cat>
          <c:val>
            <c:numRef>
              <c:f>OMP!$G$2:$G$17</c:f>
              <c:numCache>
                <c:formatCode>General</c:formatCode>
                <c:ptCount val="16"/>
                <c:pt idx="3">
                  <c:v>0.0357030300301653</c:v>
                </c:pt>
                <c:pt idx="6">
                  <c:v>0.060165383518677</c:v>
                </c:pt>
                <c:pt idx="9">
                  <c:v>0.309685676981161</c:v>
                </c:pt>
                <c:pt idx="12">
                  <c:v>0.42318070625666</c:v>
                </c:pt>
                <c:pt idx="15">
                  <c:v>0.659848868840054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14520"/>
        <c:axId val="2095700120"/>
      </c:lineChart>
      <c:catAx>
        <c:axId val="2101375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6741240"/>
        <c:crosses val="autoZero"/>
        <c:auto val="1"/>
        <c:lblAlgn val="ctr"/>
        <c:lblOffset val="100"/>
        <c:noMultiLvlLbl val="0"/>
      </c:catAx>
      <c:valAx>
        <c:axId val="2086741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 (100%)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375752"/>
        <c:crosses val="autoZero"/>
        <c:crossBetween val="between"/>
      </c:valAx>
      <c:valAx>
        <c:axId val="20957001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Karp-Flatt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714520"/>
        <c:crosses val="max"/>
        <c:crossBetween val="between"/>
      </c:valAx>
      <c:catAx>
        <c:axId val="2101714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570012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of Each Thread Type vs. Cores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OMP!$N$22</c:f>
              <c:strCache>
                <c:ptCount val="1"/>
                <c:pt idx="0">
                  <c:v>Reader Speedup</c:v>
                </c:pt>
              </c:strCache>
            </c:strRef>
          </c:tx>
          <c:marker>
            <c:symbol val="none"/>
          </c:marker>
          <c:cat>
            <c:numRef>
              <c:f>OMP!$A$23:$A$28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OMP!$N$23:$N$28</c:f>
              <c:numCache>
                <c:formatCode>General</c:formatCode>
                <c:ptCount val="6"/>
                <c:pt idx="0">
                  <c:v>1.0</c:v>
                </c:pt>
                <c:pt idx="1">
                  <c:v>1.717703349282297</c:v>
                </c:pt>
                <c:pt idx="2">
                  <c:v>2.782945736434108</c:v>
                </c:pt>
                <c:pt idx="3">
                  <c:v>1.013170272812794</c:v>
                </c:pt>
                <c:pt idx="4">
                  <c:v>0.561815336463224</c:v>
                </c:pt>
                <c:pt idx="5">
                  <c:v>0.309928057553957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OMP!$O$22</c:f>
              <c:strCache>
                <c:ptCount val="1"/>
                <c:pt idx="0">
                  <c:v>Mapper Speedup</c:v>
                </c:pt>
              </c:strCache>
            </c:strRef>
          </c:tx>
          <c:marker>
            <c:symbol val="none"/>
          </c:marker>
          <c:cat>
            <c:numRef>
              <c:f>OMP!$A$23:$A$28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OMP!$O$23:$O$28</c:f>
              <c:numCache>
                <c:formatCode>General</c:formatCode>
                <c:ptCount val="6"/>
                <c:pt idx="0">
                  <c:v>1.0</c:v>
                </c:pt>
                <c:pt idx="1">
                  <c:v>2.001042028482112</c:v>
                </c:pt>
                <c:pt idx="2">
                  <c:v>3.7143778207608</c:v>
                </c:pt>
                <c:pt idx="3">
                  <c:v>3.614178168130489</c:v>
                </c:pt>
                <c:pt idx="4">
                  <c:v>3.733635774465327</c:v>
                </c:pt>
                <c:pt idx="5">
                  <c:v>3.911065852002715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OMP!$P$22</c:f>
              <c:strCache>
                <c:ptCount val="1"/>
                <c:pt idx="0">
                  <c:v>Reducer Speedup</c:v>
                </c:pt>
              </c:strCache>
            </c:strRef>
          </c:tx>
          <c:marker>
            <c:symbol val="none"/>
          </c:marker>
          <c:cat>
            <c:numRef>
              <c:f>OMP!$A$23:$A$28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OMP!$P$23:$P$28</c:f>
              <c:numCache>
                <c:formatCode>General</c:formatCode>
                <c:ptCount val="6"/>
                <c:pt idx="0">
                  <c:v>1.0</c:v>
                </c:pt>
                <c:pt idx="1">
                  <c:v>1.249999999999999</c:v>
                </c:pt>
                <c:pt idx="2">
                  <c:v>1.701030927835048</c:v>
                </c:pt>
                <c:pt idx="3">
                  <c:v>1.513761467889909</c:v>
                </c:pt>
                <c:pt idx="4">
                  <c:v>1.231343283582091</c:v>
                </c:pt>
                <c:pt idx="5">
                  <c:v>0.916666666666668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OMP!$Q$22</c:f>
              <c:strCache>
                <c:ptCount val="1"/>
                <c:pt idx="0">
                  <c:v>Writer Speedup</c:v>
                </c:pt>
              </c:strCache>
            </c:strRef>
          </c:tx>
          <c:marker>
            <c:symbol val="none"/>
          </c:marker>
          <c:cat>
            <c:numRef>
              <c:f>OMP!$A$23:$A$28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OMP!$Q$23:$Q$28</c:f>
              <c:numCache>
                <c:formatCode>General</c:formatCode>
                <c:ptCount val="6"/>
                <c:pt idx="0">
                  <c:v>1.0</c:v>
                </c:pt>
                <c:pt idx="1">
                  <c:v>1.379999999999992</c:v>
                </c:pt>
                <c:pt idx="2">
                  <c:v>2.156249999999996</c:v>
                </c:pt>
                <c:pt idx="3">
                  <c:v>3.833333333333374</c:v>
                </c:pt>
                <c:pt idx="4">
                  <c:v>7.66666666666637</c:v>
                </c:pt>
                <c:pt idx="5">
                  <c:v>17.25000000000189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46792"/>
        <c:axId val="2102320264"/>
      </c:lineChart>
      <c:catAx>
        <c:axId val="209174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320264"/>
        <c:crosses val="autoZero"/>
        <c:auto val="1"/>
        <c:lblAlgn val="ctr"/>
        <c:lblOffset val="100"/>
        <c:noMultiLvlLbl val="0"/>
      </c:catAx>
      <c:valAx>
        <c:axId val="2102320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746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292100</xdr:colOff>
      <xdr:row>35</xdr:row>
      <xdr:rowOff>38100</xdr:rowOff>
    </xdr:from>
    <xdr:to>
      <xdr:col>32</xdr:col>
      <xdr:colOff>0</xdr:colOff>
      <xdr:row>54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35</xdr:row>
      <xdr:rowOff>38100</xdr:rowOff>
    </xdr:from>
    <xdr:to>
      <xdr:col>36</xdr:col>
      <xdr:colOff>850900</xdr:colOff>
      <xdr:row>54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292100</xdr:colOff>
      <xdr:row>16</xdr:row>
      <xdr:rowOff>0</xdr:rowOff>
    </xdr:from>
    <xdr:to>
      <xdr:col>32</xdr:col>
      <xdr:colOff>0</xdr:colOff>
      <xdr:row>35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16</xdr:row>
      <xdr:rowOff>0</xdr:rowOff>
    </xdr:from>
    <xdr:to>
      <xdr:col>36</xdr:col>
      <xdr:colOff>850900</xdr:colOff>
      <xdr:row>35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16934</xdr:colOff>
      <xdr:row>30</xdr:row>
      <xdr:rowOff>21167</xdr:rowOff>
    </xdr:from>
    <xdr:to>
      <xdr:col>21</xdr:col>
      <xdr:colOff>618067</xdr:colOff>
      <xdr:row>48</xdr:row>
      <xdr:rowOff>71967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29</xdr:row>
      <xdr:rowOff>182032</xdr:rowOff>
    </xdr:from>
    <xdr:to>
      <xdr:col>13</xdr:col>
      <xdr:colOff>635000</xdr:colOff>
      <xdr:row>49</xdr:row>
      <xdr:rowOff>114298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279400</xdr:colOff>
      <xdr:row>29</xdr:row>
      <xdr:rowOff>177800</xdr:rowOff>
    </xdr:from>
    <xdr:to>
      <xdr:col>7</xdr:col>
      <xdr:colOff>245533</xdr:colOff>
      <xdr:row>49</xdr:row>
      <xdr:rowOff>110066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283633</xdr:colOff>
      <xdr:row>49</xdr:row>
      <xdr:rowOff>118533</xdr:rowOff>
    </xdr:from>
    <xdr:to>
      <xdr:col>7</xdr:col>
      <xdr:colOff>249766</xdr:colOff>
      <xdr:row>69</xdr:row>
      <xdr:rowOff>46566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254000</xdr:colOff>
      <xdr:row>49</xdr:row>
      <xdr:rowOff>118533</xdr:rowOff>
    </xdr:from>
    <xdr:to>
      <xdr:col>13</xdr:col>
      <xdr:colOff>630767</xdr:colOff>
      <xdr:row>69</xdr:row>
      <xdr:rowOff>50799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"/>
  <sheetViews>
    <sheetView tabSelected="1" topLeftCell="X17" workbookViewId="0">
      <selection activeCell="G39" sqref="G39"/>
    </sheetView>
  </sheetViews>
  <sheetFormatPr baseColWidth="10" defaultRowHeight="15" x14ac:dyDescent="0"/>
  <cols>
    <col min="2" max="2" width="11.33203125" bestFit="1" customWidth="1"/>
    <col min="8" max="8" width="11.5" bestFit="1" customWidth="1"/>
    <col min="9" max="9" width="12.33203125" bestFit="1" customWidth="1"/>
    <col min="10" max="10" width="12.6640625" bestFit="1" customWidth="1"/>
    <col min="11" max="11" width="11.1640625" bestFit="1" customWidth="1"/>
    <col min="12" max="12" width="11.1640625" customWidth="1"/>
    <col min="13" max="13" width="14.1640625" bestFit="1" customWidth="1"/>
    <col min="14" max="14" width="14.83203125" bestFit="1" customWidth="1"/>
    <col min="15" max="15" width="14.6640625" bestFit="1" customWidth="1"/>
    <col min="16" max="16" width="13.33203125" bestFit="1" customWidth="1"/>
    <col min="19" max="19" width="20.83203125" customWidth="1"/>
    <col min="20" max="20" width="21.5" customWidth="1"/>
    <col min="21" max="21" width="21.83203125" customWidth="1"/>
    <col min="22" max="22" width="20.33203125" customWidth="1"/>
    <col min="23" max="31" width="10.83203125" customWidth="1"/>
    <col min="34" max="34" width="16.1640625" bestFit="1" customWidth="1"/>
    <col min="35" max="35" width="16.83203125" bestFit="1" customWidth="1"/>
    <col min="36" max="36" width="17" bestFit="1" customWidth="1"/>
    <col min="37" max="37" width="15.6640625" bestFit="1" customWidth="1"/>
  </cols>
  <sheetData>
    <row r="1" spans="1:39">
      <c r="A1" t="s">
        <v>0</v>
      </c>
      <c r="B1" t="s">
        <v>26</v>
      </c>
      <c r="C1" t="s">
        <v>22</v>
      </c>
      <c r="D1" t="s">
        <v>23</v>
      </c>
      <c r="E1" t="s">
        <v>24</v>
      </c>
      <c r="F1" t="s">
        <v>25</v>
      </c>
      <c r="H1" t="s">
        <v>9</v>
      </c>
      <c r="I1" t="s">
        <v>27</v>
      </c>
      <c r="J1" t="s">
        <v>28</v>
      </c>
      <c r="K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Y1" t="s">
        <v>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G1" t="s">
        <v>4</v>
      </c>
      <c r="AH1" t="s">
        <v>41</v>
      </c>
      <c r="AI1" t="s">
        <v>42</v>
      </c>
      <c r="AJ1" t="s">
        <v>43</v>
      </c>
      <c r="AK1" t="s">
        <v>44</v>
      </c>
      <c r="AL1" t="s">
        <v>49</v>
      </c>
    </row>
    <row r="2" spans="1:39">
      <c r="A2">
        <v>1</v>
      </c>
      <c r="B2">
        <v>0</v>
      </c>
      <c r="C2">
        <v>4.3840000000000003</v>
      </c>
      <c r="D2">
        <v>9.66</v>
      </c>
      <c r="E2">
        <v>9.66</v>
      </c>
      <c r="F2">
        <v>9.7799999999999994</v>
      </c>
      <c r="H2">
        <f>C2</f>
        <v>4.3840000000000003</v>
      </c>
      <c r="I2">
        <f>D2-C2</f>
        <v>5.2759999999999998</v>
      </c>
      <c r="J2">
        <f>E2-D2</f>
        <v>0</v>
      </c>
      <c r="K2">
        <f>F2-E2</f>
        <v>0.11999999999999922</v>
      </c>
      <c r="M2" s="17">
        <f>H2/F2</f>
        <v>0.4482617586912066</v>
      </c>
      <c r="N2" s="17">
        <f>I2/F2</f>
        <v>0.53946830265848678</v>
      </c>
      <c r="O2" s="17">
        <f>J2/F2</f>
        <v>0</v>
      </c>
      <c r="P2" s="17">
        <f>K2/F2</f>
        <v>1.2269938650306669E-2</v>
      </c>
      <c r="Q2" s="17">
        <f>1-SUM(M2:P2)</f>
        <v>0</v>
      </c>
      <c r="S2">
        <f>AVERAGE(M2:M2)</f>
        <v>0.4482617586912066</v>
      </c>
      <c r="T2">
        <f t="shared" ref="T2:W2" si="0">AVERAGE(N2:N2)</f>
        <v>0.53946830265848678</v>
      </c>
      <c r="U2">
        <f t="shared" si="0"/>
        <v>0</v>
      </c>
      <c r="V2">
        <f t="shared" si="0"/>
        <v>1.2269938650306669E-2</v>
      </c>
      <c r="W2">
        <f t="shared" si="0"/>
        <v>0</v>
      </c>
      <c r="Y2">
        <v>1</v>
      </c>
      <c r="Z2">
        <f>S2</f>
        <v>0.4482617586912066</v>
      </c>
      <c r="AA2">
        <f t="shared" ref="AA2:AC2" si="1">T2</f>
        <v>0.53946830265848678</v>
      </c>
      <c r="AB2">
        <f t="shared" si="1"/>
        <v>0</v>
      </c>
      <c r="AC2">
        <f t="shared" si="1"/>
        <v>1.2269938650306669E-2</v>
      </c>
      <c r="AD2">
        <f>W2</f>
        <v>0</v>
      </c>
      <c r="AG2">
        <v>1</v>
      </c>
      <c r="AH2">
        <f>SUM(H2)</f>
        <v>4.3840000000000003</v>
      </c>
      <c r="AI2">
        <f t="shared" ref="AI2:AK2" si="2">SUM(I2)</f>
        <v>5.2759999999999998</v>
      </c>
      <c r="AJ2">
        <f t="shared" si="2"/>
        <v>0</v>
      </c>
      <c r="AK2">
        <f t="shared" si="2"/>
        <v>0.11999999999999922</v>
      </c>
      <c r="AL2">
        <f>SUM(AH2:AK2)</f>
        <v>9.7799999999999994</v>
      </c>
      <c r="AM2">
        <v>9.7799999999999994</v>
      </c>
    </row>
    <row r="3" spans="1:39">
      <c r="M3" s="17"/>
      <c r="N3" s="17"/>
      <c r="O3" s="17"/>
      <c r="P3" s="17"/>
      <c r="Q3" s="17"/>
      <c r="Y3">
        <v>2</v>
      </c>
      <c r="Z3">
        <f>S4</f>
        <v>0.23544337606837604</v>
      </c>
      <c r="AA3">
        <f t="shared" ref="AA3:AD3" si="3">T4</f>
        <v>0.31109775641025639</v>
      </c>
      <c r="AB3">
        <f t="shared" si="3"/>
        <v>0.24145299145299148</v>
      </c>
      <c r="AC3">
        <f t="shared" si="3"/>
        <v>5.6089743589743937E-3</v>
      </c>
      <c r="AD3">
        <f t="shared" si="3"/>
        <v>0.20639690170940173</v>
      </c>
      <c r="AG3">
        <v>2</v>
      </c>
      <c r="AH3">
        <f>SUM(H4:H5)</f>
        <v>3.5259999999999998</v>
      </c>
      <c r="AI3">
        <f>SUM(I4:I5)</f>
        <v>4.6589999999999998</v>
      </c>
      <c r="AJ3">
        <f>SUM(J4:J5)</f>
        <v>3.6160000000000005</v>
      </c>
      <c r="AK3">
        <f>SUM(K4:K5)</f>
        <v>8.4000000000000519E-2</v>
      </c>
      <c r="AL3">
        <f t="shared" ref="AL3:AL6" si="4">SUM(AH3:AK3)</f>
        <v>11.884999999999998</v>
      </c>
      <c r="AM3">
        <v>7.4880000000000004</v>
      </c>
    </row>
    <row r="4" spans="1:39">
      <c r="A4">
        <v>2</v>
      </c>
      <c r="B4">
        <v>0</v>
      </c>
      <c r="C4">
        <v>1.7589999999999999</v>
      </c>
      <c r="D4">
        <v>3.9809999999999999</v>
      </c>
      <c r="E4">
        <v>7.4039999999999999</v>
      </c>
      <c r="F4">
        <v>7.4880000000000004</v>
      </c>
      <c r="H4">
        <f t="shared" ref="H4:H36" si="5">C4</f>
        <v>1.7589999999999999</v>
      </c>
      <c r="I4">
        <f t="shared" ref="I4:I36" si="6">D4-C4</f>
        <v>2.222</v>
      </c>
      <c r="J4">
        <f t="shared" ref="J4:J36" si="7">E4-D4</f>
        <v>3.423</v>
      </c>
      <c r="K4">
        <f>F4-E4</f>
        <v>8.4000000000000519E-2</v>
      </c>
      <c r="M4" s="17">
        <f>H4/F4</f>
        <v>0.234909188034188</v>
      </c>
      <c r="N4" s="17">
        <f>I4/F4</f>
        <v>0.29674145299145299</v>
      </c>
      <c r="O4" s="17">
        <f>J4/F4</f>
        <v>0.45713141025641024</v>
      </c>
      <c r="P4" s="17">
        <f>K4/F4</f>
        <v>1.1217948717948787E-2</v>
      </c>
      <c r="Q4" s="17">
        <f t="shared" ref="Q4:Q5" si="8">1-SUM(M4:P4)</f>
        <v>0</v>
      </c>
      <c r="S4">
        <f>AVERAGE(M4:M5)</f>
        <v>0.23544337606837604</v>
      </c>
      <c r="T4">
        <f>AVERAGE(N4:N5)</f>
        <v>0.31109775641025639</v>
      </c>
      <c r="U4">
        <f>AVERAGE(O4:O5)</f>
        <v>0.24145299145299148</v>
      </c>
      <c r="V4">
        <f>AVERAGE(P4:P5)</f>
        <v>5.6089743589743937E-3</v>
      </c>
      <c r="W4">
        <f>AVERAGE(Q4:Q5)</f>
        <v>0.20639690170940173</v>
      </c>
      <c r="Y4">
        <v>4</v>
      </c>
      <c r="Z4">
        <f>S7</f>
        <v>0.14976111723631017</v>
      </c>
      <c r="AA4">
        <f t="shared" ref="AA4:AD4" si="9">T7</f>
        <v>0.21233002572583606</v>
      </c>
      <c r="AB4">
        <f t="shared" si="9"/>
        <v>0.33383866225652337</v>
      </c>
      <c r="AC4">
        <f t="shared" si="9"/>
        <v>3.9048144064682084E-3</v>
      </c>
      <c r="AD4">
        <f t="shared" si="9"/>
        <v>0.30016538037486223</v>
      </c>
      <c r="AG4">
        <v>4</v>
      </c>
      <c r="AH4">
        <f>SUM(H7:H10)</f>
        <v>3.26</v>
      </c>
      <c r="AI4">
        <f t="shared" ref="AI4:AK4" si="10">SUM(I7:I10)</f>
        <v>4.6219999999999999</v>
      </c>
      <c r="AJ4">
        <f t="shared" si="10"/>
        <v>7.2669999999999995</v>
      </c>
      <c r="AK4">
        <f t="shared" si="10"/>
        <v>8.4999999999999964E-2</v>
      </c>
      <c r="AL4">
        <f t="shared" si="4"/>
        <v>15.233999999999998</v>
      </c>
      <c r="AM4">
        <v>5.4420000000000002</v>
      </c>
    </row>
    <row r="5" spans="1:39">
      <c r="A5">
        <v>2</v>
      </c>
      <c r="B5">
        <v>1</v>
      </c>
      <c r="C5">
        <v>1.7669999999999999</v>
      </c>
      <c r="D5">
        <v>4.2039999999999997</v>
      </c>
      <c r="E5">
        <v>4.3970000000000002</v>
      </c>
      <c r="H5">
        <f t="shared" si="5"/>
        <v>1.7669999999999999</v>
      </c>
      <c r="I5">
        <f t="shared" si="6"/>
        <v>2.4369999999999998</v>
      </c>
      <c r="J5">
        <f t="shared" si="7"/>
        <v>0.1930000000000005</v>
      </c>
      <c r="M5" s="17">
        <f>H5/F4</f>
        <v>0.23597756410256407</v>
      </c>
      <c r="N5" s="17">
        <f>I5/F4</f>
        <v>0.32545405982905978</v>
      </c>
      <c r="O5" s="17">
        <f>J5/F4</f>
        <v>2.5774572649572714E-2</v>
      </c>
      <c r="P5" s="17">
        <f>K5/F4</f>
        <v>0</v>
      </c>
      <c r="Q5" s="17">
        <f t="shared" si="8"/>
        <v>0.41279380341880345</v>
      </c>
      <c r="Y5">
        <v>8</v>
      </c>
      <c r="Z5">
        <f>S12</f>
        <v>0.13695376820772642</v>
      </c>
      <c r="AA5">
        <f t="shared" ref="AA5:AD5" si="11">T12</f>
        <v>0.19209151361621279</v>
      </c>
      <c r="AB5">
        <f t="shared" si="11"/>
        <v>0.31883312222925903</v>
      </c>
      <c r="AC5">
        <f t="shared" si="11"/>
        <v>3.0478150728309042E-3</v>
      </c>
      <c r="AD5">
        <f t="shared" si="11"/>
        <v>0.3490737808739709</v>
      </c>
      <c r="AG5">
        <v>8</v>
      </c>
      <c r="AH5">
        <f>SUM(H12:H19)</f>
        <v>3.46</v>
      </c>
      <c r="AI5">
        <f t="shared" ref="AI5:AK5" si="12">SUM(I12:I19)</f>
        <v>4.8529999999999998</v>
      </c>
      <c r="AJ5">
        <f t="shared" si="12"/>
        <v>8.0550000000000015</v>
      </c>
      <c r="AK5">
        <f t="shared" si="12"/>
        <v>7.6999999999999957E-2</v>
      </c>
      <c r="AL5">
        <f t="shared" si="4"/>
        <v>16.445</v>
      </c>
      <c r="AM5">
        <v>3.1579999999999999</v>
      </c>
    </row>
    <row r="6" spans="1:39">
      <c r="M6" s="17"/>
      <c r="N6" s="17"/>
      <c r="O6" s="17"/>
      <c r="P6" s="17"/>
      <c r="Q6" s="17"/>
      <c r="Y6">
        <v>16</v>
      </c>
      <c r="Z6">
        <f>S21</f>
        <v>6.7541666666666667E-2</v>
      </c>
      <c r="AA6">
        <f t="shared" ref="AA6:AD6" si="13">T21</f>
        <v>0.12785416666666669</v>
      </c>
      <c r="AB6">
        <f t="shared" si="13"/>
        <v>0.21464583333333329</v>
      </c>
      <c r="AC6">
        <f t="shared" si="13"/>
        <v>6.6666666666666636E-3</v>
      </c>
      <c r="AD6">
        <f t="shared" si="13"/>
        <v>0.58329166666666654</v>
      </c>
      <c r="AG6">
        <v>16</v>
      </c>
      <c r="AH6">
        <f>SUM(H21:H36)</f>
        <v>3.2420000000000004</v>
      </c>
      <c r="AI6">
        <f t="shared" ref="AI6:AK6" si="14">SUM(I21:I36)</f>
        <v>6.1370000000000005</v>
      </c>
      <c r="AJ6">
        <f t="shared" si="14"/>
        <v>10.302999999999999</v>
      </c>
      <c r="AK6">
        <f t="shared" si="14"/>
        <v>0.31999999999999984</v>
      </c>
      <c r="AL6">
        <f t="shared" si="4"/>
        <v>20.002000000000002</v>
      </c>
      <c r="AM6">
        <v>3</v>
      </c>
    </row>
    <row r="7" spans="1:39">
      <c r="A7">
        <v>4</v>
      </c>
      <c r="B7">
        <v>0</v>
      </c>
      <c r="C7">
        <v>0.78700000000000003</v>
      </c>
      <c r="D7">
        <v>1.8360000000000001</v>
      </c>
      <c r="E7">
        <v>5.3570000000000002</v>
      </c>
      <c r="F7">
        <v>5.4420000000000002</v>
      </c>
      <c r="H7">
        <f t="shared" si="5"/>
        <v>0.78700000000000003</v>
      </c>
      <c r="I7">
        <f t="shared" si="6"/>
        <v>1.0489999999999999</v>
      </c>
      <c r="J7">
        <f t="shared" si="7"/>
        <v>3.5209999999999999</v>
      </c>
      <c r="K7">
        <f>F7-E7</f>
        <v>8.4999999999999964E-2</v>
      </c>
      <c r="M7" s="17">
        <f>H7/F7</f>
        <v>0.1446159500183756</v>
      </c>
      <c r="N7" s="17">
        <f>I7/F7</f>
        <v>0.19276001470047774</v>
      </c>
      <c r="O7" s="17">
        <f>J7/F7</f>
        <v>0.64700477765527376</v>
      </c>
      <c r="P7" s="17">
        <f>K7/F7</f>
        <v>1.5619257625872834E-2</v>
      </c>
      <c r="Q7" s="17">
        <f t="shared" ref="Q7:Q10" si="15">1-SUM(M7:P7)</f>
        <v>0</v>
      </c>
      <c r="S7">
        <f>AVERAGE(M7:M10)</f>
        <v>0.14976111723631017</v>
      </c>
      <c r="T7">
        <f t="shared" ref="T7:W7" si="16">AVERAGE(N7:N10)</f>
        <v>0.21233002572583606</v>
      </c>
      <c r="U7">
        <f t="shared" si="16"/>
        <v>0.33383866225652337</v>
      </c>
      <c r="V7">
        <f t="shared" si="16"/>
        <v>3.9048144064682084E-3</v>
      </c>
      <c r="W7">
        <f t="shared" si="16"/>
        <v>0.30016538037486223</v>
      </c>
    </row>
    <row r="8" spans="1:39">
      <c r="A8">
        <v>4</v>
      </c>
      <c r="B8">
        <v>1</v>
      </c>
      <c r="C8">
        <v>0.80900000000000005</v>
      </c>
      <c r="D8">
        <v>2.0059999999999998</v>
      </c>
      <c r="E8">
        <v>2.169</v>
      </c>
      <c r="H8">
        <f t="shared" si="5"/>
        <v>0.80900000000000005</v>
      </c>
      <c r="I8">
        <f t="shared" si="6"/>
        <v>1.1969999999999996</v>
      </c>
      <c r="J8">
        <f t="shared" si="7"/>
        <v>0.16300000000000026</v>
      </c>
      <c r="M8" s="17">
        <f>H8/$F$7</f>
        <v>0.14865858140389562</v>
      </c>
      <c r="N8" s="17">
        <f>I8/$F$7</f>
        <v>0.21995589856670333</v>
      </c>
      <c r="O8" s="17">
        <f>J8/$F$7</f>
        <v>2.9952223447262082E-2</v>
      </c>
      <c r="P8" s="17">
        <f>K8/$F$7</f>
        <v>0</v>
      </c>
      <c r="Q8" s="17">
        <f t="shared" si="15"/>
        <v>0.60143329658213895</v>
      </c>
      <c r="AG8" t="s">
        <v>4</v>
      </c>
      <c r="AH8" t="s">
        <v>46</v>
      </c>
      <c r="AI8" t="s">
        <v>47</v>
      </c>
      <c r="AJ8" t="s">
        <v>48</v>
      </c>
      <c r="AK8" t="s">
        <v>45</v>
      </c>
    </row>
    <row r="9" spans="1:39">
      <c r="A9">
        <v>4</v>
      </c>
      <c r="B9">
        <v>2</v>
      </c>
      <c r="C9">
        <v>0.86099999999999999</v>
      </c>
      <c r="D9">
        <v>2.1720000000000002</v>
      </c>
      <c r="E9">
        <v>5.3570000000000002</v>
      </c>
      <c r="H9">
        <f t="shared" si="5"/>
        <v>0.86099999999999999</v>
      </c>
      <c r="I9">
        <f t="shared" si="6"/>
        <v>1.3110000000000002</v>
      </c>
      <c r="J9">
        <f t="shared" si="7"/>
        <v>3.1850000000000001</v>
      </c>
      <c r="M9" s="17">
        <f t="shared" ref="M9:M10" si="17">H9/$F$7</f>
        <v>0.15821389195148841</v>
      </c>
      <c r="N9" s="17">
        <f t="shared" ref="N9:N10" si="18">I9/$F$7</f>
        <v>0.24090407938257996</v>
      </c>
      <c r="O9" s="17">
        <f t="shared" ref="O9:O10" si="19">J9/$F$7</f>
        <v>0.58526277104005875</v>
      </c>
      <c r="P9" s="17">
        <f t="shared" ref="P9:P10" si="20">K9/$F$7</f>
        <v>0</v>
      </c>
      <c r="Q9" s="17">
        <f t="shared" si="15"/>
        <v>1.5619257625872907E-2</v>
      </c>
      <c r="AG9">
        <v>1</v>
      </c>
      <c r="AH9">
        <f>AH2/SUM($AH$2:$AK$2)</f>
        <v>0.4482617586912066</v>
      </c>
      <c r="AI9">
        <f t="shared" ref="AI9:AK9" si="21">AI2/SUM($AH$2:$AK$2)</f>
        <v>0.53946830265848678</v>
      </c>
      <c r="AJ9">
        <f t="shared" si="21"/>
        <v>0</v>
      </c>
      <c r="AK9">
        <f t="shared" si="21"/>
        <v>1.2269938650306669E-2</v>
      </c>
      <c r="AL9">
        <f>SUM(AH9:AK9)</f>
        <v>1</v>
      </c>
    </row>
    <row r="10" spans="1:39">
      <c r="A10">
        <v>4</v>
      </c>
      <c r="B10">
        <v>3</v>
      </c>
      <c r="C10">
        <v>0.80300000000000005</v>
      </c>
      <c r="D10">
        <v>1.8680000000000001</v>
      </c>
      <c r="E10">
        <v>2.266</v>
      </c>
      <c r="H10">
        <f t="shared" si="5"/>
        <v>0.80300000000000005</v>
      </c>
      <c r="I10">
        <f t="shared" si="6"/>
        <v>1.0649999999999999</v>
      </c>
      <c r="J10">
        <f t="shared" si="7"/>
        <v>0.39799999999999991</v>
      </c>
      <c r="M10" s="17">
        <f t="shared" si="17"/>
        <v>0.14755604557148108</v>
      </c>
      <c r="N10" s="17">
        <f t="shared" si="18"/>
        <v>0.19570011025358322</v>
      </c>
      <c r="O10" s="17">
        <f t="shared" si="19"/>
        <v>7.3134876883498692E-2</v>
      </c>
      <c r="P10" s="17">
        <f t="shared" si="20"/>
        <v>0</v>
      </c>
      <c r="Q10" s="17">
        <f t="shared" si="15"/>
        <v>0.58360896729143708</v>
      </c>
      <c r="AG10">
        <v>2</v>
      </c>
      <c r="AH10">
        <f>AH3/SUM($AH$3:$AK$3)</f>
        <v>0.2966764829617165</v>
      </c>
      <c r="AI10">
        <f t="shared" ref="AI10:AK10" si="22">AI3/SUM($AH$3:$AK$3)</f>
        <v>0.39200673117374846</v>
      </c>
      <c r="AJ10">
        <f t="shared" si="22"/>
        <v>0.30424905342869174</v>
      </c>
      <c r="AK10">
        <f t="shared" si="22"/>
        <v>7.0677324358435455E-3</v>
      </c>
      <c r="AL10">
        <f t="shared" ref="AL10:AL13" si="23">SUM(AH10:AK10)</f>
        <v>1.0000000000000002</v>
      </c>
    </row>
    <row r="11" spans="1:39">
      <c r="AG11">
        <v>4</v>
      </c>
      <c r="AH11">
        <f>AH4/SUM($AH$4:$AK$4)</f>
        <v>0.21399501115924907</v>
      </c>
      <c r="AI11">
        <f t="shared" ref="AI11:AK11" si="24">AI4/SUM($AH$4:$AK$4)</f>
        <v>0.30340028882762243</v>
      </c>
      <c r="AJ11">
        <f t="shared" si="24"/>
        <v>0.47702507548903772</v>
      </c>
      <c r="AK11">
        <f t="shared" si="24"/>
        <v>5.579624524090848E-3</v>
      </c>
      <c r="AL11">
        <f t="shared" si="23"/>
        <v>1</v>
      </c>
    </row>
    <row r="12" spans="1:39">
      <c r="A12">
        <v>8</v>
      </c>
      <c r="B12">
        <v>0</v>
      </c>
      <c r="C12">
        <v>0.36499999999999999</v>
      </c>
      <c r="D12">
        <v>0.89400000000000002</v>
      </c>
      <c r="E12">
        <v>3.081</v>
      </c>
      <c r="F12">
        <v>3.1579999999999999</v>
      </c>
      <c r="H12">
        <f t="shared" si="5"/>
        <v>0.36499999999999999</v>
      </c>
      <c r="I12">
        <f t="shared" si="6"/>
        <v>0.52900000000000003</v>
      </c>
      <c r="J12">
        <f t="shared" si="7"/>
        <v>2.1869999999999998</v>
      </c>
      <c r="K12">
        <f>F12-E12</f>
        <v>7.6999999999999957E-2</v>
      </c>
      <c r="M12" s="17">
        <f>H12/F12</f>
        <v>0.11557948068397721</v>
      </c>
      <c r="N12" s="17">
        <f>I12/F12</f>
        <v>0.16751108296390121</v>
      </c>
      <c r="O12" s="17">
        <f>J12/F12</f>
        <v>0.69252691576947434</v>
      </c>
      <c r="P12" s="17">
        <f>K12/F12</f>
        <v>2.4382520582647234E-2</v>
      </c>
      <c r="Q12" s="17">
        <f t="shared" ref="Q12" si="25">1-SUM(M12:P12)</f>
        <v>0</v>
      </c>
      <c r="S12">
        <f>AVERAGE(M12:M19)</f>
        <v>0.13695376820772642</v>
      </c>
      <c r="T12">
        <f t="shared" ref="T12:W12" si="26">AVERAGE(N12:N19)</f>
        <v>0.19209151361621279</v>
      </c>
      <c r="U12">
        <f t="shared" si="26"/>
        <v>0.31883312222925903</v>
      </c>
      <c r="V12">
        <f t="shared" si="26"/>
        <v>3.0478150728309042E-3</v>
      </c>
      <c r="W12">
        <f t="shared" si="26"/>
        <v>0.3490737808739709</v>
      </c>
      <c r="AG12">
        <v>8</v>
      </c>
      <c r="AH12">
        <f>AH5/SUM($AH$5:$AK$5)</f>
        <v>0.21039829735481907</v>
      </c>
      <c r="AI12">
        <f t="shared" ref="AI12:AK12" si="27">AI5/SUM($AH$5:$AK$5)</f>
        <v>0.29510489510489507</v>
      </c>
      <c r="AJ12">
        <f t="shared" si="27"/>
        <v>0.48981453329279423</v>
      </c>
      <c r="AK12">
        <f t="shared" si="27"/>
        <v>4.6822742474916359E-3</v>
      </c>
      <c r="AL12">
        <f t="shared" si="23"/>
        <v>1</v>
      </c>
    </row>
    <row r="13" spans="1:39">
      <c r="A13">
        <v>8</v>
      </c>
      <c r="B13">
        <v>1</v>
      </c>
      <c r="C13">
        <v>0.376</v>
      </c>
      <c r="D13">
        <v>0.79400000000000004</v>
      </c>
      <c r="E13">
        <v>0.93</v>
      </c>
      <c r="H13">
        <f t="shared" si="5"/>
        <v>0.376</v>
      </c>
      <c r="I13">
        <f t="shared" si="6"/>
        <v>0.41800000000000004</v>
      </c>
      <c r="J13">
        <f t="shared" si="7"/>
        <v>0.13600000000000001</v>
      </c>
      <c r="M13" s="17">
        <f>H13/$F$12</f>
        <v>0.11906269791006967</v>
      </c>
      <c r="N13" s="17">
        <f>I13/$F$12</f>
        <v>0.13236225459151363</v>
      </c>
      <c r="O13" s="17">
        <f>J13/$F$12</f>
        <v>4.3065231158961374E-2</v>
      </c>
      <c r="P13" s="17">
        <f>K13/$F$12</f>
        <v>0</v>
      </c>
      <c r="Q13" s="17">
        <f t="shared" ref="Q13" si="28">1-SUM(M13:P13)</f>
        <v>0.70550981633945531</v>
      </c>
      <c r="AG13">
        <v>16</v>
      </c>
      <c r="AH13">
        <f>AH6/SUM($AH$6:$AK$6)</f>
        <v>0.16208379162083791</v>
      </c>
      <c r="AI13">
        <f t="shared" ref="AI13:AK13" si="29">AI6/SUM($AH$6:$AK$6)</f>
        <v>0.30681931806819318</v>
      </c>
      <c r="AJ13">
        <f t="shared" si="29"/>
        <v>0.51509849015098474</v>
      </c>
      <c r="AK13">
        <f t="shared" si="29"/>
        <v>1.5998400159983991E-2</v>
      </c>
      <c r="AL13">
        <f t="shared" si="23"/>
        <v>0.99999999999999978</v>
      </c>
    </row>
    <row r="14" spans="1:39">
      <c r="A14">
        <v>8</v>
      </c>
      <c r="B14">
        <v>2</v>
      </c>
      <c r="C14">
        <v>0.376</v>
      </c>
      <c r="D14">
        <v>0.88100000000000001</v>
      </c>
      <c r="E14">
        <v>2.98</v>
      </c>
      <c r="H14">
        <f t="shared" si="5"/>
        <v>0.376</v>
      </c>
      <c r="I14">
        <f t="shared" si="6"/>
        <v>0.505</v>
      </c>
      <c r="J14">
        <f t="shared" si="7"/>
        <v>2.0990000000000002</v>
      </c>
      <c r="M14" s="17">
        <f t="shared" ref="M14:M19" si="30">H14/$F$12</f>
        <v>0.11906269791006967</v>
      </c>
      <c r="N14" s="17">
        <f t="shared" ref="N14:N19" si="31">I14/$F$12</f>
        <v>0.15991133628879037</v>
      </c>
      <c r="O14" s="17">
        <f t="shared" ref="O14:O19" si="32">J14/$F$12</f>
        <v>0.66466117796073476</v>
      </c>
      <c r="P14" s="17">
        <f t="shared" ref="P14:P19" si="33">K14/$F$12</f>
        <v>0</v>
      </c>
      <c r="Q14" s="17">
        <f t="shared" ref="Q14:Q19" si="34">1-SUM(M14:P14)</f>
        <v>5.6364787840405217E-2</v>
      </c>
    </row>
    <row r="15" spans="1:39">
      <c r="A15">
        <v>8</v>
      </c>
      <c r="B15">
        <v>3</v>
      </c>
      <c r="C15">
        <v>0.38500000000000001</v>
      </c>
      <c r="D15">
        <v>0.74199999999999999</v>
      </c>
      <c r="E15">
        <v>0.92300000000000004</v>
      </c>
      <c r="H15">
        <f t="shared" si="5"/>
        <v>0.38500000000000001</v>
      </c>
      <c r="I15">
        <f t="shared" si="6"/>
        <v>0.35699999999999998</v>
      </c>
      <c r="J15">
        <f t="shared" si="7"/>
        <v>0.18100000000000005</v>
      </c>
      <c r="M15" s="17">
        <f t="shared" si="30"/>
        <v>0.12191260291323623</v>
      </c>
      <c r="N15" s="17">
        <f t="shared" si="31"/>
        <v>0.11304623179227359</v>
      </c>
      <c r="O15" s="17">
        <f t="shared" si="32"/>
        <v>5.7314756174794187E-2</v>
      </c>
      <c r="P15" s="17">
        <f t="shared" si="33"/>
        <v>0</v>
      </c>
      <c r="Q15" s="17">
        <f t="shared" si="34"/>
        <v>0.70772640911969598</v>
      </c>
    </row>
    <row r="16" spans="1:39">
      <c r="A16">
        <v>8</v>
      </c>
      <c r="B16">
        <v>4</v>
      </c>
      <c r="C16">
        <v>0.85399999999999998</v>
      </c>
      <c r="D16">
        <v>2.2679999999999998</v>
      </c>
      <c r="E16">
        <v>2.548</v>
      </c>
      <c r="H16">
        <f t="shared" si="5"/>
        <v>0.85399999999999998</v>
      </c>
      <c r="I16">
        <f t="shared" si="6"/>
        <v>1.4139999999999997</v>
      </c>
      <c r="J16">
        <f t="shared" si="7"/>
        <v>0.28000000000000025</v>
      </c>
      <c r="M16" s="17">
        <f t="shared" si="30"/>
        <v>0.27042431918936033</v>
      </c>
      <c r="N16" s="17">
        <f t="shared" si="31"/>
        <v>0.44775174160861297</v>
      </c>
      <c r="O16" s="17">
        <f t="shared" si="32"/>
        <v>8.8663711209626433E-2</v>
      </c>
      <c r="P16" s="17">
        <f t="shared" si="33"/>
        <v>0</v>
      </c>
      <c r="Q16" s="17">
        <f t="shared" si="34"/>
        <v>0.19316022799240029</v>
      </c>
    </row>
    <row r="17" spans="1:23">
      <c r="A17">
        <v>8</v>
      </c>
      <c r="B17">
        <v>5</v>
      </c>
      <c r="C17">
        <v>0.36199999999999999</v>
      </c>
      <c r="D17">
        <v>0.77</v>
      </c>
      <c r="E17">
        <v>2.3079999999999998</v>
      </c>
      <c r="H17">
        <f t="shared" si="5"/>
        <v>0.36199999999999999</v>
      </c>
      <c r="I17">
        <f t="shared" si="6"/>
        <v>0.40800000000000003</v>
      </c>
      <c r="J17">
        <f t="shared" si="7"/>
        <v>1.5379999999999998</v>
      </c>
      <c r="M17" s="17">
        <f t="shared" si="30"/>
        <v>0.11462951234958835</v>
      </c>
      <c r="N17" s="17">
        <f t="shared" si="31"/>
        <v>0.12919569347688412</v>
      </c>
      <c r="O17" s="17">
        <f t="shared" si="32"/>
        <v>0.48701709943001897</v>
      </c>
      <c r="P17" s="17">
        <f t="shared" si="33"/>
        <v>0</v>
      </c>
      <c r="Q17" s="17">
        <f t="shared" si="34"/>
        <v>0.26915769474350859</v>
      </c>
    </row>
    <row r="18" spans="1:23">
      <c r="A18">
        <v>8</v>
      </c>
      <c r="B18">
        <v>6</v>
      </c>
      <c r="C18">
        <v>0.35699999999999998</v>
      </c>
      <c r="D18">
        <v>0.92700000000000005</v>
      </c>
      <c r="E18">
        <v>2.476</v>
      </c>
      <c r="H18">
        <f t="shared" si="5"/>
        <v>0.35699999999999998</v>
      </c>
      <c r="I18">
        <f t="shared" si="6"/>
        <v>0.57000000000000006</v>
      </c>
      <c r="J18">
        <f t="shared" si="7"/>
        <v>1.5489999999999999</v>
      </c>
      <c r="M18" s="17">
        <f t="shared" si="30"/>
        <v>0.11304623179227359</v>
      </c>
      <c r="N18" s="17">
        <f t="shared" si="31"/>
        <v>0.18049398353388224</v>
      </c>
      <c r="O18" s="17">
        <f t="shared" si="32"/>
        <v>0.49050031665611143</v>
      </c>
      <c r="P18" s="17">
        <f t="shared" si="33"/>
        <v>0</v>
      </c>
      <c r="Q18" s="17">
        <f t="shared" si="34"/>
        <v>0.2159594680177328</v>
      </c>
    </row>
    <row r="19" spans="1:23">
      <c r="A19">
        <v>8</v>
      </c>
      <c r="B19">
        <v>7</v>
      </c>
      <c r="C19">
        <v>0.38500000000000001</v>
      </c>
      <c r="D19">
        <v>1.0369999999999999</v>
      </c>
      <c r="E19">
        <v>1.1220000000000001</v>
      </c>
      <c r="H19">
        <f t="shared" si="5"/>
        <v>0.38500000000000001</v>
      </c>
      <c r="I19">
        <f t="shared" si="6"/>
        <v>0.65199999999999991</v>
      </c>
      <c r="J19">
        <f t="shared" si="7"/>
        <v>8.5000000000000187E-2</v>
      </c>
      <c r="M19" s="17">
        <f t="shared" si="30"/>
        <v>0.12191260291323623</v>
      </c>
      <c r="N19" s="17">
        <f t="shared" si="31"/>
        <v>0.20645978467384418</v>
      </c>
      <c r="O19" s="17">
        <f t="shared" si="32"/>
        <v>2.6915769474350915E-2</v>
      </c>
      <c r="P19" s="17">
        <f t="shared" si="33"/>
        <v>0</v>
      </c>
      <c r="Q19" s="17">
        <f t="shared" si="34"/>
        <v>0.64471184293856865</v>
      </c>
    </row>
    <row r="21" spans="1:23">
      <c r="A21">
        <v>16</v>
      </c>
      <c r="B21">
        <v>0</v>
      </c>
      <c r="C21">
        <v>0.155</v>
      </c>
      <c r="D21">
        <v>0.38600000000000001</v>
      </c>
      <c r="E21">
        <v>2.68</v>
      </c>
      <c r="F21">
        <v>3</v>
      </c>
      <c r="H21">
        <f t="shared" si="5"/>
        <v>0.155</v>
      </c>
      <c r="I21">
        <f t="shared" si="6"/>
        <v>0.23100000000000001</v>
      </c>
      <c r="J21">
        <f t="shared" si="7"/>
        <v>2.294</v>
      </c>
      <c r="K21">
        <f>F21-E21</f>
        <v>0.31999999999999984</v>
      </c>
      <c r="M21" s="17">
        <f>H21/F21</f>
        <v>5.1666666666666666E-2</v>
      </c>
      <c r="N21" s="17">
        <f>I21/F21</f>
        <v>7.6999999999999999E-2</v>
      </c>
      <c r="O21" s="17">
        <f>J21/F21</f>
        <v>0.76466666666666672</v>
      </c>
      <c r="P21" s="17">
        <f>K21/F21</f>
        <v>0.10666666666666662</v>
      </c>
      <c r="Q21" s="17">
        <f t="shared" ref="Q21" si="35">1-SUM(M21:P21)</f>
        <v>0</v>
      </c>
      <c r="S21">
        <f>AVERAGE(M21:M36)</f>
        <v>6.7541666666666667E-2</v>
      </c>
      <c r="T21">
        <f t="shared" ref="T21:W21" si="36">AVERAGE(N21:N36)</f>
        <v>0.12785416666666669</v>
      </c>
      <c r="U21">
        <f t="shared" si="36"/>
        <v>0.21464583333333329</v>
      </c>
      <c r="V21">
        <f t="shared" si="36"/>
        <v>6.6666666666666636E-3</v>
      </c>
      <c r="W21">
        <f t="shared" si="36"/>
        <v>0.58329166666666654</v>
      </c>
    </row>
    <row r="22" spans="1:23">
      <c r="A22">
        <v>16</v>
      </c>
      <c r="B22">
        <f>B21+1</f>
        <v>1</v>
      </c>
      <c r="C22">
        <v>0.128</v>
      </c>
      <c r="D22">
        <v>0.36</v>
      </c>
      <c r="E22">
        <v>0.42599999999999999</v>
      </c>
      <c r="H22">
        <f t="shared" si="5"/>
        <v>0.128</v>
      </c>
      <c r="I22">
        <f t="shared" si="6"/>
        <v>0.23199999999999998</v>
      </c>
      <c r="J22">
        <f t="shared" si="7"/>
        <v>6.6000000000000003E-2</v>
      </c>
      <c r="M22" s="17">
        <f>H22/$F$21</f>
        <v>4.2666666666666665E-2</v>
      </c>
      <c r="N22" s="17">
        <f>I22/$F$21</f>
        <v>7.7333333333333323E-2</v>
      </c>
      <c r="O22" s="17">
        <f>J22/$F$21</f>
        <v>2.2000000000000002E-2</v>
      </c>
      <c r="P22" s="17">
        <f>K22/$F$21</f>
        <v>0</v>
      </c>
      <c r="Q22" s="17">
        <f t="shared" ref="Q22" si="37">1-SUM(M22:P22)</f>
        <v>0.85799999999999998</v>
      </c>
    </row>
    <row r="23" spans="1:23">
      <c r="A23">
        <v>16</v>
      </c>
      <c r="B23">
        <f t="shared" ref="B23:B36" si="38">B22+1</f>
        <v>2</v>
      </c>
      <c r="C23">
        <v>0.14299999999999999</v>
      </c>
      <c r="D23">
        <v>0.50700000000000001</v>
      </c>
      <c r="E23">
        <v>1.609</v>
      </c>
      <c r="H23">
        <f t="shared" si="5"/>
        <v>0.14299999999999999</v>
      </c>
      <c r="I23">
        <f t="shared" si="6"/>
        <v>0.36399999999999999</v>
      </c>
      <c r="J23">
        <f t="shared" si="7"/>
        <v>1.1019999999999999</v>
      </c>
      <c r="M23" s="17">
        <f t="shared" ref="M23:M36" si="39">H23/$F$21</f>
        <v>4.7666666666666663E-2</v>
      </c>
      <c r="N23" s="17">
        <f t="shared" ref="N23:N36" si="40">I23/$F$21</f>
        <v>0.12133333333333333</v>
      </c>
      <c r="O23" s="17">
        <f t="shared" ref="O23:O36" si="41">J23/$F$21</f>
        <v>0.36733333333333329</v>
      </c>
      <c r="P23" s="17">
        <f t="shared" ref="P23:P36" si="42">K23/$F$21</f>
        <v>0</v>
      </c>
      <c r="Q23" s="17">
        <f t="shared" ref="Q23:Q36" si="43">1-SUM(M23:P23)</f>
        <v>0.46366666666666667</v>
      </c>
    </row>
    <row r="24" spans="1:23">
      <c r="A24">
        <v>16</v>
      </c>
      <c r="B24">
        <f t="shared" si="38"/>
        <v>3</v>
      </c>
      <c r="C24">
        <v>0.13100000000000001</v>
      </c>
      <c r="D24">
        <v>0.35299999999999998</v>
      </c>
      <c r="E24">
        <v>0.52800000000000002</v>
      </c>
      <c r="H24">
        <f t="shared" si="5"/>
        <v>0.13100000000000001</v>
      </c>
      <c r="I24">
        <f t="shared" si="6"/>
        <v>0.22199999999999998</v>
      </c>
      <c r="J24">
        <f t="shared" si="7"/>
        <v>0.17500000000000004</v>
      </c>
      <c r="M24" s="17">
        <f t="shared" si="39"/>
        <v>4.3666666666666666E-2</v>
      </c>
      <c r="N24" s="17">
        <f t="shared" si="40"/>
        <v>7.3999999999999996E-2</v>
      </c>
      <c r="O24" s="17">
        <f t="shared" si="41"/>
        <v>5.8333333333333348E-2</v>
      </c>
      <c r="P24" s="17">
        <f t="shared" si="42"/>
        <v>0</v>
      </c>
      <c r="Q24" s="17">
        <f t="shared" si="43"/>
        <v>0.82399999999999995</v>
      </c>
    </row>
    <row r="25" spans="1:23">
      <c r="A25">
        <v>16</v>
      </c>
      <c r="B25">
        <f t="shared" si="38"/>
        <v>4</v>
      </c>
      <c r="C25">
        <v>0.189</v>
      </c>
      <c r="D25">
        <v>0.49299999999999999</v>
      </c>
      <c r="E25">
        <v>0.68300000000000005</v>
      </c>
      <c r="H25">
        <f t="shared" si="5"/>
        <v>0.189</v>
      </c>
      <c r="I25">
        <f t="shared" si="6"/>
        <v>0.30399999999999999</v>
      </c>
      <c r="J25">
        <f t="shared" si="7"/>
        <v>0.19000000000000006</v>
      </c>
      <c r="M25" s="17">
        <f t="shared" si="39"/>
        <v>6.3E-2</v>
      </c>
      <c r="N25" s="17">
        <f t="shared" si="40"/>
        <v>0.10133333333333333</v>
      </c>
      <c r="O25" s="17">
        <f t="shared" si="41"/>
        <v>6.3333333333333353E-2</v>
      </c>
      <c r="P25" s="17">
        <f t="shared" si="42"/>
        <v>0</v>
      </c>
      <c r="Q25" s="17">
        <f t="shared" si="43"/>
        <v>0.77233333333333332</v>
      </c>
    </row>
    <row r="26" spans="1:23">
      <c r="A26">
        <v>16</v>
      </c>
      <c r="B26">
        <f t="shared" si="38"/>
        <v>5</v>
      </c>
      <c r="C26">
        <v>0.14299999999999999</v>
      </c>
      <c r="D26">
        <v>0.47899999999999998</v>
      </c>
      <c r="E26">
        <v>0.52300000000000002</v>
      </c>
      <c r="H26">
        <f t="shared" si="5"/>
        <v>0.14299999999999999</v>
      </c>
      <c r="I26">
        <f t="shared" si="6"/>
        <v>0.33599999999999997</v>
      </c>
      <c r="J26">
        <f t="shared" si="7"/>
        <v>4.4000000000000039E-2</v>
      </c>
      <c r="M26" s="17">
        <f t="shared" si="39"/>
        <v>4.7666666666666663E-2</v>
      </c>
      <c r="N26" s="17">
        <f t="shared" si="40"/>
        <v>0.11199999999999999</v>
      </c>
      <c r="O26" s="17">
        <f t="shared" si="41"/>
        <v>1.466666666666668E-2</v>
      </c>
      <c r="P26" s="17">
        <f t="shared" si="42"/>
        <v>0</v>
      </c>
      <c r="Q26" s="17">
        <f t="shared" si="43"/>
        <v>0.82566666666666666</v>
      </c>
    </row>
    <row r="27" spans="1:23">
      <c r="A27">
        <v>16</v>
      </c>
      <c r="B27">
        <f t="shared" si="38"/>
        <v>6</v>
      </c>
      <c r="C27">
        <v>0.187</v>
      </c>
      <c r="D27">
        <v>0.51800000000000002</v>
      </c>
      <c r="E27">
        <v>0.58099999999999996</v>
      </c>
      <c r="H27">
        <f t="shared" si="5"/>
        <v>0.187</v>
      </c>
      <c r="I27">
        <f t="shared" si="6"/>
        <v>0.33100000000000002</v>
      </c>
      <c r="J27">
        <f t="shared" si="7"/>
        <v>6.2999999999999945E-2</v>
      </c>
      <c r="M27" s="17">
        <f t="shared" si="39"/>
        <v>6.2333333333333331E-2</v>
      </c>
      <c r="N27" s="17">
        <f t="shared" si="40"/>
        <v>0.11033333333333334</v>
      </c>
      <c r="O27" s="17">
        <f t="shared" si="41"/>
        <v>2.099999999999998E-2</v>
      </c>
      <c r="P27" s="17">
        <f t="shared" si="42"/>
        <v>0</v>
      </c>
      <c r="Q27" s="17">
        <f t="shared" si="43"/>
        <v>0.80633333333333335</v>
      </c>
    </row>
    <row r="28" spans="1:23">
      <c r="A28">
        <v>16</v>
      </c>
      <c r="B28">
        <f t="shared" si="38"/>
        <v>7</v>
      </c>
      <c r="C28">
        <v>0.13</v>
      </c>
      <c r="D28">
        <v>0.45600000000000002</v>
      </c>
      <c r="E28">
        <v>0.54600000000000004</v>
      </c>
      <c r="H28">
        <f t="shared" si="5"/>
        <v>0.13</v>
      </c>
      <c r="I28">
        <f t="shared" si="6"/>
        <v>0.32600000000000001</v>
      </c>
      <c r="J28">
        <f t="shared" si="7"/>
        <v>9.0000000000000024E-2</v>
      </c>
      <c r="M28" s="17">
        <f t="shared" si="39"/>
        <v>4.3333333333333335E-2</v>
      </c>
      <c r="N28" s="17">
        <f t="shared" si="40"/>
        <v>0.10866666666666668</v>
      </c>
      <c r="O28" s="17">
        <f t="shared" si="41"/>
        <v>3.0000000000000009E-2</v>
      </c>
      <c r="P28" s="17">
        <f t="shared" si="42"/>
        <v>0</v>
      </c>
      <c r="Q28" s="17">
        <f t="shared" si="43"/>
        <v>0.81799999999999995</v>
      </c>
    </row>
    <row r="29" spans="1:23">
      <c r="A29">
        <v>16</v>
      </c>
      <c r="B29">
        <f t="shared" si="38"/>
        <v>8</v>
      </c>
      <c r="C29">
        <v>0.16500000000000001</v>
      </c>
      <c r="D29">
        <v>0.57499999999999996</v>
      </c>
      <c r="E29">
        <v>2.68</v>
      </c>
      <c r="H29">
        <f t="shared" si="5"/>
        <v>0.16500000000000001</v>
      </c>
      <c r="I29">
        <f t="shared" si="6"/>
        <v>0.40999999999999992</v>
      </c>
      <c r="J29">
        <f t="shared" si="7"/>
        <v>2.1050000000000004</v>
      </c>
      <c r="M29" s="17">
        <f t="shared" si="39"/>
        <v>5.5E-2</v>
      </c>
      <c r="N29" s="17">
        <f t="shared" si="40"/>
        <v>0.13666666666666663</v>
      </c>
      <c r="O29" s="17">
        <f t="shared" si="41"/>
        <v>0.70166666666666677</v>
      </c>
      <c r="P29" s="17">
        <f t="shared" si="42"/>
        <v>0</v>
      </c>
      <c r="Q29" s="17">
        <f t="shared" si="43"/>
        <v>0.10666666666666658</v>
      </c>
    </row>
    <row r="30" spans="1:23">
      <c r="A30">
        <v>16</v>
      </c>
      <c r="B30">
        <f t="shared" si="38"/>
        <v>9</v>
      </c>
      <c r="C30">
        <v>0.16400000000000001</v>
      </c>
      <c r="D30">
        <v>0.437</v>
      </c>
      <c r="E30">
        <v>0.63700000000000001</v>
      </c>
      <c r="H30">
        <f t="shared" si="5"/>
        <v>0.16400000000000001</v>
      </c>
      <c r="I30">
        <f t="shared" si="6"/>
        <v>0.27300000000000002</v>
      </c>
      <c r="J30">
        <f t="shared" si="7"/>
        <v>0.2</v>
      </c>
      <c r="M30" s="17">
        <f t="shared" si="39"/>
        <v>5.4666666666666669E-2</v>
      </c>
      <c r="N30" s="17">
        <f t="shared" si="40"/>
        <v>9.1000000000000011E-2</v>
      </c>
      <c r="O30" s="17">
        <f t="shared" si="41"/>
        <v>6.6666666666666666E-2</v>
      </c>
      <c r="P30" s="17">
        <f t="shared" si="42"/>
        <v>0</v>
      </c>
      <c r="Q30" s="17">
        <f t="shared" si="43"/>
        <v>0.78766666666666674</v>
      </c>
    </row>
    <row r="31" spans="1:23">
      <c r="A31">
        <v>16</v>
      </c>
      <c r="B31">
        <f t="shared" si="38"/>
        <v>10</v>
      </c>
      <c r="C31">
        <v>0.17499999999999999</v>
      </c>
      <c r="D31">
        <v>0.45700000000000002</v>
      </c>
      <c r="E31">
        <v>0.67800000000000005</v>
      </c>
      <c r="H31">
        <f t="shared" si="5"/>
        <v>0.17499999999999999</v>
      </c>
      <c r="I31">
        <f t="shared" si="6"/>
        <v>0.28200000000000003</v>
      </c>
      <c r="J31">
        <f t="shared" si="7"/>
        <v>0.22100000000000003</v>
      </c>
      <c r="M31" s="17">
        <f t="shared" si="39"/>
        <v>5.8333333333333327E-2</v>
      </c>
      <c r="N31" s="17">
        <f t="shared" si="40"/>
        <v>9.4000000000000014E-2</v>
      </c>
      <c r="O31" s="17">
        <f t="shared" si="41"/>
        <v>7.3666666666666672E-2</v>
      </c>
      <c r="P31" s="17">
        <f t="shared" si="42"/>
        <v>0</v>
      </c>
      <c r="Q31" s="17">
        <f t="shared" si="43"/>
        <v>0.77400000000000002</v>
      </c>
    </row>
    <row r="32" spans="1:23">
      <c r="A32">
        <v>16</v>
      </c>
      <c r="B32">
        <f t="shared" si="38"/>
        <v>11</v>
      </c>
      <c r="C32">
        <v>0.13200000000000001</v>
      </c>
      <c r="D32">
        <v>0.42099999999999999</v>
      </c>
      <c r="E32">
        <v>0.49099999999999999</v>
      </c>
      <c r="H32">
        <f t="shared" si="5"/>
        <v>0.13200000000000001</v>
      </c>
      <c r="I32">
        <f t="shared" si="6"/>
        <v>0.28899999999999998</v>
      </c>
      <c r="J32">
        <f t="shared" si="7"/>
        <v>7.0000000000000007E-2</v>
      </c>
      <c r="M32" s="17">
        <f t="shared" si="39"/>
        <v>4.4000000000000004E-2</v>
      </c>
      <c r="N32" s="17">
        <f t="shared" si="40"/>
        <v>9.6333333333333326E-2</v>
      </c>
      <c r="O32" s="17">
        <f t="shared" si="41"/>
        <v>2.3333333333333334E-2</v>
      </c>
      <c r="P32" s="17">
        <f t="shared" si="42"/>
        <v>0</v>
      </c>
      <c r="Q32" s="17">
        <f t="shared" si="43"/>
        <v>0.83633333333333337</v>
      </c>
    </row>
    <row r="33" spans="1:17">
      <c r="A33">
        <v>16</v>
      </c>
      <c r="B33">
        <f t="shared" si="38"/>
        <v>12</v>
      </c>
      <c r="C33">
        <v>0.16400000000000001</v>
      </c>
      <c r="D33">
        <v>0.63900000000000001</v>
      </c>
      <c r="E33">
        <v>2.4060000000000001</v>
      </c>
      <c r="H33">
        <f t="shared" si="5"/>
        <v>0.16400000000000001</v>
      </c>
      <c r="I33">
        <f t="shared" si="6"/>
        <v>0.47499999999999998</v>
      </c>
      <c r="J33">
        <f t="shared" si="7"/>
        <v>1.7670000000000001</v>
      </c>
      <c r="M33" s="17">
        <f t="shared" si="39"/>
        <v>5.4666666666666669E-2</v>
      </c>
      <c r="N33" s="17">
        <f t="shared" si="40"/>
        <v>0.15833333333333333</v>
      </c>
      <c r="O33" s="17">
        <f t="shared" si="41"/>
        <v>0.58900000000000008</v>
      </c>
      <c r="P33" s="17">
        <f t="shared" si="42"/>
        <v>0</v>
      </c>
      <c r="Q33" s="17">
        <f t="shared" si="43"/>
        <v>0.19799999999999995</v>
      </c>
    </row>
    <row r="34" spans="1:17">
      <c r="A34">
        <v>16</v>
      </c>
      <c r="B34">
        <f t="shared" si="38"/>
        <v>13</v>
      </c>
      <c r="C34">
        <v>0.187</v>
      </c>
      <c r="D34">
        <v>0.48199999999999998</v>
      </c>
      <c r="E34">
        <v>0.66900000000000004</v>
      </c>
      <c r="H34">
        <f t="shared" si="5"/>
        <v>0.187</v>
      </c>
      <c r="I34">
        <f t="shared" si="6"/>
        <v>0.29499999999999998</v>
      </c>
      <c r="J34">
        <f t="shared" si="7"/>
        <v>0.18700000000000006</v>
      </c>
      <c r="M34" s="17">
        <f t="shared" si="39"/>
        <v>6.2333333333333331E-2</v>
      </c>
      <c r="N34" s="17">
        <f t="shared" si="40"/>
        <v>9.8333333333333328E-2</v>
      </c>
      <c r="O34" s="17">
        <f t="shared" si="41"/>
        <v>6.2333333333333352E-2</v>
      </c>
      <c r="P34" s="17">
        <f t="shared" si="42"/>
        <v>0</v>
      </c>
      <c r="Q34" s="17">
        <f t="shared" si="43"/>
        <v>0.77700000000000002</v>
      </c>
    </row>
    <row r="35" spans="1:17">
      <c r="A35">
        <v>16</v>
      </c>
      <c r="B35">
        <f t="shared" si="38"/>
        <v>14</v>
      </c>
      <c r="C35">
        <v>0.86099999999999999</v>
      </c>
      <c r="D35">
        <v>2.1880000000000002</v>
      </c>
      <c r="E35">
        <v>2.3279999999999998</v>
      </c>
      <c r="H35">
        <f t="shared" si="5"/>
        <v>0.86099999999999999</v>
      </c>
      <c r="I35">
        <f t="shared" si="6"/>
        <v>1.3270000000000002</v>
      </c>
      <c r="J35">
        <f t="shared" si="7"/>
        <v>0.13999999999999968</v>
      </c>
      <c r="M35" s="17">
        <f t="shared" si="39"/>
        <v>0.28699999999999998</v>
      </c>
      <c r="N35" s="17">
        <f t="shared" si="40"/>
        <v>0.44233333333333341</v>
      </c>
      <c r="O35" s="17">
        <f t="shared" si="41"/>
        <v>4.6666666666666558E-2</v>
      </c>
      <c r="P35" s="17">
        <f t="shared" si="42"/>
        <v>0</v>
      </c>
      <c r="Q35" s="17">
        <f t="shared" si="43"/>
        <v>0.22400000000000009</v>
      </c>
    </row>
    <row r="36" spans="1:17">
      <c r="A36">
        <v>16</v>
      </c>
      <c r="B36">
        <f t="shared" si="38"/>
        <v>15</v>
      </c>
      <c r="C36">
        <v>0.188</v>
      </c>
      <c r="D36">
        <v>0.628</v>
      </c>
      <c r="E36">
        <v>2.2170000000000001</v>
      </c>
      <c r="H36">
        <f t="shared" si="5"/>
        <v>0.188</v>
      </c>
      <c r="I36">
        <f t="shared" si="6"/>
        <v>0.44</v>
      </c>
      <c r="J36">
        <f t="shared" si="7"/>
        <v>1.589</v>
      </c>
      <c r="M36" s="17">
        <f t="shared" si="39"/>
        <v>6.2666666666666662E-2</v>
      </c>
      <c r="N36" s="17">
        <f t="shared" si="40"/>
        <v>0.14666666666666667</v>
      </c>
      <c r="O36" s="17">
        <f t="shared" si="41"/>
        <v>0.52966666666666662</v>
      </c>
      <c r="P36" s="17">
        <f t="shared" si="42"/>
        <v>0</v>
      </c>
      <c r="Q36" s="17">
        <f t="shared" si="43"/>
        <v>0.26100000000000012</v>
      </c>
    </row>
    <row r="39" spans="1:17">
      <c r="A39" t="s">
        <v>0</v>
      </c>
      <c r="B39">
        <v>1</v>
      </c>
      <c r="C39">
        <v>2</v>
      </c>
      <c r="D39">
        <v>4</v>
      </c>
      <c r="E39">
        <v>8</v>
      </c>
      <c r="F39">
        <v>16</v>
      </c>
    </row>
    <row r="40" spans="1:17">
      <c r="A40" t="s">
        <v>1</v>
      </c>
      <c r="B40">
        <f>F2</f>
        <v>9.7799999999999994</v>
      </c>
      <c r="C40">
        <f>F4</f>
        <v>7.4880000000000004</v>
      </c>
      <c r="D40">
        <f>F7</f>
        <v>5.4420000000000002</v>
      </c>
      <c r="E40">
        <f>F12</f>
        <v>3.1579999999999999</v>
      </c>
      <c r="F40">
        <f>F21</f>
        <v>3</v>
      </c>
    </row>
    <row r="41" spans="1:17">
      <c r="A41" t="s">
        <v>40</v>
      </c>
      <c r="B41">
        <v>1</v>
      </c>
      <c r="C41">
        <f>$B$40/C40</f>
        <v>1.3060897435897434</v>
      </c>
      <c r="D41">
        <f>$B$40/D40</f>
        <v>1.7971334068357221</v>
      </c>
      <c r="E41">
        <f t="shared" ref="D41:F41" si="44">$B$40/E40</f>
        <v>3.0968967701076631</v>
      </c>
      <c r="F41">
        <f t="shared" si="44"/>
        <v>3.26</v>
      </c>
    </row>
    <row r="42" spans="1:17">
      <c r="A42" t="s">
        <v>17</v>
      </c>
      <c r="C42">
        <f>(1/C41-1/C39)/(1-1/C39)</f>
        <v>0.53128834355828247</v>
      </c>
      <c r="D42">
        <f>(1/D41-1/D39)/(1-1/D39)</f>
        <v>0.40858895705521475</v>
      </c>
      <c r="E42">
        <f t="shared" ref="C42:F42" si="45">(1/E41-1/E39)/(1-1/E39)</f>
        <v>0.22617586912065438</v>
      </c>
      <c r="F42">
        <f t="shared" si="45"/>
        <v>0.26053169734151332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opLeftCell="A24" workbookViewId="0">
      <selection activeCell="G6" sqref="G6"/>
    </sheetView>
  </sheetViews>
  <sheetFormatPr baseColWidth="10" defaultRowHeight="15" x14ac:dyDescent="0"/>
  <cols>
    <col min="2" max="2" width="11.83203125" bestFit="1" customWidth="1"/>
    <col min="3" max="3" width="12.5" bestFit="1" customWidth="1"/>
    <col min="4" max="4" width="12.83203125" bestFit="1" customWidth="1"/>
    <col min="6" max="7" width="12.1640625" bestFit="1" customWidth="1"/>
    <col min="8" max="8" width="12.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G1" t="s">
        <v>17</v>
      </c>
    </row>
    <row r="2" spans="1:7">
      <c r="A2">
        <v>1</v>
      </c>
      <c r="B2">
        <v>7.8259999999999996</v>
      </c>
      <c r="C2">
        <f>SUM(B2:B4)/3</f>
        <v>7.4036666666666662</v>
      </c>
      <c r="D2">
        <v>1</v>
      </c>
      <c r="E2">
        <v>1</v>
      </c>
      <c r="F2">
        <f>D2*100</f>
        <v>100</v>
      </c>
    </row>
    <row r="3" spans="1:7">
      <c r="A3">
        <v>1</v>
      </c>
      <c r="B3">
        <v>7.157</v>
      </c>
    </row>
    <row r="4" spans="1:7">
      <c r="A4">
        <v>1</v>
      </c>
      <c r="B4">
        <v>7.2279999999999998</v>
      </c>
    </row>
    <row r="5" spans="1:7">
      <c r="A5">
        <v>2</v>
      </c>
      <c r="B5">
        <v>3.839</v>
      </c>
      <c r="C5">
        <f>SUM(B5:B7)/3</f>
        <v>3.8340000000000001</v>
      </c>
      <c r="D5">
        <f>C2/C5</f>
        <v>1.9310554686141539</v>
      </c>
      <c r="E5">
        <v>2</v>
      </c>
      <c r="F5">
        <f t="shared" ref="F5:F17" si="0">D5*100</f>
        <v>193.10554686141538</v>
      </c>
      <c r="G5">
        <f>(1/D5-1/A5)/(1-1/A5)</f>
        <v>3.5703030030165284E-2</v>
      </c>
    </row>
    <row r="6" spans="1:7">
      <c r="A6">
        <v>2</v>
      </c>
      <c r="B6">
        <v>3.8740000000000001</v>
      </c>
    </row>
    <row r="7" spans="1:7">
      <c r="A7">
        <v>2</v>
      </c>
      <c r="B7">
        <v>3.7890000000000001</v>
      </c>
    </row>
    <row r="8" spans="1:7">
      <c r="A8">
        <v>4</v>
      </c>
      <c r="B8">
        <v>2.1030000000000002</v>
      </c>
      <c r="C8">
        <f>SUM(B8:B10)/3</f>
        <v>2.1850000000000001</v>
      </c>
      <c r="D8">
        <f>C2/C8</f>
        <v>3.388405797101449</v>
      </c>
      <c r="E8">
        <v>4</v>
      </c>
      <c r="F8">
        <f t="shared" si="0"/>
        <v>338.84057971014488</v>
      </c>
      <c r="G8">
        <f t="shared" ref="G5:G17" si="1">(1/D8-1/A8)/(1-1/A8)</f>
        <v>6.0165383518676986E-2</v>
      </c>
    </row>
    <row r="9" spans="1:7">
      <c r="A9">
        <v>4</v>
      </c>
      <c r="B9">
        <v>2.0819999999999999</v>
      </c>
    </row>
    <row r="10" spans="1:7">
      <c r="A10">
        <v>4</v>
      </c>
      <c r="B10">
        <v>2.37</v>
      </c>
    </row>
    <row r="11" spans="1:7">
      <c r="A11">
        <v>8</v>
      </c>
      <c r="B11">
        <v>2.9460000000000002</v>
      </c>
      <c r="C11">
        <f>SUM(B11:B13)/3</f>
        <v>2.9316666666666666</v>
      </c>
      <c r="D11">
        <f>C2/C11</f>
        <v>2.5254121660034108</v>
      </c>
      <c r="E11">
        <v>8</v>
      </c>
      <c r="F11">
        <f t="shared" si="0"/>
        <v>252.54121660034107</v>
      </c>
      <c r="G11">
        <f t="shared" si="1"/>
        <v>0.30968567698116123</v>
      </c>
    </row>
    <row r="12" spans="1:7">
      <c r="A12">
        <v>8</v>
      </c>
      <c r="B12">
        <v>2.8690000000000002</v>
      </c>
    </row>
    <row r="13" spans="1:7">
      <c r="A13">
        <v>8</v>
      </c>
      <c r="B13">
        <v>2.98</v>
      </c>
    </row>
    <row r="14" spans="1:7">
      <c r="A14">
        <v>16</v>
      </c>
      <c r="B14">
        <v>3.3639999999999999</v>
      </c>
      <c r="C14">
        <f>SUM(B14:B16)/3</f>
        <v>3.4</v>
      </c>
      <c r="D14">
        <f>C2/C14</f>
        <v>2.1775490196078429</v>
      </c>
      <c r="E14">
        <v>16</v>
      </c>
      <c r="F14">
        <f t="shared" si="0"/>
        <v>217.75490196078428</v>
      </c>
      <c r="G14">
        <f t="shared" si="1"/>
        <v>0.42318070625665966</v>
      </c>
    </row>
    <row r="15" spans="1:7">
      <c r="A15">
        <v>16</v>
      </c>
      <c r="B15">
        <v>3.3460000000000001</v>
      </c>
    </row>
    <row r="16" spans="1:7">
      <c r="A16">
        <v>16</v>
      </c>
      <c r="B16">
        <v>3.49</v>
      </c>
    </row>
    <row r="17" spans="1:17">
      <c r="A17">
        <v>32</v>
      </c>
      <c r="B17">
        <v>5.04</v>
      </c>
      <c r="C17">
        <f>SUM(B17:B19)/3</f>
        <v>4.9639999999999995</v>
      </c>
      <c r="D17">
        <f>C2/C17</f>
        <v>1.4914719312382487</v>
      </c>
      <c r="E17">
        <v>32</v>
      </c>
      <c r="F17">
        <f t="shared" si="0"/>
        <v>149.14719312382488</v>
      </c>
      <c r="G17">
        <f t="shared" si="1"/>
        <v>0.65984886884005456</v>
      </c>
    </row>
    <row r="18" spans="1:17">
      <c r="A18">
        <v>32</v>
      </c>
      <c r="B18">
        <v>4.8380000000000001</v>
      </c>
    </row>
    <row r="19" spans="1:17">
      <c r="A19">
        <v>32</v>
      </c>
      <c r="B19">
        <v>5.0140000000000002</v>
      </c>
    </row>
    <row r="22" spans="1:17">
      <c r="A22" t="s">
        <v>4</v>
      </c>
      <c r="B22" s="1" t="s">
        <v>5</v>
      </c>
      <c r="C22" s="2" t="s">
        <v>6</v>
      </c>
      <c r="D22" s="2" t="s">
        <v>7</v>
      </c>
      <c r="E22" s="3" t="s">
        <v>8</v>
      </c>
      <c r="F22" s="1" t="s">
        <v>9</v>
      </c>
      <c r="G22" s="2" t="s">
        <v>10</v>
      </c>
      <c r="H22" s="2" t="s">
        <v>11</v>
      </c>
      <c r="I22" s="3" t="s">
        <v>12</v>
      </c>
      <c r="J22" s="1" t="s">
        <v>13</v>
      </c>
      <c r="K22" s="2" t="s">
        <v>14</v>
      </c>
      <c r="L22" s="2" t="s">
        <v>15</v>
      </c>
      <c r="M22" s="3" t="s">
        <v>16</v>
      </c>
      <c r="N22" s="16" t="s">
        <v>18</v>
      </c>
      <c r="O22" s="16" t="s">
        <v>19</v>
      </c>
      <c r="P22" s="16" t="s">
        <v>20</v>
      </c>
      <c r="Q22" s="16" t="s">
        <v>21</v>
      </c>
    </row>
    <row r="23" spans="1:17">
      <c r="A23">
        <v>1</v>
      </c>
      <c r="B23" s="4">
        <v>1.077</v>
      </c>
      <c r="C23" s="5">
        <v>6.8380000000000001</v>
      </c>
      <c r="D23" s="5">
        <v>7.0030000000000001</v>
      </c>
      <c r="E23" s="6">
        <v>7.0720000000000001</v>
      </c>
      <c r="F23" s="4">
        <f>B23</f>
        <v>1.077</v>
      </c>
      <c r="G23" s="5">
        <f t="shared" ref="G23:I28" si="2">C23-B23</f>
        <v>5.7610000000000001</v>
      </c>
      <c r="H23" s="5">
        <f t="shared" si="2"/>
        <v>0.16500000000000004</v>
      </c>
      <c r="I23" s="6">
        <f t="shared" si="2"/>
        <v>6.899999999999995E-2</v>
      </c>
      <c r="J23" s="10">
        <f t="shared" ref="J23:J28" si="3">F23/E23</f>
        <v>0.15229072398190044</v>
      </c>
      <c r="K23" s="11">
        <f t="shared" ref="K23:K28" si="4">G23/E23</f>
        <v>0.81462104072398189</v>
      </c>
      <c r="L23" s="11">
        <f t="shared" ref="L23:L28" si="5">H23/E23</f>
        <v>2.3331447963800909E-2</v>
      </c>
      <c r="M23" s="12">
        <f t="shared" ref="M23:M28" si="6">I23/E23</f>
        <v>9.7567873303167352E-3</v>
      </c>
      <c r="N23">
        <v>1</v>
      </c>
      <c r="O23">
        <v>1</v>
      </c>
      <c r="P23">
        <v>1</v>
      </c>
      <c r="Q23">
        <v>1</v>
      </c>
    </row>
    <row r="24" spans="1:17">
      <c r="A24">
        <v>2</v>
      </c>
      <c r="B24" s="4">
        <v>0.627</v>
      </c>
      <c r="C24" s="5">
        <v>3.5059999999999998</v>
      </c>
      <c r="D24" s="5">
        <v>3.6379999999999999</v>
      </c>
      <c r="E24" s="6">
        <v>3.6880000000000002</v>
      </c>
      <c r="F24" s="4">
        <f t="shared" ref="F24:F28" si="7">B24</f>
        <v>0.627</v>
      </c>
      <c r="G24" s="5">
        <f t="shared" si="2"/>
        <v>2.8789999999999996</v>
      </c>
      <c r="H24" s="5">
        <f t="shared" si="2"/>
        <v>0.13200000000000012</v>
      </c>
      <c r="I24" s="6">
        <f t="shared" si="2"/>
        <v>5.0000000000000266E-2</v>
      </c>
      <c r="J24" s="10">
        <f t="shared" si="3"/>
        <v>0.17001084598698482</v>
      </c>
      <c r="K24" s="11">
        <f t="shared" si="4"/>
        <v>0.78063991323210402</v>
      </c>
      <c r="L24" s="11">
        <f t="shared" si="5"/>
        <v>3.579175704989157E-2</v>
      </c>
      <c r="M24" s="12">
        <f t="shared" si="6"/>
        <v>1.3557483731019594E-2</v>
      </c>
      <c r="N24">
        <f>$F$23/F24</f>
        <v>1.7177033492822966</v>
      </c>
      <c r="O24">
        <f>$G$23/G24</f>
        <v>2.0010420284821122</v>
      </c>
      <c r="P24">
        <f>$H$23/H24</f>
        <v>1.2499999999999991</v>
      </c>
      <c r="Q24">
        <f>$I$23/I24</f>
        <v>1.3799999999999917</v>
      </c>
    </row>
    <row r="25" spans="1:17">
      <c r="A25">
        <v>4</v>
      </c>
      <c r="B25" s="4">
        <v>0.38700000000000001</v>
      </c>
      <c r="C25" s="5">
        <v>1.9379999999999999</v>
      </c>
      <c r="D25" s="5">
        <v>2.0350000000000001</v>
      </c>
      <c r="E25" s="6">
        <v>2.0670000000000002</v>
      </c>
      <c r="F25" s="4">
        <f t="shared" si="7"/>
        <v>0.38700000000000001</v>
      </c>
      <c r="G25" s="5">
        <f t="shared" si="2"/>
        <v>1.5509999999999999</v>
      </c>
      <c r="H25" s="5">
        <f t="shared" si="2"/>
        <v>9.7000000000000197E-2</v>
      </c>
      <c r="I25" s="6">
        <f t="shared" si="2"/>
        <v>3.2000000000000028E-2</v>
      </c>
      <c r="J25" s="10">
        <f t="shared" si="3"/>
        <v>0.18722786647314948</v>
      </c>
      <c r="K25" s="11">
        <f t="shared" si="4"/>
        <v>0.75036284470246728</v>
      </c>
      <c r="L25" s="11">
        <f t="shared" si="5"/>
        <v>4.6927914852443249E-2</v>
      </c>
      <c r="M25" s="12">
        <f t="shared" si="6"/>
        <v>1.5481373971940023E-2</v>
      </c>
      <c r="N25">
        <f t="shared" ref="N25:N28" si="8">$F$23/F25</f>
        <v>2.7829457364341081</v>
      </c>
      <c r="O25">
        <f t="shared" ref="O25:O28" si="9">$G$23/G25</f>
        <v>3.7143778207607996</v>
      </c>
      <c r="P25">
        <f t="shared" ref="P25:P28" si="10">$H$23/H25</f>
        <v>1.7010309278350484</v>
      </c>
      <c r="Q25">
        <f t="shared" ref="Q25:Q28" si="11">$I$23/I25</f>
        <v>2.1562499999999964</v>
      </c>
    </row>
    <row r="26" spans="1:17">
      <c r="A26">
        <v>8</v>
      </c>
      <c r="B26" s="4">
        <v>1.0629999999999999</v>
      </c>
      <c r="C26" s="5">
        <v>2.657</v>
      </c>
      <c r="D26" s="5">
        <v>2.766</v>
      </c>
      <c r="E26" s="6">
        <v>2.7839999999999998</v>
      </c>
      <c r="F26" s="4">
        <f t="shared" si="7"/>
        <v>1.0629999999999999</v>
      </c>
      <c r="G26" s="5">
        <f t="shared" si="2"/>
        <v>1.5940000000000001</v>
      </c>
      <c r="H26" s="5">
        <f t="shared" si="2"/>
        <v>0.10899999999999999</v>
      </c>
      <c r="I26" s="6">
        <f t="shared" si="2"/>
        <v>1.7999999999999794E-2</v>
      </c>
      <c r="J26" s="10">
        <f t="shared" si="3"/>
        <v>0.38182471264367818</v>
      </c>
      <c r="K26" s="11">
        <f t="shared" si="4"/>
        <v>0.57255747126436785</v>
      </c>
      <c r="L26" s="11">
        <f t="shared" si="5"/>
        <v>3.915229885057471E-2</v>
      </c>
      <c r="M26" s="12">
        <f t="shared" si="6"/>
        <v>6.4655172413792365E-3</v>
      </c>
      <c r="N26">
        <f t="shared" si="8"/>
        <v>1.013170272812794</v>
      </c>
      <c r="O26">
        <f t="shared" si="9"/>
        <v>3.6141781681304894</v>
      </c>
      <c r="P26">
        <f t="shared" si="10"/>
        <v>1.5137614678899087</v>
      </c>
      <c r="Q26">
        <f t="shared" si="11"/>
        <v>3.8333333333333743</v>
      </c>
    </row>
    <row r="27" spans="1:17">
      <c r="A27">
        <v>16</v>
      </c>
      <c r="B27" s="4">
        <v>1.917</v>
      </c>
      <c r="C27" s="5">
        <v>3.46</v>
      </c>
      <c r="D27" s="5">
        <v>3.5939999999999999</v>
      </c>
      <c r="E27" s="6">
        <v>3.6030000000000002</v>
      </c>
      <c r="F27" s="4">
        <f t="shared" si="7"/>
        <v>1.917</v>
      </c>
      <c r="G27" s="5">
        <f t="shared" si="2"/>
        <v>1.5429999999999999</v>
      </c>
      <c r="H27" s="5">
        <f t="shared" si="2"/>
        <v>0.1339999999999999</v>
      </c>
      <c r="I27" s="6">
        <f t="shared" si="2"/>
        <v>9.0000000000003411E-3</v>
      </c>
      <c r="J27" s="10">
        <f t="shared" si="3"/>
        <v>0.53205661948376348</v>
      </c>
      <c r="K27" s="11">
        <f t="shared" si="4"/>
        <v>0.42825423258395778</v>
      </c>
      <c r="L27" s="11">
        <f t="shared" si="5"/>
        <v>3.7191229530946404E-2</v>
      </c>
      <c r="M27" s="12">
        <f t="shared" si="6"/>
        <v>2.4979184013323177E-3</v>
      </c>
      <c r="N27">
        <f t="shared" si="8"/>
        <v>0.56181533646322379</v>
      </c>
      <c r="O27">
        <f t="shared" si="9"/>
        <v>3.7336357744653275</v>
      </c>
      <c r="P27">
        <f t="shared" si="10"/>
        <v>1.2313432835820908</v>
      </c>
      <c r="Q27">
        <f t="shared" si="11"/>
        <v>7.6666666666663703</v>
      </c>
    </row>
    <row r="28" spans="1:17">
      <c r="A28">
        <v>32</v>
      </c>
      <c r="B28" s="7">
        <v>3.4750000000000001</v>
      </c>
      <c r="C28" s="8">
        <v>4.9480000000000004</v>
      </c>
      <c r="D28" s="8">
        <v>5.1280000000000001</v>
      </c>
      <c r="E28" s="9">
        <v>5.1319999999999997</v>
      </c>
      <c r="F28" s="7">
        <f t="shared" si="7"/>
        <v>3.4750000000000001</v>
      </c>
      <c r="G28" s="8">
        <f t="shared" si="2"/>
        <v>1.4730000000000003</v>
      </c>
      <c r="H28" s="8">
        <f t="shared" si="2"/>
        <v>0.17999999999999972</v>
      </c>
      <c r="I28" s="9">
        <f t="shared" si="2"/>
        <v>3.9999999999995595E-3</v>
      </c>
      <c r="J28" s="13">
        <f t="shared" si="3"/>
        <v>0.67712392829306323</v>
      </c>
      <c r="K28" s="14">
        <f t="shared" si="4"/>
        <v>0.28702260327357765</v>
      </c>
      <c r="L28" s="14">
        <f t="shared" si="5"/>
        <v>3.5074045206547104E-2</v>
      </c>
      <c r="M28" s="15">
        <f t="shared" si="6"/>
        <v>7.7942322681207325E-4</v>
      </c>
      <c r="N28">
        <f t="shared" si="8"/>
        <v>0.3099280575539568</v>
      </c>
      <c r="O28">
        <f t="shared" si="9"/>
        <v>3.9110658520027148</v>
      </c>
      <c r="P28">
        <f t="shared" si="10"/>
        <v>0.91666666666666829</v>
      </c>
      <c r="Q28">
        <f t="shared" si="11"/>
        <v>17.250000000001886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MPI</vt:lpstr>
      <vt:lpstr>OMP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Tornquist</dc:creator>
  <cp:lastModifiedBy>Nathan Tornquist</cp:lastModifiedBy>
  <dcterms:created xsi:type="dcterms:W3CDTF">2015-04-23T12:51:39Z</dcterms:created>
  <dcterms:modified xsi:type="dcterms:W3CDTF">2015-04-24T02:28:53Z</dcterms:modified>
</cp:coreProperties>
</file>