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yuan/Desktop/Jobfile/Excel自动化报表/"/>
    </mc:Choice>
  </mc:AlternateContent>
  <xr:revisionPtr revIDLastSave="0" documentId="13_ncr:1_{FD6F429D-CE00-694E-81A7-25C0CAA0F9EE}" xr6:coauthVersionLast="47" xr6:coauthVersionMax="47" xr10:uidLastSave="{00000000-0000-0000-0000-000000000000}"/>
  <bookViews>
    <workbookView xWindow="7380" yWindow="880" windowWidth="25560" windowHeight="26740" activeTab="1" xr2:uid="{553E32EC-A0D7-154D-A4DC-63AF19B0F50F}"/>
  </bookViews>
  <sheets>
    <sheet name="数据" sheetId="2" r:id="rId1"/>
    <sheet name="自动化报表" sheetId="3" r:id="rId2"/>
    <sheet name="源数据备份" sheetId="29" state="hidden" r:id="rId3"/>
  </sheets>
  <definedNames>
    <definedName name="_xlnm._FilterDatabase" localSheetId="0" hidden="1">数据!$A$1:$X$562</definedName>
    <definedName name="_xlnm._FilterDatabase" localSheetId="2" hidden="1">源数据备份!$A$1:$X$562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A14" i="3"/>
  <c r="A15" i="3" s="1"/>
  <c r="A16" i="3" s="1"/>
  <c r="A17" i="3" s="1"/>
  <c r="A18" i="3" s="1"/>
  <c r="A19" i="3" s="1"/>
  <c r="D19" i="3" s="1"/>
  <c r="H8" i="3"/>
  <c r="D18" i="3" l="1"/>
  <c r="D17" i="3"/>
  <c r="D16" i="3"/>
  <c r="D15" i="3"/>
  <c r="D14" i="3"/>
  <c r="C13" i="3"/>
  <c r="D20" i="3" l="1"/>
  <c r="D1" i="3"/>
  <c r="B1" i="3"/>
  <c r="F26" i="3" l="1"/>
  <c r="F27" i="3"/>
  <c r="F28" i="3"/>
  <c r="F29" i="3"/>
  <c r="F30" i="3"/>
  <c r="F31" i="3"/>
  <c r="F25" i="3"/>
  <c r="D26" i="3"/>
  <c r="D27" i="3"/>
  <c r="D28" i="3"/>
  <c r="D29" i="3"/>
  <c r="D30" i="3"/>
  <c r="D31" i="3"/>
  <c r="D25" i="3"/>
  <c r="C26" i="3"/>
  <c r="C27" i="3"/>
  <c r="C28" i="3"/>
  <c r="C29" i="3"/>
  <c r="C30" i="3"/>
  <c r="C31" i="3"/>
  <c r="C25" i="3"/>
  <c r="F14" i="3"/>
  <c r="G14" i="3"/>
  <c r="F15" i="3"/>
  <c r="G15" i="3"/>
  <c r="F16" i="3"/>
  <c r="G16" i="3"/>
  <c r="F17" i="3"/>
  <c r="G17" i="3"/>
  <c r="F18" i="3"/>
  <c r="G18" i="3"/>
  <c r="F19" i="3"/>
  <c r="G19" i="3"/>
  <c r="G13" i="3"/>
  <c r="F13" i="3"/>
  <c r="C14" i="3"/>
  <c r="C15" i="3"/>
  <c r="H27" i="3" s="1"/>
  <c r="C16" i="3"/>
  <c r="H28" i="3" s="1"/>
  <c r="C17" i="3"/>
  <c r="H29" i="3" s="1"/>
  <c r="C18" i="3"/>
  <c r="H30" i="3" s="1"/>
  <c r="C19" i="3"/>
  <c r="H31" i="3" s="1"/>
  <c r="H25" i="3"/>
  <c r="G20" i="3" l="1"/>
  <c r="H26" i="3"/>
  <c r="C20" i="3"/>
  <c r="F20" i="3"/>
  <c r="A9" i="3" s="1"/>
  <c r="B9" i="3" s="1"/>
  <c r="G31" i="3"/>
  <c r="A31" i="3"/>
  <c r="B31" i="3" s="1"/>
  <c r="A30" i="3"/>
  <c r="G29" i="3"/>
  <c r="A29" i="3"/>
  <c r="B29" i="3" s="1"/>
  <c r="A28" i="3"/>
  <c r="A27" i="3"/>
  <c r="B27" i="3" s="1"/>
  <c r="A26" i="3"/>
  <c r="D32" i="3"/>
  <c r="C32" i="3"/>
  <c r="A6" i="3" s="1"/>
  <c r="A25" i="3"/>
  <c r="B25" i="3" s="1"/>
  <c r="H19" i="3"/>
  <c r="B19" i="3"/>
  <c r="E18" i="3"/>
  <c r="B18" i="3"/>
  <c r="B17" i="3"/>
  <c r="B16" i="3"/>
  <c r="B15" i="3"/>
  <c r="B14" i="3"/>
  <c r="B13" i="3"/>
  <c r="G7" i="3"/>
  <c r="H20" i="3" l="1"/>
  <c r="H32" i="3"/>
  <c r="E20" i="3"/>
  <c r="E28" i="3"/>
  <c r="C6" i="3"/>
  <c r="E14" i="3"/>
  <c r="H14" i="3"/>
  <c r="G26" i="3"/>
  <c r="G30" i="3"/>
  <c r="H16" i="3"/>
  <c r="E13" i="3"/>
  <c r="H18" i="3"/>
  <c r="E17" i="3"/>
  <c r="E29" i="3"/>
  <c r="E27" i="3"/>
  <c r="E26" i="3"/>
  <c r="E30" i="3"/>
  <c r="E15" i="3"/>
  <c r="E31" i="3"/>
  <c r="G28" i="3"/>
  <c r="G27" i="3"/>
  <c r="E19" i="3"/>
  <c r="E16" i="3"/>
  <c r="E32" i="3"/>
  <c r="F32" i="3"/>
  <c r="G32" i="3" s="1"/>
  <c r="E6" i="3" s="1"/>
  <c r="H17" i="3"/>
  <c r="H15" i="3"/>
  <c r="H13" i="3"/>
  <c r="E25" i="3"/>
  <c r="G25" i="3"/>
  <c r="B26" i="3"/>
  <c r="B28" i="3"/>
  <c r="B30" i="3"/>
  <c r="E9" i="3" l="1"/>
  <c r="F9" i="3" s="1"/>
  <c r="C9" i="3"/>
  <c r="D9" i="3" s="1"/>
</calcChain>
</file>

<file path=xl/sharedStrings.xml><?xml version="1.0" encoding="utf-8"?>
<sst xmlns="http://schemas.openxmlformats.org/spreadsheetml/2006/main" count="7939" uniqueCount="81">
  <si>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</si>
  <si>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</si>
  <si>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</si>
  <si>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</si>
  <si>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</si>
  <si>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</si>
  <si>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</si>
  <si>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</si>
  <si>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</si>
  <si>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</si>
  <si>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</si>
  <si>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</si>
  <si>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</si>
  <si>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</si>
  <si>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</si>
  <si>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</si>
  <si>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</si>
  <si>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</si>
  <si>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</si>
  <si>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</si>
  <si>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</si>
  <si>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</si>
  <si>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</si>
  <si>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</si>
  <si>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</si>
  <si>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</si>
  <si>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</si>
  <si>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</si>
  <si>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</si>
  <si>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</si>
  <si>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</si>
  <si>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</si>
  <si>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</si>
  <si>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</si>
  <si>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</si>
  <si>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</si>
  <si>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</si>
  <si>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</si>
  <si>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</si>
  <si>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</si>
  <si>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</si>
  <si>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</si>
  <si>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</si>
  <si>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</si>
  <si>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</si>
  <si>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</si>
  <si>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</si>
  <si>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</si>
  <si>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</si>
  <si>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</si>
  <si>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</si>
  <si>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</si>
  <si>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</si>
  <si>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</si>
  <si>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</si>
  <si>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</si>
  <si>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</si>
  <si>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20年8月第二周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</si>
  <si>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</si>
  <si>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</si>
  <si>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</si>
  <si>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</si>
  <si>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</si>
  <si>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</si>
  <si>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</si>
  <si>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</si>
  <si>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</si>
  <si>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</si>
  <si>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</si>
  <si>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</si>
  <si>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</si>
  <si>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</si>
  <si>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</si>
  <si>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</si>
  <si>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</si>
  <si>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</si>
  <si>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</si>
  <si>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</si>
  <si>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品牌ID</t>
    <phoneticPr fontId="18" type="noConversion"/>
  </si>
  <si>
    <t>蛙小辣火锅杯（总账号）</t>
    <phoneticPr fontId="18" type="noConversion"/>
  </si>
  <si>
    <t>全部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</si>
</sst>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_ * #,##0.00_ ;_ * \-#,##0.00_ ;_ * &quot;-&quot;??_ ;_ @_ "/>
    <numFmt numFmtId="177" formatCode="_ * #,##0_ ;_ * \-#,##0_ ;_ * &quot;-&quot;??_ ;_ @_ "/>
    <numFmt numFmtId="178" formatCode="0.00%;0.00%"/>
    <numFmt numFmtId="179" formatCode="[$-804]aaa;@"/>
    <numFmt numFmtId="180" formatCode="yyyymmdd"/>
    <numFmt numFmtId="184" formatCode="0_);[Red]\(0\)"/>
  </numFmts>
  <fonts count="25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3F3F3F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12"/>
      <color rgb="FF00B0F0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21" fillId="33" borderId="0" xfId="0" applyFont="1" applyFill="1" applyAlignment="1">
      <alignment horizontal="right" vertical="center"/>
    </xf>
    <xf numFmtId="0" fontId="21" fillId="33" borderId="0" xfId="0" applyFont="1" applyFill="1" applyAlignment="1">
      <alignment horizontal="center" vertical="center"/>
    </xf>
    <xf numFmtId="0" fontId="22" fillId="33" borderId="10" xfId="10" applyFont="1" applyFill="1" applyBorder="1" applyAlignment="1">
      <alignment horizontal="center" vertical="center"/>
    </xf>
    <xf numFmtId="177" fontId="21" fillId="33" borderId="0" xfId="42" applyNumberFormat="1" applyFont="1" applyFill="1" applyAlignment="1">
      <alignment horizontal="right" vertical="center"/>
    </xf>
    <xf numFmtId="10" fontId="21" fillId="33" borderId="0" xfId="43" applyNumberFormat="1" applyFont="1" applyFill="1" applyAlignment="1">
      <alignment horizontal="right" vertical="center"/>
    </xf>
    <xf numFmtId="14" fontId="19" fillId="33" borderId="0" xfId="0" applyNumberFormat="1" applyFont="1" applyFill="1">
      <alignment vertical="center"/>
    </xf>
    <xf numFmtId="0" fontId="19" fillId="33" borderId="14" xfId="0" applyFont="1" applyFill="1" applyBorder="1">
      <alignment vertical="center"/>
    </xf>
    <xf numFmtId="177" fontId="19" fillId="33" borderId="15" xfId="42" applyNumberFormat="1" applyFont="1" applyFill="1" applyBorder="1">
      <alignment vertical="center"/>
    </xf>
    <xf numFmtId="178" fontId="21" fillId="33" borderId="0" xfId="43" applyNumberFormat="1" applyFont="1" applyFill="1" applyAlignment="1">
      <alignment horizontal="right" vertical="center"/>
    </xf>
    <xf numFmtId="10" fontId="21" fillId="33" borderId="0" xfId="0" applyNumberFormat="1" applyFont="1" applyFill="1" applyAlignment="1">
      <alignment horizontal="right" vertical="center"/>
    </xf>
    <xf numFmtId="10" fontId="19" fillId="33" borderId="0" xfId="43" applyNumberFormat="1" applyFont="1" applyFill="1">
      <alignment vertical="center"/>
    </xf>
    <xf numFmtId="0" fontId="19" fillId="33" borderId="17" xfId="0" applyFont="1" applyFill="1" applyBorder="1">
      <alignment vertical="center"/>
    </xf>
    <xf numFmtId="0" fontId="19" fillId="33" borderId="18" xfId="0" applyFont="1" applyFill="1" applyBorder="1">
      <alignment vertical="center"/>
    </xf>
    <xf numFmtId="14" fontId="19" fillId="33" borderId="19" xfId="0" applyNumberFormat="1" applyFont="1" applyFill="1" applyBorder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0" fontId="19" fillId="33" borderId="0" xfId="43" applyNumberFormat="1" applyFont="1" applyFill="1" applyBorder="1" applyAlignment="1">
      <alignment horizontal="center" vertical="center"/>
    </xf>
    <xf numFmtId="2" fontId="19" fillId="33" borderId="20" xfId="0" applyNumberFormat="1" applyFont="1" applyFill="1" applyBorder="1" applyAlignment="1">
      <alignment horizontal="center" vertical="center"/>
    </xf>
    <xf numFmtId="14" fontId="19" fillId="33" borderId="21" xfId="0" applyNumberFormat="1" applyFont="1" applyFill="1" applyBorder="1" applyAlignment="1">
      <alignment horizontal="center" vertical="center"/>
    </xf>
    <xf numFmtId="179" fontId="19" fillId="33" borderId="22" xfId="0" applyNumberFormat="1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10" fontId="19" fillId="33" borderId="22" xfId="43" applyNumberFormat="1" applyFont="1" applyFill="1" applyBorder="1" applyAlignment="1">
      <alignment horizontal="center" vertical="center"/>
    </xf>
    <xf numFmtId="2" fontId="19" fillId="33" borderId="23" xfId="0" applyNumberFormat="1" applyFont="1" applyFill="1" applyBorder="1" applyAlignment="1">
      <alignment horizontal="center" vertical="center"/>
    </xf>
    <xf numFmtId="2" fontId="19" fillId="33" borderId="0" xfId="0" applyNumberFormat="1" applyFont="1" applyFill="1" applyAlignment="1">
      <alignment horizontal="center" vertical="center"/>
    </xf>
    <xf numFmtId="10" fontId="19" fillId="33" borderId="20" xfId="43" applyNumberFormat="1" applyFont="1" applyFill="1" applyBorder="1" applyAlignment="1">
      <alignment horizontal="center" vertical="center"/>
    </xf>
    <xf numFmtId="10" fontId="19" fillId="33" borderId="23" xfId="43" applyNumberFormat="1" applyFont="1" applyFill="1" applyBorder="1" applyAlignment="1">
      <alignment horizontal="center" vertical="center"/>
    </xf>
    <xf numFmtId="10" fontId="19" fillId="33" borderId="0" xfId="43" applyNumberFormat="1" applyFont="1" applyFill="1" applyAlignment="1">
      <alignment horizontal="center" vertical="center"/>
    </xf>
    <xf numFmtId="180" fontId="19" fillId="33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176" fontId="19" fillId="33" borderId="0" xfId="0" applyNumberFormat="1" applyFont="1" applyFill="1">
      <alignment vertical="center"/>
    </xf>
    <xf numFmtId="184" fontId="19" fillId="33" borderId="0" xfId="0" applyNumberFormat="1" applyFont="1" applyFill="1" applyAlignment="1">
      <alignment horizontal="center" vertical="center"/>
    </xf>
    <xf numFmtId="184" fontId="19" fillId="33" borderId="22" xfId="0" applyNumberFormat="1" applyFont="1" applyFill="1" applyBorder="1" applyAlignment="1">
      <alignment horizontal="center" vertical="center"/>
    </xf>
    <xf numFmtId="57" fontId="20" fillId="33" borderId="0" xfId="0" applyNumberFormat="1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9" fontId="19" fillId="33" borderId="12" xfId="43" applyFont="1" applyFill="1" applyBorder="1" applyAlignment="1">
      <alignment horizontal="right" vertical="center"/>
    </xf>
    <xf numFmtId="9" fontId="19" fillId="33" borderId="13" xfId="43" applyFont="1" applyFill="1" applyBorder="1" applyAlignment="1">
      <alignment horizontal="right" vertical="center"/>
    </xf>
    <xf numFmtId="0" fontId="24" fillId="33" borderId="0" xfId="0" applyFont="1" applyFill="1">
      <alignment vertical="center"/>
    </xf>
    <xf numFmtId="0" fontId="24" fillId="33" borderId="16" xfId="0" applyFont="1" applyFill="1" applyBorder="1">
      <alignment vertical="center"/>
    </xf>
    <xf numFmtId="0" fontId="23" fillId="34" borderId="19" xfId="0" applyFont="1" applyFill="1" applyBorder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3" fillId="34" borderId="20" xfId="0" applyFont="1" applyFill="1" applyBorder="1" applyAlignment="1">
      <alignment horizontal="center" vertical="center"/>
    </xf>
    <xf numFmtId="0" fontId="24" fillId="33" borderId="11" xfId="10" applyFont="1" applyFill="1" applyBorder="1" applyAlignment="1">
      <alignment horizontal="center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0"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u/>
        <color auto="1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19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zoomScale="150" zoomScaleNormal="10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baseColWidth="10" defaultColWidth="8.83203125" defaultRowHeight="15"/>
  <cols>
    <col min="1" max="1" width="10.5" style="1" bestFit="1" customWidth="1"/>
    <col min="3" max="3" width="23.5" bestFit="1" customWidth="1"/>
    <col min="4" max="4" width="11.6640625" bestFit="1" customWidth="1"/>
    <col min="5" max="5" width="24.5" bestFit="1" customWidth="1"/>
    <col min="9" max="9" width="30.1640625" customWidth="1"/>
    <col min="10" max="10" width="8.83203125" customWidth="1"/>
    <col min="11" max="11" width="10.1640625" customWidth="1"/>
    <col min="12" max="14" width="12.1640625" customWidth="1"/>
    <col min="15" max="16" width="11" bestFit="1" customWidth="1"/>
    <col min="17" max="19" width="10.1640625" customWidth="1"/>
    <col min="20" max="22" width="11.1640625" customWidth="1"/>
    <col min="23" max="24" width="10.1640625" customWidth="1"/>
  </cols>
  <sheetData>
    <row r="1" spans="1:24">
      <c r="A1" s="1" t="s">
        <v>3</v>
      </c>
      <c r="B1" t="s">
        <v>78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31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31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31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31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31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31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31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79</v>
      </c>
      <c r="D9" t="s">
        <v>45</v>
      </c>
      <c r="E9" t="s">
        <v>21</v>
      </c>
      <c r="F9" s="31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A1:X562" xr:uid="{E0942033-AF8A-492B-A35C-ABA2A3AA8982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E606-8748-4B25-868B-39312967869E}">
  <sheetPr>
    <tabColor rgb="FFFFC000"/>
  </sheetPr>
  <dimension ref="A1:K32"/>
  <sheetViews>
    <sheetView tabSelected="1" zoomScale="158" workbookViewId="0">
      <selection activeCell="I22" sqref="I22"/>
    </sheetView>
  </sheetViews>
  <sheetFormatPr baseColWidth="10" defaultColWidth="9" defaultRowHeight="18"/>
  <cols>
    <col min="1" max="1" width="13.83203125" style="2" bestFit="1" customWidth="1"/>
    <col min="2" max="2" width="12.5" style="2" customWidth="1"/>
    <col min="3" max="3" width="12.5" style="2" bestFit="1" customWidth="1"/>
    <col min="4" max="4" width="13.1640625" style="2" customWidth="1"/>
    <col min="5" max="5" width="11.33203125" style="2" bestFit="1" customWidth="1"/>
    <col min="6" max="6" width="11.83203125" style="2" customWidth="1"/>
    <col min="7" max="7" width="11.1640625" style="2" bestFit="1" customWidth="1"/>
    <col min="8" max="8" width="11.5" style="2" bestFit="1" customWidth="1"/>
    <col min="9" max="9" width="11.6640625" style="2" bestFit="1" customWidth="1"/>
    <col min="10" max="16384" width="9" style="2"/>
  </cols>
  <sheetData>
    <row r="1" spans="1:11">
      <c r="A1" s="2" t="s">
        <v>56</v>
      </c>
      <c r="B1" s="30">
        <f>$A$13</f>
        <v>44053</v>
      </c>
      <c r="C1" s="18" t="s">
        <v>77</v>
      </c>
      <c r="D1" s="30">
        <f>$A$19</f>
        <v>44059</v>
      </c>
    </row>
    <row r="2" spans="1:11">
      <c r="A2" s="35" t="s">
        <v>57</v>
      </c>
      <c r="B2" s="36"/>
      <c r="C2" s="36"/>
      <c r="D2" s="36"/>
      <c r="E2" s="36"/>
      <c r="F2" s="36"/>
      <c r="G2" s="36"/>
      <c r="H2" s="36"/>
    </row>
    <row r="3" spans="1:11">
      <c r="A3" s="36"/>
      <c r="B3" s="36"/>
      <c r="C3" s="36"/>
      <c r="D3" s="36"/>
      <c r="E3" s="36"/>
      <c r="F3" s="36"/>
      <c r="G3" s="36"/>
      <c r="H3" s="36"/>
    </row>
    <row r="4" spans="1:11" ht="19" thickBot="1">
      <c r="A4" s="41" t="s">
        <v>58</v>
      </c>
    </row>
    <row r="5" spans="1:11">
      <c r="A5" s="3" t="s">
        <v>59</v>
      </c>
      <c r="B5" s="4"/>
      <c r="C5" s="3" t="s">
        <v>60</v>
      </c>
      <c r="D5" s="4"/>
      <c r="E5" s="3" t="s">
        <v>61</v>
      </c>
      <c r="F5" s="4"/>
      <c r="G5" s="5" t="s">
        <v>62</v>
      </c>
      <c r="H5" s="46" t="s">
        <v>80</v>
      </c>
    </row>
    <row r="6" spans="1:11">
      <c r="A6" s="6">
        <f>$C$32</f>
        <v>16036</v>
      </c>
      <c r="B6" s="3"/>
      <c r="C6" s="7">
        <f>SUM($D$25:$D$31)/$A$6</f>
        <v>7.3584435021202294E-2</v>
      </c>
      <c r="D6" s="3"/>
      <c r="E6" s="7">
        <f>G32</f>
        <v>0.21271186440677967</v>
      </c>
      <c r="F6" s="3"/>
      <c r="G6" s="37" t="s">
        <v>63</v>
      </c>
      <c r="H6" s="38"/>
    </row>
    <row r="7" spans="1:11">
      <c r="A7" s="41" t="s">
        <v>64</v>
      </c>
      <c r="G7" s="39">
        <f>IF($H$5="全部",SUMIFS(INDEX(数据!$A:$X,0,MATCH("GMV",数据!$A$1:$X$1,0)),INDEX(数据!$A:$X,0,MATCH("日期",数据!$A$1:$X$1,0)),"&gt;="&amp;DATE(YEAR($A$13),MONTH($A$13),1),INDEX(数据!$A:$X,0,MATCH("日期",数据!$A$1:$X$1,0)),"&lt;="&amp;$A$19),SUMIFS(INDEX(数据!$A:$X,0,MATCH("GMV",数据!$A$1:$X$1,0)),INDEX(数据!$A:$X,0,MATCH("日期",数据!$A$1:$X$1,0)),"&gt;="&amp;DATE(YEAR($A$13),MONTH($A$13),1),INDEX(数据!$A:$X,0,MATCH("日期",数据!$A$1:$X$1,0)),"&lt;="&amp;$A$19,INDEX(数据!$A:$X,0,MATCH("平台i",数据!$A$1:$X$1,0)),$H$5))/$H$8</f>
        <v>0.25984995000000005</v>
      </c>
      <c r="H7" s="40"/>
      <c r="I7" s="8"/>
      <c r="K7" s="32"/>
    </row>
    <row r="8" spans="1:11" ht="19" thickBot="1">
      <c r="A8" s="3" t="s">
        <v>53</v>
      </c>
      <c r="B8" s="4"/>
      <c r="C8" s="3" t="s">
        <v>54</v>
      </c>
      <c r="D8" s="4"/>
      <c r="E8" s="3" t="s">
        <v>65</v>
      </c>
      <c r="F8" s="4"/>
      <c r="G8" s="9" t="s">
        <v>66</v>
      </c>
      <c r="H8" s="10">
        <f>IF($H$5="全部",200000,IF($H$5="美团",100000,50000))</f>
        <v>200000</v>
      </c>
    </row>
    <row r="9" spans="1:11">
      <c r="A9" s="6">
        <f>F20</f>
        <v>258</v>
      </c>
      <c r="B9" s="11">
        <f>A9/IF($H$5="全部",SUMIFS(INDEX(数据!$A:$X,0,MATCH($A$8,数据!$A$1:$X$1,0)),INDEX(数据!$A:$X,0,MATCH("日期",数据!$A$1:$X$1,0)),"&gt;="&amp;($A$13-7),INDEX(数据!$A:$X,0,MATCH("日期",数据!$A$1:$X$1,0)),"&lt;="&amp;($A$19-7)),SUMIFS(INDEX(数据!$A:$X,0,MATCH($A$8,数据!$A$1:$X$1,0)),INDEX(数据!$A:$X,0,MATCH("日期",数据!$A$1:$X$1,0)),"&gt;="&amp;($A$13-7),INDEX(数据!$A:$X,0,MATCH("日期",数据!$A$1:$X$1,0)),"&lt;="&amp;($A$19-7),INDEX(数据!$A:$X,0,MATCH("平台i",数据!$A$1:$X$1,0)),$H$5))-1</f>
        <v>-0.33505154639175261</v>
      </c>
      <c r="C9" s="6">
        <f>D20</f>
        <v>5417.5099999999993</v>
      </c>
      <c r="D9" s="11">
        <f>C9/IF($H$5="全部",SUMIFS(INDEX(数据!$A:$X,0,MATCH($C$8,数据!$A$1:$X$1,0)),INDEX(数据!$A:$X,0,MATCH("日期",数据!$A$1:$X$1,0)),"&gt;="&amp;($A$13-7),INDEX(数据!$A:$X,0,MATCH("日期",数据!$A$1:$X$1,0)),"&lt;="&amp;($A$19-7)),SUMIFS(INDEX(数据!$A:$X,0,MATCH($C$8,数据!$A$1:$X$1,0)),INDEX(数据!$A:$X,0,MATCH("日期",数据!$A$1:$X$1,0)),"&gt;="&amp;($A$13-7),INDEX(数据!$A:$X,0,MATCH("日期",数据!$A$1:$X$1,0)),"&lt;="&amp;($A$19-7),INDEX(数据!$A:$X,0,MATCH("平台i",数据!$A$1:$X$1,0)),$H$5))-1</f>
        <v>-0.24846467894553603</v>
      </c>
      <c r="E9" s="12">
        <f>E20</f>
        <v>0.36122657449154993</v>
      </c>
      <c r="F9" s="11">
        <f>E9/(IF($H$5="全部",SUMIFS(INDEX(数据!$A:$X,0,MATCH(D$12,数据!$A$1:$X$1,0)),INDEX(数据!$A:$X,0,MATCH("日期",数据!$A$1:$X$1,0)),"&gt;="&amp;($A$13-7),INDEX(数据!$A:$X,0,MATCH("日期",数据!$A$1:$X$1,0)),"&lt;="&amp;($A$19-7)),SUMIFS(INDEX(数据!$A:$X,0,MATCH(D$12,数据!$A$1:$X$1,0)),INDEX(数据!$A:$X,0,MATCH("日期",数据!$A$1:$X$1,0)),"&gt;="&amp;($A$13-7),INDEX(数据!$A:$X,0,MATCH("日期",数据!$A$1:$X$1,0)),"&lt;="&amp;($A$19-7),INDEX(数据!$A:$X,0,MATCH("平台i",数据!$A$1:$X$1,0)),$H$5))/IF($H$5="全部",SUMIFS(INDEX(数据!$A:$X,0,MATCH(C$12,数据!$A$1:$X$1,0)),INDEX(数据!$A:$X,0,MATCH("日期",数据!$A$1:$X$1,0)),"&gt;="&amp;($A$13-7),INDEX(数据!$A:$X,0,MATCH("日期",数据!$A$1:$X$1,0)),"&lt;="&amp;($A$19-7)),SUMIFS(INDEX(数据!$A:$X,0,MATCH(C$12,数据!$A$1:$X$1,0)),INDEX(数据!$A:$X,0,MATCH("日期",数据!$A$1:$X$1,0)),"&gt;="&amp;($A$13-7),INDEX(数据!$A:$X,0,MATCH("日期",数据!$A$1:$X$1,0)),"&lt;="&amp;($A$19-7),INDEX(数据!$A:$X,0,MATCH("平台i",数据!$A$1:$X$1,0)),$H$5)))-1</f>
        <v>6.4597617325405032E-2</v>
      </c>
      <c r="I9" s="13"/>
    </row>
    <row r="11" spans="1:11">
      <c r="A11" s="42" t="s">
        <v>67</v>
      </c>
      <c r="B11" s="14"/>
      <c r="C11" s="14" t="s">
        <v>68</v>
      </c>
      <c r="D11" s="14"/>
      <c r="E11" s="14"/>
      <c r="F11" s="14"/>
      <c r="G11" s="14"/>
      <c r="H11" s="15"/>
    </row>
    <row r="12" spans="1:11">
      <c r="A12" s="43" t="s">
        <v>69</v>
      </c>
      <c r="B12" s="44" t="s">
        <v>70</v>
      </c>
      <c r="C12" s="44" t="s">
        <v>55</v>
      </c>
      <c r="D12" s="44" t="s">
        <v>54</v>
      </c>
      <c r="E12" s="44" t="s">
        <v>65</v>
      </c>
      <c r="F12" s="44" t="s">
        <v>53</v>
      </c>
      <c r="G12" s="44" t="s">
        <v>52</v>
      </c>
      <c r="H12" s="45" t="s">
        <v>71</v>
      </c>
    </row>
    <row r="13" spans="1:11">
      <c r="A13" s="16">
        <v>44053</v>
      </c>
      <c r="B13" s="17">
        <f>A13</f>
        <v>44053</v>
      </c>
      <c r="C13" s="33">
        <f>IF($H$5="全部",SUMIF(INDEX(数据!$A:$X,0,MATCH($A$12,数据!$A$1:$X$1,0)),$A13,INDEX(数据!$A:$X,0,MATCH(C$12,数据!$A$1:$X$1,0))),SUMIFS(INDEX(数据!$A:$X,0,MATCH(C$12,数据!$A$1:$X$1,0)),INDEX(数据!$A:$X,0,MATCH($A$12,数据!$A$1:$X$1,0)),$A13,INDEX(数据!$A:$X,0,MATCH("平台i",数据!$A$1:$X$1,0)),$H$5))</f>
        <v>2233.92</v>
      </c>
      <c r="D13" s="33">
        <f>IF($H$5="全部",SUMIF(INDEX(数据!$A:$X,0,MATCH($A$12,数据!$A$1:$X$1,0)),$A13,INDEX(数据!$A:$X,0,MATCH(D$12,数据!$A$1:$X$1,0))),SUMIFS(INDEX(数据!$A:$X,0,MATCH(D$12,数据!$A$1:$X$1,0)),INDEX(数据!$A:$X,0,MATCH($A$12,数据!$A$1:$X$1,0)),$A13,INDEX(数据!$A:$X,0,MATCH("平台i",数据!$A$1:$X$1,0)),$H$5))</f>
        <v>768.67000000000007</v>
      </c>
      <c r="E13" s="19">
        <f>D13/C13</f>
        <v>0.34409020913909183</v>
      </c>
      <c r="F13" s="18">
        <f>IF($H$5="全部",SUMIF(INDEX(数据!$A:$X,0,MATCH($A$12,数据!$A$1:$X$1,0)),$A13,INDEX(数据!$A:$X,0,MATCH(F$12,数据!$A$1:$X$1,0))),SUMIFS(INDEX(数据!$A:$X,0,MATCH(F$12,数据!$A$1:$X$1,0)),INDEX(数据!$A:$X,0,MATCH($A$12,数据!$A$1:$X$1,0)),$A13,INDEX(数据!$A:$X,0,MATCH("平台i",数据!$A$1:$X$1,0)),$H$5))</f>
        <v>40</v>
      </c>
      <c r="G13" s="18">
        <f>IF($H$5="全部",SUMIF(INDEX(数据!$A:$X,0,MATCH($A$12,数据!$A$1:$X$1,0)),$A13,INDEX(数据!$A:$X,0,MATCH(G$12,数据!$A$1:$X$1,0))),SUMIFS(INDEX(数据!$A:$X,0,MATCH(G$12,数据!$A$1:$X$1,0)),INDEX(数据!$A:$X,0,MATCH($A$12,数据!$A$1:$X$1,0)),$A13,INDEX(数据!$A:$X,0,MATCH("平台i",数据!$A$1:$X$1,0)),$H$5))</f>
        <v>0</v>
      </c>
      <c r="H13" s="20">
        <f>C13/F13</f>
        <v>55.847999999999999</v>
      </c>
    </row>
    <row r="14" spans="1:11">
      <c r="A14" s="16">
        <f>A13+1</f>
        <v>44054</v>
      </c>
      <c r="B14" s="17">
        <f t="shared" ref="B14:B19" si="0">A14</f>
        <v>44054</v>
      </c>
      <c r="C14" s="33">
        <f>IF($H$5="全部",SUMIF(INDEX(数据!$A:$X,0,MATCH($A$12,数据!$A$1:$X$1,0)),$A14,INDEX(数据!$A:$X,0,MATCH(C$12,数据!$A$1:$X$1,0))),SUMIFS(INDEX(数据!$A:$X,0,MATCH(C$12,数据!$A$1:$X$1,0)),INDEX(数据!$A:$X,0,MATCH($A$12,数据!$A$1:$X$1,0)),$A14,INDEX(数据!$A:$X,0,MATCH("平台i",数据!$A$1:$X$1,0)),$H$5))</f>
        <v>2360.1800000000003</v>
      </c>
      <c r="D14" s="33">
        <f>IF($H$5="全部",SUMIF(INDEX(数据!$A:$X,0,MATCH($A$12,数据!$A$1:$X$1,0)),$A14,INDEX(数据!$A:$X,0,MATCH(D$12,数据!$A$1:$X$1,0))),SUMIFS(INDEX(数据!$A:$X,0,MATCH(D$12,数据!$A$1:$X$1,0)),INDEX(数据!$A:$X,0,MATCH($A$12,数据!$A$1:$X$1,0)),$A14,INDEX(数据!$A:$X,0,MATCH("平台i",数据!$A$1:$X$1,0)),$H$5))</f>
        <v>923.19</v>
      </c>
      <c r="E14" s="19">
        <f t="shared" ref="E14:E20" si="1">D14/C14</f>
        <v>0.39115236973451173</v>
      </c>
      <c r="F14" s="18">
        <f>IF($H$5="全部",SUMIF(INDEX(数据!$A:$X,0,MATCH($A$12,数据!$A$1:$X$1,0)),$A14,INDEX(数据!$A:$X,0,MATCH(F$12,数据!$A$1:$X$1,0))),SUMIFS(INDEX(数据!$A:$X,0,MATCH(F$12,数据!$A$1:$X$1,0)),INDEX(数据!$A:$X,0,MATCH($A$12,数据!$A$1:$X$1,0)),$A14,INDEX(数据!$A:$X,0,MATCH("平台i",数据!$A$1:$X$1,0)),$H$5))</f>
        <v>39</v>
      </c>
      <c r="G14" s="18">
        <f>IF($H$5="全部",SUMIF(INDEX(数据!$A:$X,0,MATCH($A$12,数据!$A$1:$X$1,0)),$A14,INDEX(数据!$A:$X,0,MATCH(G$12,数据!$A$1:$X$1,0))),SUMIFS(INDEX(数据!$A:$X,0,MATCH(G$12,数据!$A$1:$X$1,0)),INDEX(数据!$A:$X,0,MATCH($A$12,数据!$A$1:$X$1,0)),$A14,INDEX(数据!$A:$X,0,MATCH("平台i",数据!$A$1:$X$1,0)),$H$5))</f>
        <v>1</v>
      </c>
      <c r="H14" s="20">
        <f t="shared" ref="H14:H19" si="2">C14/F14</f>
        <v>60.517435897435902</v>
      </c>
    </row>
    <row r="15" spans="1:11">
      <c r="A15" s="16">
        <f t="shared" ref="A15:A19" si="3">A14+1</f>
        <v>44055</v>
      </c>
      <c r="B15" s="17">
        <f t="shared" si="0"/>
        <v>44055</v>
      </c>
      <c r="C15" s="33">
        <f>IF($H$5="全部",SUMIF(INDEX(数据!$A:$X,0,MATCH($A$12,数据!$A$1:$X$1,0)),$A15,INDEX(数据!$A:$X,0,MATCH(C$12,数据!$A$1:$X$1,0))),SUMIFS(INDEX(数据!$A:$X,0,MATCH(C$12,数据!$A$1:$X$1,0)),INDEX(数据!$A:$X,0,MATCH($A$12,数据!$A$1:$X$1,0)),$A15,INDEX(数据!$A:$X,0,MATCH("平台i",数据!$A$1:$X$1,0)),$H$5))</f>
        <v>1787.54</v>
      </c>
      <c r="D15" s="33">
        <f>IF($H$5="全部",SUMIF(INDEX(数据!$A:$X,0,MATCH($A$12,数据!$A$1:$X$1,0)),$A15,INDEX(数据!$A:$X,0,MATCH(D$12,数据!$A$1:$X$1,0))),SUMIFS(INDEX(数据!$A:$X,0,MATCH(D$12,数据!$A$1:$X$1,0)),INDEX(数据!$A:$X,0,MATCH($A$12,数据!$A$1:$X$1,0)),$A15,INDEX(数据!$A:$X,0,MATCH("平台i",数据!$A$1:$X$1,0)),$H$5))</f>
        <v>661.01</v>
      </c>
      <c r="E15" s="19">
        <f t="shared" si="1"/>
        <v>0.36978752923011515</v>
      </c>
      <c r="F15" s="18">
        <f>IF($H$5="全部",SUMIF(INDEX(数据!$A:$X,0,MATCH($A$12,数据!$A$1:$X$1,0)),$A15,INDEX(数据!$A:$X,0,MATCH(F$12,数据!$A$1:$X$1,0))),SUMIFS(INDEX(数据!$A:$X,0,MATCH(F$12,数据!$A$1:$X$1,0)),INDEX(数据!$A:$X,0,MATCH($A$12,数据!$A$1:$X$1,0)),$A15,INDEX(数据!$A:$X,0,MATCH("平台i",数据!$A$1:$X$1,0)),$H$5))</f>
        <v>31</v>
      </c>
      <c r="G15" s="18">
        <f>IF($H$5="全部",SUMIF(INDEX(数据!$A:$X,0,MATCH($A$12,数据!$A$1:$X$1,0)),$A15,INDEX(数据!$A:$X,0,MATCH(G$12,数据!$A$1:$X$1,0))),SUMIFS(INDEX(数据!$A:$X,0,MATCH(G$12,数据!$A$1:$X$1,0)),INDEX(数据!$A:$X,0,MATCH($A$12,数据!$A$1:$X$1,0)),$A15,INDEX(数据!$A:$X,0,MATCH("平台i",数据!$A$1:$X$1,0)),$H$5))</f>
        <v>1</v>
      </c>
      <c r="H15" s="20">
        <f t="shared" si="2"/>
        <v>57.662580645161292</v>
      </c>
    </row>
    <row r="16" spans="1:11">
      <c r="A16" s="16">
        <f t="shared" si="3"/>
        <v>44056</v>
      </c>
      <c r="B16" s="17">
        <f t="shared" si="0"/>
        <v>44056</v>
      </c>
      <c r="C16" s="33">
        <f>IF($H$5="全部",SUMIF(INDEX(数据!$A:$X,0,MATCH($A$12,数据!$A$1:$X$1,0)),$A16,INDEX(数据!$A:$X,0,MATCH(C$12,数据!$A$1:$X$1,0))),SUMIFS(INDEX(数据!$A:$X,0,MATCH(C$12,数据!$A$1:$X$1,0)),INDEX(数据!$A:$X,0,MATCH($A$12,数据!$A$1:$X$1,0)),$A16,INDEX(数据!$A:$X,0,MATCH("平台i",数据!$A$1:$X$1,0)),$H$5))</f>
        <v>1814.93</v>
      </c>
      <c r="D16" s="33">
        <f>IF($H$5="全部",SUMIF(INDEX(数据!$A:$X,0,MATCH($A$12,数据!$A$1:$X$1,0)),$A16,INDEX(数据!$A:$X,0,MATCH(D$12,数据!$A$1:$X$1,0))),SUMIFS(INDEX(数据!$A:$X,0,MATCH(D$12,数据!$A$1:$X$1,0)),INDEX(数据!$A:$X,0,MATCH($A$12,数据!$A$1:$X$1,0)),$A16,INDEX(数据!$A:$X,0,MATCH("平台i",数据!$A$1:$X$1,0)),$H$5))</f>
        <v>634.1</v>
      </c>
      <c r="E16" s="19">
        <f t="shared" si="1"/>
        <v>0.34937986589014453</v>
      </c>
      <c r="F16" s="18">
        <f>IF($H$5="全部",SUMIF(INDEX(数据!$A:$X,0,MATCH($A$12,数据!$A$1:$X$1,0)),$A16,INDEX(数据!$A:$X,0,MATCH(F$12,数据!$A$1:$X$1,0))),SUMIFS(INDEX(数据!$A:$X,0,MATCH(F$12,数据!$A$1:$X$1,0)),INDEX(数据!$A:$X,0,MATCH($A$12,数据!$A$1:$X$1,0)),$A16,INDEX(数据!$A:$X,0,MATCH("平台i",数据!$A$1:$X$1,0)),$H$5))</f>
        <v>33</v>
      </c>
      <c r="G16" s="18">
        <f>IF($H$5="全部",SUMIF(INDEX(数据!$A:$X,0,MATCH($A$12,数据!$A$1:$X$1,0)),$A16,INDEX(数据!$A:$X,0,MATCH(G$12,数据!$A$1:$X$1,0))),SUMIFS(INDEX(数据!$A:$X,0,MATCH(G$12,数据!$A$1:$X$1,0)),INDEX(数据!$A:$X,0,MATCH($A$12,数据!$A$1:$X$1,0)),$A16,INDEX(数据!$A:$X,0,MATCH("平台i",数据!$A$1:$X$1,0)),$H$5))</f>
        <v>1</v>
      </c>
      <c r="H16" s="20">
        <f t="shared" si="2"/>
        <v>54.99787878787879</v>
      </c>
    </row>
    <row r="17" spans="1:8">
      <c r="A17" s="16">
        <f t="shared" si="3"/>
        <v>44057</v>
      </c>
      <c r="B17" s="17">
        <f t="shared" si="0"/>
        <v>44057</v>
      </c>
      <c r="C17" s="33">
        <f>IF($H$5="全部",SUMIF(INDEX(数据!$A:$X,0,MATCH($A$12,数据!$A$1:$X$1,0)),$A17,INDEX(数据!$A:$X,0,MATCH(C$12,数据!$A$1:$X$1,0))),SUMIFS(INDEX(数据!$A:$X,0,MATCH(C$12,数据!$A$1:$X$1,0)),INDEX(数据!$A:$X,0,MATCH($A$12,数据!$A$1:$X$1,0)),$A17,INDEX(数据!$A:$X,0,MATCH("平台i",数据!$A$1:$X$1,0)),$H$5))</f>
        <v>2222.31</v>
      </c>
      <c r="D17" s="33">
        <f>IF($H$5="全部",SUMIF(INDEX(数据!$A:$X,0,MATCH($A$12,数据!$A$1:$X$1,0)),$A17,INDEX(数据!$A:$X,0,MATCH(D$12,数据!$A$1:$X$1,0))),SUMIFS(INDEX(数据!$A:$X,0,MATCH(D$12,数据!$A$1:$X$1,0)),INDEX(数据!$A:$X,0,MATCH($A$12,数据!$A$1:$X$1,0)),$A17,INDEX(数据!$A:$X,0,MATCH("平台i",数据!$A$1:$X$1,0)),$H$5))</f>
        <v>799.33</v>
      </c>
      <c r="E17" s="19">
        <f t="shared" si="1"/>
        <v>0.35968429247044742</v>
      </c>
      <c r="F17" s="18">
        <f>IF($H$5="全部",SUMIF(INDEX(数据!$A:$X,0,MATCH($A$12,数据!$A$1:$X$1,0)),$A17,INDEX(数据!$A:$X,0,MATCH(F$12,数据!$A$1:$X$1,0))),SUMIFS(INDEX(数据!$A:$X,0,MATCH(F$12,数据!$A$1:$X$1,0)),INDEX(数据!$A:$X,0,MATCH($A$12,数据!$A$1:$X$1,0)),$A17,INDEX(数据!$A:$X,0,MATCH("平台i",数据!$A$1:$X$1,0)),$H$5))</f>
        <v>37</v>
      </c>
      <c r="G17" s="18">
        <f>IF($H$5="全部",SUMIF(INDEX(数据!$A:$X,0,MATCH($A$12,数据!$A$1:$X$1,0)),$A17,INDEX(数据!$A:$X,0,MATCH(G$12,数据!$A$1:$X$1,0))),SUMIFS(INDEX(数据!$A:$X,0,MATCH(G$12,数据!$A$1:$X$1,0)),INDEX(数据!$A:$X,0,MATCH($A$12,数据!$A$1:$X$1,0)),$A17,INDEX(数据!$A:$X,0,MATCH("平台i",数据!$A$1:$X$1,0)),$H$5))</f>
        <v>1</v>
      </c>
      <c r="H17" s="20">
        <f t="shared" si="2"/>
        <v>60.062432432432431</v>
      </c>
    </row>
    <row r="18" spans="1:8">
      <c r="A18" s="16">
        <f t="shared" si="3"/>
        <v>44058</v>
      </c>
      <c r="B18" s="17">
        <f t="shared" si="0"/>
        <v>44058</v>
      </c>
      <c r="C18" s="33">
        <f>IF($H$5="全部",SUMIF(INDEX(数据!$A:$X,0,MATCH($A$12,数据!$A$1:$X$1,0)),$A18,INDEX(数据!$A:$X,0,MATCH(C$12,数据!$A$1:$X$1,0))),SUMIFS(INDEX(数据!$A:$X,0,MATCH(C$12,数据!$A$1:$X$1,0)),INDEX(数据!$A:$X,0,MATCH($A$12,数据!$A$1:$X$1,0)),$A18,INDEX(数据!$A:$X,0,MATCH("平台i",数据!$A$1:$X$1,0)),$H$5))</f>
        <v>2528.64</v>
      </c>
      <c r="D18" s="33">
        <f>IF($H$5="全部",SUMIF(INDEX(数据!$A:$X,0,MATCH($A$12,数据!$A$1:$X$1,0)),$A18,INDEX(数据!$A:$X,0,MATCH(D$12,数据!$A$1:$X$1,0))),SUMIFS(INDEX(数据!$A:$X,0,MATCH(D$12,数据!$A$1:$X$1,0)),INDEX(数据!$A:$X,0,MATCH($A$12,数据!$A$1:$X$1,0)),$A18,INDEX(数据!$A:$X,0,MATCH("平台i",数据!$A$1:$X$1,0)),$H$5))</f>
        <v>876.06</v>
      </c>
      <c r="E18" s="19">
        <f t="shared" si="1"/>
        <v>0.34645501138952162</v>
      </c>
      <c r="F18" s="18">
        <f>IF($H$5="全部",SUMIF(INDEX(数据!$A:$X,0,MATCH($A$12,数据!$A$1:$X$1,0)),$A18,INDEX(数据!$A:$X,0,MATCH(F$12,数据!$A$1:$X$1,0))),SUMIFS(INDEX(数据!$A:$X,0,MATCH(F$12,数据!$A$1:$X$1,0)),INDEX(数据!$A:$X,0,MATCH($A$12,数据!$A$1:$X$1,0)),$A18,INDEX(数据!$A:$X,0,MATCH("平台i",数据!$A$1:$X$1,0)),$H$5))</f>
        <v>43</v>
      </c>
      <c r="G18" s="18">
        <f>IF($H$5="全部",SUMIF(INDEX(数据!$A:$X,0,MATCH($A$12,数据!$A$1:$X$1,0)),$A18,INDEX(数据!$A:$X,0,MATCH(G$12,数据!$A$1:$X$1,0))),SUMIFS(INDEX(数据!$A:$X,0,MATCH(G$12,数据!$A$1:$X$1,0)),INDEX(数据!$A:$X,0,MATCH($A$12,数据!$A$1:$X$1,0)),$A18,INDEX(数据!$A:$X,0,MATCH("平台i",数据!$A$1:$X$1,0)),$H$5))</f>
        <v>0</v>
      </c>
      <c r="H18" s="20">
        <f t="shared" si="2"/>
        <v>58.805581395348831</v>
      </c>
    </row>
    <row r="19" spans="1:8">
      <c r="A19" s="21">
        <f t="shared" si="3"/>
        <v>44059</v>
      </c>
      <c r="B19" s="22">
        <f t="shared" si="0"/>
        <v>44059</v>
      </c>
      <c r="C19" s="34">
        <f>IF($H$5="全部",SUMIF(INDEX(数据!$A:$X,0,MATCH($A$12,数据!$A$1:$X$1,0)),$A19,INDEX(数据!$A:$X,0,MATCH(C$12,数据!$A$1:$X$1,0))),SUMIFS(INDEX(数据!$A:$X,0,MATCH(C$12,数据!$A$1:$X$1,0)),INDEX(数据!$A:$X,0,MATCH($A$12,数据!$A$1:$X$1,0)),$A19,INDEX(数据!$A:$X,0,MATCH("平台i",数据!$A$1:$X$1,0)),$H$5))</f>
        <v>2050.02</v>
      </c>
      <c r="D19" s="34">
        <f>IF($H$5="全部",SUMIF(INDEX(数据!$A:$X,0,MATCH($A$12,数据!$A$1:$X$1,0)),$A19,INDEX(数据!$A:$X,0,MATCH(D$12,数据!$A$1:$X$1,0))),SUMIFS(INDEX(数据!$A:$X,0,MATCH(D$12,数据!$A$1:$X$1,0)),INDEX(数据!$A:$X,0,MATCH($A$12,数据!$A$1:$X$1,0)),$A19,INDEX(数据!$A:$X,0,MATCH("平台i",数据!$A$1:$X$1,0)),$H$5))</f>
        <v>755.15</v>
      </c>
      <c r="E19" s="24">
        <f t="shared" si="1"/>
        <v>0.3683622598803914</v>
      </c>
      <c r="F19" s="23">
        <f>IF($H$5="全部",SUMIF(INDEX(数据!$A:$X,0,MATCH($A$12,数据!$A$1:$X$1,0)),$A19,INDEX(数据!$A:$X,0,MATCH(F$12,数据!$A$1:$X$1,0))),SUMIFS(INDEX(数据!$A:$X,0,MATCH(F$12,数据!$A$1:$X$1,0)),INDEX(数据!$A:$X,0,MATCH($A$12,数据!$A$1:$X$1,0)),$A19,INDEX(数据!$A:$X,0,MATCH("平台i",数据!$A$1:$X$1,0)),$H$5))</f>
        <v>35</v>
      </c>
      <c r="G19" s="23">
        <f>IF($H$5="全部",SUMIF(INDEX(数据!$A:$X,0,MATCH($A$12,数据!$A$1:$X$1,0)),$A19,INDEX(数据!$A:$X,0,MATCH(G$12,数据!$A$1:$X$1,0))),SUMIFS(INDEX(数据!$A:$X,0,MATCH(G$12,数据!$A$1:$X$1,0)),INDEX(数据!$A:$X,0,MATCH($A$12,数据!$A$1:$X$1,0)),$A19,INDEX(数据!$A:$X,0,MATCH("平台i",数据!$A$1:$X$1,0)),$H$5))</f>
        <v>1</v>
      </c>
      <c r="H19" s="25">
        <f t="shared" si="2"/>
        <v>58.572000000000003</v>
      </c>
    </row>
    <row r="20" spans="1:8">
      <c r="A20" s="18" t="s">
        <v>72</v>
      </c>
      <c r="B20" s="17"/>
      <c r="C20" s="33">
        <f>SUM(C13:C19)</f>
        <v>14997.539999999999</v>
      </c>
      <c r="D20" s="33">
        <f>SUM(D13:D19)</f>
        <v>5417.5099999999993</v>
      </c>
      <c r="E20" s="19">
        <f t="shared" si="1"/>
        <v>0.36122657449154993</v>
      </c>
      <c r="F20" s="18">
        <f>SUM(F13:F19)</f>
        <v>258</v>
      </c>
      <c r="G20" s="18">
        <f>SUM(G13:G19)</f>
        <v>5</v>
      </c>
      <c r="H20" s="26">
        <f>C20/F20</f>
        <v>58.129999999999995</v>
      </c>
    </row>
    <row r="23" spans="1:8">
      <c r="A23" s="42" t="s">
        <v>73</v>
      </c>
      <c r="B23" s="14"/>
      <c r="C23" s="14" t="s">
        <v>68</v>
      </c>
      <c r="D23" s="14"/>
      <c r="E23" s="14"/>
      <c r="F23" s="14"/>
      <c r="G23" s="14"/>
      <c r="H23" s="15"/>
    </row>
    <row r="24" spans="1:8">
      <c r="A24" s="43" t="s">
        <v>69</v>
      </c>
      <c r="B24" s="44" t="s">
        <v>70</v>
      </c>
      <c r="C24" s="44" t="s">
        <v>59</v>
      </c>
      <c r="D24" s="44" t="s">
        <v>74</v>
      </c>
      <c r="E24" s="44" t="s">
        <v>60</v>
      </c>
      <c r="F24" s="44" t="s">
        <v>75</v>
      </c>
      <c r="G24" s="44" t="s">
        <v>61</v>
      </c>
      <c r="H24" s="45" t="s">
        <v>76</v>
      </c>
    </row>
    <row r="25" spans="1:8">
      <c r="A25" s="16">
        <f>A13</f>
        <v>44053</v>
      </c>
      <c r="B25" s="17">
        <f>A25</f>
        <v>44053</v>
      </c>
      <c r="C25" s="18">
        <f>IF($H$5="全部",SUMIF(INDEX(数据!$A:$X,0,MATCH($A$12,数据!$A$1:$X$1,0)),$A13,INDEX(数据!$A:$X,0,MATCH(C$24,数据!$A$1:$X$1,0))),SUMIFS(INDEX(数据!$A:$X,0,MATCH(C$24,数据!$A$1:$X$1,0)),INDEX(数据!$A:$X,0,MATCH($A$12,数据!$A$1:$X$1,0)),$A13,INDEX(数据!$A:$X,0,MATCH("平台i",数据!$A$1:$X$1,0)),$H$5))</f>
        <v>2375</v>
      </c>
      <c r="D25" s="18">
        <f>IF($H$5="全部",SUMIF(INDEX(数据!$A:$X,0,MATCH($A$12,数据!$A$1:$X$1,0)),$A13,INDEX(数据!$A:$X,0,MATCH(D$24,数据!$A$1:$X$1,0))),SUMIFS(INDEX(数据!$A:$X,0,MATCH(D$24,数据!$A$1:$X$1,0)),INDEX(数据!$A:$X,0,MATCH($A$12,数据!$A$1:$X$1,0)),$A13,INDEX(数据!$A:$X,0,MATCH("平台i",数据!$A$1:$X$1,0)),$H$5))</f>
        <v>175</v>
      </c>
      <c r="E25" s="19">
        <f>D25/C25</f>
        <v>7.3684210526315783E-2</v>
      </c>
      <c r="F25" s="18">
        <f>IF($H$5="全部",SUMIF(INDEX(数据!$A:$X,0,MATCH($A$12,数据!$A$1:$X$1,0)),$A13,INDEX(数据!$A:$X,0,MATCH(F$24,数据!$A$1:$X$1,0))),SUMIFS(INDEX(数据!$A:$X,0,MATCH(F$24,数据!$A$1:$X$1,0)),INDEX(数据!$A:$X,0,MATCH($A$12,数据!$A$1:$X$1,0)),$A13,INDEX(数据!$A:$X,0,MATCH("平台i",数据!$A$1:$X$1,0)),$H$5))</f>
        <v>36</v>
      </c>
      <c r="G25" s="19">
        <f>F25/D25</f>
        <v>0.20571428571428571</v>
      </c>
      <c r="H25" s="27">
        <f>IF($H$5="全部",SUMIF(INDEX(数据!$A:$X,0,MATCH($A$12,数据!$A$1:$X$1,0)),$A13,INDEX(数据!$A:$X,0,MATCH("cpc总费用",数据!$A$1:$X$1,0))),SUMIFS(INDEX(数据!$A:$X,0,MATCH("cpc总费用",数据!$A$1:$X$1,0)),INDEX(数据!$A:$X,0,MATCH($A$12,数据!$A$1:$X$1,0)),$A13,INDEX(数据!$A:$X,0,MATCH("平台i",数据!$A$1:$X$1,0)),$H$5))/$C13</f>
        <v>4.3918313995129639E-2</v>
      </c>
    </row>
    <row r="26" spans="1:8">
      <c r="A26" s="16">
        <f t="shared" ref="A26:A31" si="4">A14</f>
        <v>44054</v>
      </c>
      <c r="B26" s="17">
        <f t="shared" ref="B26:B31" si="5">A26</f>
        <v>44054</v>
      </c>
      <c r="C26" s="18">
        <f>IF($H$5="全部",SUMIF(INDEX(数据!$A:$X,0,MATCH($A$12,数据!$A$1:$X$1,0)),$A14,INDEX(数据!$A:$X,0,MATCH(C$24,数据!$A$1:$X$1,0))),SUMIFS(INDEX(数据!$A:$X,0,MATCH(C$24,数据!$A$1:$X$1,0)),INDEX(数据!$A:$X,0,MATCH($A$12,数据!$A$1:$X$1,0)),$A14,INDEX(数据!$A:$X,0,MATCH("平台i",数据!$A$1:$X$1,0)),$H$5))</f>
        <v>1989</v>
      </c>
      <c r="D26" s="18">
        <f>IF($H$5="全部",SUMIF(INDEX(数据!$A:$X,0,MATCH($A$12,数据!$A$1:$X$1,0)),$A14,INDEX(数据!$A:$X,0,MATCH(D$24,数据!$A$1:$X$1,0))),SUMIFS(INDEX(数据!$A:$X,0,MATCH(D$24,数据!$A$1:$X$1,0)),INDEX(数据!$A:$X,0,MATCH($A$12,数据!$A$1:$X$1,0)),$A14,INDEX(数据!$A:$X,0,MATCH("平台i",数据!$A$1:$X$1,0)),$H$5))</f>
        <v>155</v>
      </c>
      <c r="E26" s="19">
        <f t="shared" ref="E26:E31" si="6">D26/C26</f>
        <v>7.7928607340372047E-2</v>
      </c>
      <c r="F26" s="18">
        <f>IF($H$5="全部",SUMIF(INDEX(数据!$A:$X,0,MATCH($A$12,数据!$A$1:$X$1,0)),$A14,INDEX(数据!$A:$X,0,MATCH(F$24,数据!$A$1:$X$1,0))),SUMIFS(INDEX(数据!$A:$X,0,MATCH(F$24,数据!$A$1:$X$1,0)),INDEX(数据!$A:$X,0,MATCH($A$12,数据!$A$1:$X$1,0)),$A14,INDEX(数据!$A:$X,0,MATCH("平台i",数据!$A$1:$X$1,0)),$H$5))</f>
        <v>37</v>
      </c>
      <c r="G26" s="19">
        <f t="shared" ref="G26:G31" si="7">F26/D26</f>
        <v>0.23870967741935484</v>
      </c>
      <c r="H26" s="27">
        <f>IF($H$5="全部",SUMIF(INDEX(数据!$A:$X,0,MATCH($A$12,数据!$A$1:$X$1,0)),$A14,INDEX(数据!$A:$X,0,MATCH("cpc总费用",数据!$A$1:$X$1,0))),SUMIFS(INDEX(数据!$A:$X,0,MATCH("cpc总费用",数据!$A$1:$X$1,0)),INDEX(数据!$A:$X,0,MATCH($A$12,数据!$A$1:$X$1,0)),$A14,INDEX(数据!$A:$X,0,MATCH("平台i",数据!$A$1:$X$1,0)),$H$5))/$C14</f>
        <v>5.0559703073494389E-2</v>
      </c>
    </row>
    <row r="27" spans="1:8">
      <c r="A27" s="16">
        <f t="shared" si="4"/>
        <v>44055</v>
      </c>
      <c r="B27" s="17">
        <f t="shared" si="5"/>
        <v>44055</v>
      </c>
      <c r="C27" s="18">
        <f>IF($H$5="全部",SUMIF(INDEX(数据!$A:$X,0,MATCH($A$12,数据!$A$1:$X$1,0)),$A15,INDEX(数据!$A:$X,0,MATCH(C$24,数据!$A$1:$X$1,0))),SUMIFS(INDEX(数据!$A:$X,0,MATCH(C$24,数据!$A$1:$X$1,0)),INDEX(数据!$A:$X,0,MATCH($A$12,数据!$A$1:$X$1,0)),$A15,INDEX(数据!$A:$X,0,MATCH("平台i",数据!$A$1:$X$1,0)),$H$5))</f>
        <v>1913</v>
      </c>
      <c r="D27" s="18">
        <f>IF($H$5="全部",SUMIF(INDEX(数据!$A:$X,0,MATCH($A$12,数据!$A$1:$X$1,0)),$A15,INDEX(数据!$A:$X,0,MATCH(D$24,数据!$A$1:$X$1,0))),SUMIFS(INDEX(数据!$A:$X,0,MATCH(D$24,数据!$A$1:$X$1,0)),INDEX(数据!$A:$X,0,MATCH($A$12,数据!$A$1:$X$1,0)),$A15,INDEX(数据!$A:$X,0,MATCH("平台i",数据!$A$1:$X$1,0)),$H$5))</f>
        <v>149</v>
      </c>
      <c r="E27" s="19">
        <f t="shared" si="6"/>
        <v>7.7888133821223213E-2</v>
      </c>
      <c r="F27" s="18">
        <f>IF($H$5="全部",SUMIF(INDEX(数据!$A:$X,0,MATCH($A$12,数据!$A$1:$X$1,0)),$A15,INDEX(数据!$A:$X,0,MATCH(F$24,数据!$A$1:$X$1,0))),SUMIFS(INDEX(数据!$A:$X,0,MATCH(F$24,数据!$A$1:$X$1,0)),INDEX(数据!$A:$X,0,MATCH($A$12,数据!$A$1:$X$1,0)),$A15,INDEX(数据!$A:$X,0,MATCH("平台i",数据!$A$1:$X$1,0)),$H$5))</f>
        <v>31</v>
      </c>
      <c r="G27" s="19">
        <f t="shared" si="7"/>
        <v>0.20805369127516779</v>
      </c>
      <c r="H27" s="27">
        <f>IF($H$5="全部",SUMIF(INDEX(数据!$A:$X,0,MATCH($A$12,数据!$A$1:$X$1,0)),$A15,INDEX(数据!$A:$X,0,MATCH("cpc总费用",数据!$A$1:$X$1,0))),SUMIFS(INDEX(数据!$A:$X,0,MATCH("cpc总费用",数据!$A$1:$X$1,0)),INDEX(数据!$A:$X,0,MATCH($A$12,数据!$A$1:$X$1,0)),$A15,INDEX(数据!$A:$X,0,MATCH("平台i",数据!$A$1:$X$1,0)),$H$5))/$C15</f>
        <v>6.1906306991731656E-2</v>
      </c>
    </row>
    <row r="28" spans="1:8">
      <c r="A28" s="16">
        <f t="shared" si="4"/>
        <v>44056</v>
      </c>
      <c r="B28" s="17">
        <f t="shared" si="5"/>
        <v>44056</v>
      </c>
      <c r="C28" s="18">
        <f>IF($H$5="全部",SUMIF(INDEX(数据!$A:$X,0,MATCH($A$12,数据!$A$1:$X$1,0)),$A16,INDEX(数据!$A:$X,0,MATCH(C$24,数据!$A$1:$X$1,0))),SUMIFS(INDEX(数据!$A:$X,0,MATCH(C$24,数据!$A$1:$X$1,0)),INDEX(数据!$A:$X,0,MATCH($A$12,数据!$A$1:$X$1,0)),$A16,INDEX(数据!$A:$X,0,MATCH("平台i",数据!$A$1:$X$1,0)),$H$5))</f>
        <v>2044</v>
      </c>
      <c r="D28" s="18">
        <f>IF($H$5="全部",SUMIF(INDEX(数据!$A:$X,0,MATCH($A$12,数据!$A$1:$X$1,0)),$A16,INDEX(数据!$A:$X,0,MATCH(D$24,数据!$A$1:$X$1,0))),SUMIFS(INDEX(数据!$A:$X,0,MATCH(D$24,数据!$A$1:$X$1,0)),INDEX(数据!$A:$X,0,MATCH($A$12,数据!$A$1:$X$1,0)),$A16,INDEX(数据!$A:$X,0,MATCH("平台i",数据!$A$1:$X$1,0)),$H$5))</f>
        <v>143</v>
      </c>
      <c r="E28" s="19">
        <f t="shared" si="6"/>
        <v>6.9960861056751464E-2</v>
      </c>
      <c r="F28" s="18">
        <f>IF($H$5="全部",SUMIF(INDEX(数据!$A:$X,0,MATCH($A$12,数据!$A$1:$X$1,0)),$A16,INDEX(数据!$A:$X,0,MATCH(F$24,数据!$A$1:$X$1,0))),SUMIFS(INDEX(数据!$A:$X,0,MATCH(F$24,数据!$A$1:$X$1,0)),INDEX(数据!$A:$X,0,MATCH($A$12,数据!$A$1:$X$1,0)),$A16,INDEX(数据!$A:$X,0,MATCH("平台i",数据!$A$1:$X$1,0)),$H$5))</f>
        <v>34</v>
      </c>
      <c r="G28" s="19">
        <f t="shared" si="7"/>
        <v>0.23776223776223776</v>
      </c>
      <c r="H28" s="27">
        <f>IF($H$5="全部",SUMIF(INDEX(数据!$A:$X,0,MATCH($A$12,数据!$A$1:$X$1,0)),$A16,INDEX(数据!$A:$X,0,MATCH("cpc总费用",数据!$A$1:$X$1,0))),SUMIFS(INDEX(数据!$A:$X,0,MATCH("cpc总费用",数据!$A$1:$X$1,0)),INDEX(数据!$A:$X,0,MATCH($A$12,数据!$A$1:$X$1,0)),$A16,INDEX(数据!$A:$X,0,MATCH("平台i",数据!$A$1:$X$1,0)),$H$5))/$C16</f>
        <v>5.5462194134209032E-2</v>
      </c>
    </row>
    <row r="29" spans="1:8">
      <c r="A29" s="16">
        <f t="shared" si="4"/>
        <v>44057</v>
      </c>
      <c r="B29" s="17">
        <f t="shared" si="5"/>
        <v>44057</v>
      </c>
      <c r="C29" s="18">
        <f>IF($H$5="全部",SUMIF(INDEX(数据!$A:$X,0,MATCH($A$12,数据!$A$1:$X$1,0)),$A17,INDEX(数据!$A:$X,0,MATCH(C$24,数据!$A$1:$X$1,0))),SUMIFS(INDEX(数据!$A:$X,0,MATCH(C$24,数据!$A$1:$X$1,0)),INDEX(数据!$A:$X,0,MATCH($A$12,数据!$A$1:$X$1,0)),$A17,INDEX(数据!$A:$X,0,MATCH("平台i",数据!$A$1:$X$1,0)),$H$5))</f>
        <v>2301</v>
      </c>
      <c r="D29" s="18">
        <f>IF($H$5="全部",SUMIF(INDEX(数据!$A:$X,0,MATCH($A$12,数据!$A$1:$X$1,0)),$A17,INDEX(数据!$A:$X,0,MATCH(D$24,数据!$A$1:$X$1,0))),SUMIFS(INDEX(数据!$A:$X,0,MATCH(D$24,数据!$A$1:$X$1,0)),INDEX(数据!$A:$X,0,MATCH($A$12,数据!$A$1:$X$1,0)),$A17,INDEX(数据!$A:$X,0,MATCH("平台i",数据!$A$1:$X$1,0)),$H$5))</f>
        <v>168</v>
      </c>
      <c r="E29" s="19">
        <f t="shared" si="6"/>
        <v>7.3011734028683176E-2</v>
      </c>
      <c r="F29" s="18">
        <f>IF($H$5="全部",SUMIF(INDEX(数据!$A:$X,0,MATCH($A$12,数据!$A$1:$X$1,0)),$A17,INDEX(数据!$A:$X,0,MATCH(F$24,数据!$A$1:$X$1,0))),SUMIFS(INDEX(数据!$A:$X,0,MATCH(F$24,数据!$A$1:$X$1,0)),INDEX(数据!$A:$X,0,MATCH($A$12,数据!$A$1:$X$1,0)),$A17,INDEX(数据!$A:$X,0,MATCH("平台i",数据!$A$1:$X$1,0)),$H$5))</f>
        <v>37</v>
      </c>
      <c r="G29" s="19">
        <f t="shared" si="7"/>
        <v>0.22023809523809523</v>
      </c>
      <c r="H29" s="27">
        <f>IF($H$5="全部",SUMIF(INDEX(数据!$A:$X,0,MATCH($A$12,数据!$A$1:$X$1,0)),$A17,INDEX(数据!$A:$X,0,MATCH("cpc总费用",数据!$A$1:$X$1,0))),SUMIFS(INDEX(数据!$A:$X,0,MATCH("cpc总费用",数据!$A$1:$X$1,0)),INDEX(数据!$A:$X,0,MATCH($A$12,数据!$A$1:$X$1,0)),$A17,INDEX(数据!$A:$X,0,MATCH("平台i",数据!$A$1:$X$1,0)),$H$5))/$C17</f>
        <v>5.1369970886149995E-2</v>
      </c>
    </row>
    <row r="30" spans="1:8">
      <c r="A30" s="16">
        <f t="shared" si="4"/>
        <v>44058</v>
      </c>
      <c r="B30" s="17">
        <f t="shared" si="5"/>
        <v>44058</v>
      </c>
      <c r="C30" s="18">
        <f>IF($H$5="全部",SUMIF(INDEX(数据!$A:$X,0,MATCH($A$12,数据!$A$1:$X$1,0)),$A18,INDEX(数据!$A:$X,0,MATCH(C$24,数据!$A$1:$X$1,0))),SUMIFS(INDEX(数据!$A:$X,0,MATCH(C$24,数据!$A$1:$X$1,0)),INDEX(数据!$A:$X,0,MATCH($A$12,数据!$A$1:$X$1,0)),$A18,INDEX(数据!$A:$X,0,MATCH("平台i",数据!$A$1:$X$1,0)),$H$5))</f>
        <v>2725</v>
      </c>
      <c r="D30" s="18">
        <f>IF($H$5="全部",SUMIF(INDEX(数据!$A:$X,0,MATCH($A$12,数据!$A$1:$X$1,0)),$A18,INDEX(数据!$A:$X,0,MATCH(D$24,数据!$A$1:$X$1,0))),SUMIFS(INDEX(数据!$A:$X,0,MATCH(D$24,数据!$A$1:$X$1,0)),INDEX(数据!$A:$X,0,MATCH($A$12,数据!$A$1:$X$1,0)),$A18,INDEX(数据!$A:$X,0,MATCH("平台i",数据!$A$1:$X$1,0)),$H$5))</f>
        <v>201</v>
      </c>
      <c r="E30" s="19">
        <f t="shared" si="6"/>
        <v>7.3761467889908255E-2</v>
      </c>
      <c r="F30" s="18">
        <f>IF($H$5="全部",SUMIF(INDEX(数据!$A:$X,0,MATCH($A$12,数据!$A$1:$X$1,0)),$A18,INDEX(数据!$A:$X,0,MATCH(F$24,数据!$A$1:$X$1,0))),SUMIFS(INDEX(数据!$A:$X,0,MATCH(F$24,数据!$A$1:$X$1,0)),INDEX(数据!$A:$X,0,MATCH($A$12,数据!$A$1:$X$1,0)),$A18,INDEX(数据!$A:$X,0,MATCH("平台i",数据!$A$1:$X$1,0)),$H$5))</f>
        <v>43</v>
      </c>
      <c r="G30" s="19">
        <f t="shared" si="7"/>
        <v>0.21393034825870647</v>
      </c>
      <c r="H30" s="27">
        <f>IF($H$5="全部",SUMIF(INDEX(数据!$A:$X,0,MATCH($A$12,数据!$A$1:$X$1,0)),$A18,INDEX(数据!$A:$X,0,MATCH("cpc总费用",数据!$A$1:$X$1,0))),SUMIFS(INDEX(数据!$A:$X,0,MATCH("cpc总费用",数据!$A$1:$X$1,0)),INDEX(数据!$A:$X,0,MATCH($A$12,数据!$A$1:$X$1,0)),$A18,INDEX(数据!$A:$X,0,MATCH("平台i",数据!$A$1:$X$1,0)),$H$5))/$C18</f>
        <v>4.346209820298659E-2</v>
      </c>
    </row>
    <row r="31" spans="1:8">
      <c r="A31" s="21">
        <f t="shared" si="4"/>
        <v>44059</v>
      </c>
      <c r="B31" s="22">
        <f t="shared" si="5"/>
        <v>44059</v>
      </c>
      <c r="C31" s="23">
        <f>IF($H$5="全部",SUMIF(INDEX(数据!$A:$X,0,MATCH($A$12,数据!$A$1:$X$1,0)),$A19,INDEX(数据!$A:$X,0,MATCH(C$24,数据!$A$1:$X$1,0))),SUMIFS(INDEX(数据!$A:$X,0,MATCH(C$24,数据!$A$1:$X$1,0)),INDEX(数据!$A:$X,0,MATCH($A$12,数据!$A$1:$X$1,0)),$A19,INDEX(数据!$A:$X,0,MATCH("平台i",数据!$A$1:$X$1,0)),$H$5))</f>
        <v>2689</v>
      </c>
      <c r="D31" s="23">
        <f>IF($H$5="全部",SUMIF(INDEX(数据!$A:$X,0,MATCH($A$12,数据!$A$1:$X$1,0)),$A19,INDEX(数据!$A:$X,0,MATCH(D$24,数据!$A$1:$X$1,0))),SUMIFS(INDEX(数据!$A:$X,0,MATCH(D$24,数据!$A$1:$X$1,0)),INDEX(数据!$A:$X,0,MATCH($A$12,数据!$A$1:$X$1,0)),$A19,INDEX(数据!$A:$X,0,MATCH("平台i",数据!$A$1:$X$1,0)),$H$5))</f>
        <v>189</v>
      </c>
      <c r="E31" s="24">
        <f t="shared" si="6"/>
        <v>7.0286351803644481E-2</v>
      </c>
      <c r="F31" s="23">
        <f>IF($H$5="全部",SUMIF(INDEX(数据!$A:$X,0,MATCH($A$12,数据!$A$1:$X$1,0)),$A19,INDEX(数据!$A:$X,0,MATCH(F$24,数据!$A$1:$X$1,0))),SUMIFS(INDEX(数据!$A:$X,0,MATCH(F$24,数据!$A$1:$X$1,0)),INDEX(数据!$A:$X,0,MATCH($A$12,数据!$A$1:$X$1,0)),$A19,INDEX(数据!$A:$X,0,MATCH("平台i",数据!$A$1:$X$1,0)),$H$5))</f>
        <v>33</v>
      </c>
      <c r="G31" s="24">
        <f t="shared" si="7"/>
        <v>0.17460317460317459</v>
      </c>
      <c r="H31" s="28">
        <f>IF($H$5="全部",SUMIF(INDEX(数据!$A:$X,0,MATCH($A$12,数据!$A$1:$X$1,0)),$A19,INDEX(数据!$A:$X,0,MATCH("cpc总费用",数据!$A$1:$X$1,0))),SUMIFS(INDEX(数据!$A:$X,0,MATCH("cpc总费用",数据!$A$1:$X$1,0)),INDEX(数据!$A:$X,0,MATCH($A$12,数据!$A$1:$X$1,0)),$A19,INDEX(数据!$A:$X,0,MATCH("平台i",数据!$A$1:$X$1,0)),$H$5))/$C19</f>
        <v>5.5960429654344834E-2</v>
      </c>
    </row>
    <row r="32" spans="1:8">
      <c r="A32" s="18" t="s">
        <v>72</v>
      </c>
      <c r="B32" s="18"/>
      <c r="C32" s="18">
        <f>SUM(C25:C31)</f>
        <v>16036</v>
      </c>
      <c r="D32" s="18">
        <f>SUM(D25:D31)</f>
        <v>1180</v>
      </c>
      <c r="E32" s="29">
        <f>D32/C32</f>
        <v>7.3584435021202294E-2</v>
      </c>
      <c r="F32" s="18">
        <f>SUM(F25:F31)</f>
        <v>251</v>
      </c>
      <c r="G32" s="29">
        <f>F32/D32</f>
        <v>0.21271186440677967</v>
      </c>
      <c r="H32" s="29">
        <f>IF($H$5="全部",SUMIFS(INDEX(数据!$A:$X,0,MATCH("cpc总费用",数据!$A$1:$X$1,0)),INDEX(数据!$A:$X,0,MATCH($A$12,数据!$A$1:$X$1,0)),"&gt;="&amp;$A$13,INDEX(数据!$A:$X,0,MATCH($A$12,数据!$A$1:$X$1,0)),"&lt;="&amp;$A$19),SUMIFS(INDEX(数据!$A:$X,0,MATCH("cpc总费用",数据!$A$1:$X$1,0)),INDEX(数据!$A:$X,0,MATCH($A$12,数据!$A$1:$X$1,0)),"&gt;="&amp;$A$13,INDEX(数据!$A:$X,0,MATCH($A$12,数据!$A$1:$X$1,0)),"&lt;="&amp;$A$19,INDEX(数据!$A:$X,0,MATCH("平台i",数据!$A$1:$X$1,0)),$H$5))/$C20</f>
        <v>5.1177726480476138E-2</v>
      </c>
    </row>
  </sheetData>
  <dataConsolidate/>
  <mergeCells count="3">
    <mergeCell ref="A2:H3"/>
    <mergeCell ref="G6:H6"/>
    <mergeCell ref="G7:H7"/>
  </mergeCells>
  <phoneticPr fontId="18" type="noConversion"/>
  <conditionalFormatting sqref="D9">
    <cfRule type="cellIs" dxfId="18" priority="21" operator="lessThan">
      <formula>0</formula>
    </cfRule>
    <cfRule type="cellIs" dxfId="17" priority="22" operator="greaterThan">
      <formula>0</formula>
    </cfRule>
  </conditionalFormatting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{624897C2-C339-4CDC-94F1-B537F0103EF0}</x14:id>
        </ext>
      </extLst>
    </cfRule>
  </conditionalFormatting>
  <conditionalFormatting sqref="B9">
    <cfRule type="cellIs" dxfId="16" priority="18" operator="greaterThan">
      <formula>0</formula>
    </cfRule>
    <cfRule type="cellIs" dxfId="15" priority="19" operator="lessThan">
      <formula>0</formula>
    </cfRule>
  </conditionalFormatting>
  <conditionalFormatting sqref="F9">
    <cfRule type="cellIs" dxfId="14" priority="16" operator="lessThan">
      <formula>0</formula>
    </cfRule>
    <cfRule type="cellIs" dxfId="13" priority="17" operator="greaterThan">
      <formula>0</formula>
    </cfRule>
  </conditionalFormatting>
  <conditionalFormatting sqref="A13:B13 E13:H13 A14:H19">
    <cfRule type="expression" dxfId="12" priority="14">
      <formula>$C13&lt;AVERAGE($C$13:$C$19)</formula>
    </cfRule>
  </conditionalFormatting>
  <conditionalFormatting sqref="D9">
    <cfRule type="cellIs" dxfId="11" priority="12" operator="lessThan">
      <formula>0</formula>
    </cfRule>
    <cfRule type="cellIs" dxfId="10" priority="13" operator="greaterThan">
      <formula>0</formula>
    </cfRule>
  </conditionalFormatting>
  <conditionalFormatting sqref="D9">
    <cfRule type="cellIs" dxfId="9" priority="10" operator="lessThan">
      <formula>0</formula>
    </cfRule>
    <cfRule type="cellIs" dxfId="8" priority="11" operator="greaterThan">
      <formula>0</formula>
    </cfRule>
  </conditionalFormatting>
  <conditionalFormatting sqref="D9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F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F9">
    <cfRule type="cellIs" dxfId="1" priority="1" operator="greaterThan">
      <formula>0</formula>
    </cfRule>
    <cfRule type="cellIs" dxfId="0" priority="2" operator="lessThan">
      <formula>0</formula>
    </cfRule>
  </conditionalFormatting>
  <dataValidations count="1">
    <dataValidation type="list" allowBlank="1" showInputMessage="1" showErrorMessage="1" sqref="H5" xr:uid="{5926AC02-B758-4EB5-8846-4FD174143F02}">
      <formula1>"全部,美团,饿了么"</formula1>
    </dataValidation>
  </dataValidations>
  <pageMargins left="0.7" right="0.7" top="0.75" bottom="0.75" header="0.3" footer="0.3"/>
  <pageSetup paperSize="9" orientation="portrait" r:id="rId1"/>
  <ignoredErrors>
    <ignoredError sqref="E13:E20 E25:E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4897C2-C339-4CDC-94F1-B537F0103EF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iconSet" priority="15" id="{2361EEB0-42DF-4895-8BAC-AC92E8A9C824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1E85E299-2E70-4300-B5A3-5C2189095D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自动化报表!G25:G31</xm:f>
              <xm:sqref>F6</xm:sqref>
            </x14:sparkline>
          </x14:sparklines>
        </x14:sparklineGroup>
        <x14:sparklineGroup manualMax="0" manualMin="0" displayEmptyCellsAs="gap" markers="1" xr2:uid="{FA0B1563-E6FC-41FF-933B-DDA4175331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自动化报表!E25:E31</xm:f>
              <xm:sqref>D6</xm:sqref>
            </x14:sparkline>
          </x14:sparklines>
        </x14:sparklineGroup>
        <x14:sparklineGroup manualMax="0" manualMin="0" displayEmptyCellsAs="gap" markers="1" xr2:uid="{73F04425-0A95-4D0E-9ADB-7714868F3A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自动化报表!C25:C31</xm:f>
              <xm:sqref>B6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</sheetViews>
  <sheetFormatPr baseColWidth="10" defaultColWidth="8.83203125" defaultRowHeight="15"/>
  <cols>
    <col min="1" max="1" width="10.5" style="1" bestFit="1" customWidth="1"/>
    <col min="3" max="3" width="23.5" bestFit="1" customWidth="1"/>
    <col min="4" max="4" width="11.6640625" bestFit="1" customWidth="1"/>
    <col min="5" max="5" width="24.5" bestFit="1" customWidth="1"/>
    <col min="9" max="9" width="30.1640625" customWidth="1"/>
    <col min="10" max="10" width="8.83203125" customWidth="1"/>
    <col min="11" max="11" width="10.1640625" customWidth="1"/>
    <col min="12" max="14" width="12.1640625" customWidth="1"/>
    <col min="15" max="16" width="11" bestFit="1" customWidth="1"/>
    <col min="17" max="19" width="10.1640625" customWidth="1"/>
    <col min="20" max="22" width="11.1640625" customWidth="1"/>
    <col min="23" max="24" width="10.1640625" customWidth="1"/>
  </cols>
  <sheetData>
    <row r="1" spans="1:24">
      <c r="A1" s="1" t="s">
        <v>3</v>
      </c>
      <c r="B1" t="s">
        <v>78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</vt:lpstr>
      <vt:lpstr>自动化报表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PC-A149</cp:lastModifiedBy>
  <dcterms:created xsi:type="dcterms:W3CDTF">2021-06-18T07:16:56Z</dcterms:created>
  <dcterms:modified xsi:type="dcterms:W3CDTF">2022-09-08T07:24:55Z</dcterms:modified>
</cp:coreProperties>
</file>