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接好运\红树林碳汇\2025\投稿\"/>
    </mc:Choice>
  </mc:AlternateContent>
  <xr:revisionPtr revIDLastSave="0" documentId="13_ncr:1_{5F86D5AD-3379-4C3C-80EE-96E9A145CEB5}" xr6:coauthVersionLast="47" xr6:coauthVersionMax="47" xr10:uidLastSave="{00000000-0000-0000-0000-000000000000}"/>
  <bookViews>
    <workbookView xWindow="9600" yWindow="1980" windowWidth="24450" windowHeight="18360" activeTab="1" xr2:uid="{00000000-000D-0000-FFFF-FFFF00000000}"/>
  </bookViews>
  <sheets>
    <sheet name="Fig.3" sheetId="1" r:id="rId1"/>
    <sheet name="Tab.1" sheetId="4" r:id="rId2"/>
    <sheet name="Fig.4" sheetId="2" r:id="rId3"/>
    <sheet name="Fig.5" sheetId="3" r:id="rId4"/>
    <sheet name="Fig.6 Tab.2 and Fig.7" sheetId="6" r:id="rId5"/>
  </sheets>
  <definedNames>
    <definedName name="OLE_LINK10" localSheetId="0">Fig.3!$B$1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3" i="6" l="1"/>
  <c r="C138" i="6"/>
  <c r="D138" i="6" s="1"/>
  <c r="C137" i="6"/>
  <c r="D137" i="6" s="1"/>
  <c r="C136" i="6"/>
  <c r="D136" i="6" s="1"/>
  <c r="C135" i="6"/>
  <c r="D135" i="6" s="1"/>
  <c r="C134" i="6"/>
  <c r="D134" i="6" s="1"/>
  <c r="C5" i="4"/>
  <c r="C3" i="4"/>
  <c r="I87" i="6" l="1"/>
  <c r="K87" i="6" s="1"/>
  <c r="I103" i="6"/>
  <c r="K103" i="6" s="1"/>
  <c r="I94" i="6"/>
  <c r="B110" i="6"/>
  <c r="B101" i="6"/>
  <c r="B92" i="6"/>
  <c r="B85" i="6"/>
  <c r="I82" i="6"/>
  <c r="E103" i="6"/>
  <c r="E94" i="6"/>
  <c r="E87" i="6"/>
  <c r="E82" i="6"/>
  <c r="D74" i="6"/>
  <c r="D78" i="6" s="1"/>
  <c r="F78" i="6" s="1"/>
  <c r="D73" i="6"/>
  <c r="F73" i="6" s="1"/>
  <c r="D72" i="6"/>
  <c r="D76" i="6" s="1"/>
  <c r="F76" i="6" s="1"/>
  <c r="D71" i="6"/>
  <c r="F71" i="6" s="1"/>
  <c r="B59" i="6"/>
  <c r="D27" i="6"/>
  <c r="D26" i="6"/>
  <c r="D25" i="6"/>
  <c r="D24" i="6"/>
  <c r="D23" i="6"/>
  <c r="D22" i="6"/>
  <c r="D21" i="6"/>
  <c r="D19" i="6"/>
  <c r="D18" i="6"/>
  <c r="D17" i="6"/>
  <c r="D16" i="6"/>
  <c r="D15" i="6"/>
  <c r="D14" i="6"/>
  <c r="D13" i="6"/>
  <c r="D11" i="6"/>
  <c r="D10" i="6"/>
  <c r="D9" i="6"/>
  <c r="D8" i="6"/>
  <c r="D7" i="6"/>
  <c r="D4" i="6"/>
  <c r="D5" i="6"/>
  <c r="D3" i="6"/>
  <c r="B60" i="6"/>
  <c r="B57" i="6"/>
  <c r="G83" i="6" l="1"/>
  <c r="I83" i="6" s="1"/>
  <c r="K83" i="6" s="1"/>
  <c r="B73" i="6"/>
  <c r="E99" i="6" s="1"/>
  <c r="G109" i="6"/>
  <c r="I109" i="6" s="1"/>
  <c r="K109" i="6" s="1"/>
  <c r="G84" i="6"/>
  <c r="I84" i="6" s="1"/>
  <c r="K84" i="6" s="1"/>
  <c r="G88" i="6"/>
  <c r="I88" i="6" s="1"/>
  <c r="G89" i="6"/>
  <c r="I89" i="6" s="1"/>
  <c r="K89" i="6" s="1"/>
  <c r="G108" i="6"/>
  <c r="I108" i="6" s="1"/>
  <c r="K108" i="6" s="1"/>
  <c r="G91" i="6"/>
  <c r="I91" i="6" s="1"/>
  <c r="K91" i="6" s="1"/>
  <c r="G106" i="6"/>
  <c r="I106" i="6" s="1"/>
  <c r="K106" i="6" s="1"/>
  <c r="K94" i="6"/>
  <c r="G107" i="6"/>
  <c r="I107" i="6" s="1"/>
  <c r="K107" i="6" s="1"/>
  <c r="G90" i="6"/>
  <c r="I90" i="6" s="1"/>
  <c r="K90" i="6" s="1"/>
  <c r="G96" i="6"/>
  <c r="I96" i="6" s="1"/>
  <c r="K96" i="6" s="1"/>
  <c r="G98" i="6"/>
  <c r="I98" i="6" s="1"/>
  <c r="K98" i="6" s="1"/>
  <c r="G99" i="6"/>
  <c r="I99" i="6" s="1"/>
  <c r="K99" i="6" s="1"/>
  <c r="G100" i="6"/>
  <c r="I100" i="6" s="1"/>
  <c r="K100" i="6" s="1"/>
  <c r="K82" i="6"/>
  <c r="D75" i="6"/>
  <c r="B72" i="6"/>
  <c r="B74" i="6"/>
  <c r="D77" i="6"/>
  <c r="G105" i="6" s="1"/>
  <c r="I105" i="6" s="1"/>
  <c r="K105" i="6" s="1"/>
  <c r="F72" i="6"/>
  <c r="F74" i="6"/>
  <c r="B71" i="6"/>
  <c r="K85" i="6" l="1"/>
  <c r="C125" i="6" s="1"/>
  <c r="B77" i="6"/>
  <c r="E108" i="6"/>
  <c r="E90" i="6"/>
  <c r="K88" i="6"/>
  <c r="K92" i="6" s="1"/>
  <c r="C126" i="6" s="1"/>
  <c r="I92" i="6"/>
  <c r="G95" i="6"/>
  <c r="I95" i="6" s="1"/>
  <c r="G104" i="6"/>
  <c r="I104" i="6" s="1"/>
  <c r="I85" i="6"/>
  <c r="F77" i="6"/>
  <c r="G97" i="6"/>
  <c r="I97" i="6" s="1"/>
  <c r="K97" i="6" s="1"/>
  <c r="F75" i="6"/>
  <c r="C100" i="6"/>
  <c r="E100" i="6" s="1"/>
  <c r="C109" i="6"/>
  <c r="E109" i="6" s="1"/>
  <c r="B76" i="6"/>
  <c r="E107" i="6"/>
  <c r="B119" i="6" s="1"/>
  <c r="B78" i="6"/>
  <c r="C91" i="6"/>
  <c r="E91" i="6" s="1"/>
  <c r="C84" i="6"/>
  <c r="E84" i="6" s="1"/>
  <c r="B75" i="6"/>
  <c r="C95" i="6" s="1"/>
  <c r="E95" i="6" s="1"/>
  <c r="B114" i="6" s="1"/>
  <c r="C83" i="6"/>
  <c r="E83" i="6" s="1"/>
  <c r="E98" i="6"/>
  <c r="B121" i="6" l="1"/>
  <c r="B118" i="6"/>
  <c r="E118" i="6"/>
  <c r="B120" i="6"/>
  <c r="E85" i="6"/>
  <c r="B125" i="6" s="1"/>
  <c r="E125" i="6" s="1"/>
  <c r="C105" i="6"/>
  <c r="E105" i="6" s="1"/>
  <c r="C97" i="6"/>
  <c r="E97" i="6" s="1"/>
  <c r="K104" i="6"/>
  <c r="K110" i="6" s="1"/>
  <c r="C128" i="6" s="1"/>
  <c r="I110" i="6"/>
  <c r="K95" i="6"/>
  <c r="K101" i="6" s="1"/>
  <c r="C127" i="6" s="1"/>
  <c r="I101" i="6"/>
  <c r="C106" i="6"/>
  <c r="E106" i="6" s="1"/>
  <c r="C89" i="6"/>
  <c r="E89" i="6" s="1"/>
  <c r="C88" i="6"/>
  <c r="E88" i="6" s="1"/>
  <c r="C104" i="6"/>
  <c r="E104" i="6" s="1"/>
  <c r="C96" i="6"/>
  <c r="E96" i="6" s="1"/>
  <c r="C129" i="6" l="1"/>
  <c r="E114" i="6"/>
  <c r="B117" i="6"/>
  <c r="B115" i="6"/>
  <c r="B116" i="6"/>
  <c r="E101" i="6"/>
  <c r="B127" i="6" s="1"/>
  <c r="E127" i="6" s="1"/>
  <c r="E92" i="6"/>
  <c r="B126" i="6" s="1"/>
  <c r="E126" i="6" s="1"/>
  <c r="E110" i="6"/>
  <c r="B128" i="6" s="1"/>
  <c r="E128" i="6" s="1"/>
  <c r="B55" i="3"/>
  <c r="C55" i="3"/>
  <c r="B56" i="3"/>
  <c r="C56" i="3"/>
  <c r="B57" i="3"/>
  <c r="C57" i="3"/>
  <c r="B58" i="3"/>
  <c r="C58" i="3"/>
  <c r="B54" i="3"/>
  <c r="C54" i="3"/>
  <c r="C44" i="3"/>
  <c r="C43" i="3"/>
  <c r="C42" i="3"/>
  <c r="C40" i="3"/>
  <c r="C41" i="3"/>
  <c r="B20" i="3"/>
  <c r="B42" i="3" s="1"/>
  <c r="B19" i="3"/>
  <c r="B43" i="3" s="1"/>
  <c r="C13" i="3"/>
  <c r="C14" i="3"/>
  <c r="C15" i="3"/>
  <c r="C16" i="3"/>
  <c r="C12" i="3"/>
  <c r="B13" i="3"/>
  <c r="B48" i="3" s="1"/>
  <c r="B14" i="3"/>
  <c r="B49" i="3" s="1"/>
  <c r="B15" i="3"/>
  <c r="B50" i="3" s="1"/>
  <c r="B16" i="3"/>
  <c r="B51" i="3" s="1"/>
  <c r="B12" i="3"/>
  <c r="B47" i="3" s="1"/>
  <c r="B129" i="6" l="1"/>
  <c r="E129" i="6" s="1"/>
  <c r="B40" i="3"/>
  <c r="B41" i="3"/>
  <c r="B44" i="3"/>
</calcChain>
</file>

<file path=xl/sharedStrings.xml><?xml version="1.0" encoding="utf-8"?>
<sst xmlns="http://schemas.openxmlformats.org/spreadsheetml/2006/main" count="812" uniqueCount="159">
  <si>
    <t>MF</t>
  </si>
  <si>
    <t>FP</t>
  </si>
  <si>
    <t>sd</t>
    <phoneticPr fontId="1" type="noConversion"/>
  </si>
  <si>
    <t>Date</t>
    <phoneticPr fontId="1" type="noConversion"/>
  </si>
  <si>
    <t>Units</t>
    <phoneticPr fontId="1" type="noConversion"/>
  </si>
  <si>
    <t>FP</t>
    <phoneticPr fontId="1" type="noConversion"/>
  </si>
  <si>
    <t>MF</t>
    <phoneticPr fontId="1" type="noConversion"/>
  </si>
  <si>
    <t>DF</t>
    <phoneticPr fontId="1" type="noConversion"/>
  </si>
  <si>
    <t>Site</t>
    <phoneticPr fontId="1" type="noConversion"/>
  </si>
  <si>
    <t>Carbon sink</t>
    <phoneticPr fontId="1" type="noConversion"/>
  </si>
  <si>
    <t>KO</t>
    <phoneticPr fontId="1" type="noConversion"/>
  </si>
  <si>
    <t>SA</t>
    <phoneticPr fontId="1" type="noConversion"/>
  </si>
  <si>
    <t>SD</t>
  </si>
  <si>
    <t>Sites</t>
  </si>
  <si>
    <t>This study</t>
  </si>
  <si>
    <t>Referrence</t>
  </si>
  <si>
    <t>MF (mudflat)</t>
  </si>
  <si>
    <t>KO (native mangrove, 60 years)</t>
  </si>
  <si>
    <t>FP (abandoned fishpond)</t>
  </si>
  <si>
    <t>SA (exotic mangrove, 20 years)</t>
  </si>
  <si>
    <t>DF (deforested area)</t>
  </si>
  <si>
    <t>unit</t>
    <phoneticPr fontId="1" type="noConversion"/>
  </si>
  <si>
    <t>Mangrove</t>
  </si>
  <si>
    <t>Mudflat</t>
  </si>
  <si>
    <t>S. alterniflora</t>
  </si>
  <si>
    <t>Mean</t>
    <phoneticPr fontId="1" type="noConversion"/>
  </si>
  <si>
    <t>\</t>
    <phoneticPr fontId="1" type="noConversion"/>
  </si>
  <si>
    <t>1980-1990</t>
  </si>
  <si>
    <t>1990-2000</t>
  </si>
  <si>
    <t>2000-2010</t>
  </si>
  <si>
    <t>2010-2020</t>
  </si>
  <si>
    <t>Mangroves</t>
  </si>
  <si>
    <t>Ponds</t>
  </si>
  <si>
    <t>Deforested areas</t>
  </si>
  <si>
    <t>1980-1990</t>
    <phoneticPr fontId="1" type="noConversion"/>
  </si>
  <si>
    <t>1990-2000</t>
    <phoneticPr fontId="1" type="noConversion"/>
  </si>
  <si>
    <t>2000-2010</t>
    <phoneticPr fontId="1" type="noConversion"/>
  </si>
  <si>
    <t>2010-2020</t>
    <phoneticPr fontId="1" type="noConversion"/>
  </si>
  <si>
    <t>Mangroves</t>
    <phoneticPr fontId="1" type="noConversion"/>
  </si>
  <si>
    <t>\</t>
    <phoneticPr fontId="1" type="noConversion"/>
  </si>
  <si>
    <t>Mudflat</t>
    <phoneticPr fontId="1" type="noConversion"/>
  </si>
  <si>
    <t>Fig.3(a)</t>
    <phoneticPr fontId="1" type="noConversion"/>
  </si>
  <si>
    <t>Fig3.(b)</t>
    <phoneticPr fontId="1" type="noConversion"/>
  </si>
  <si>
    <t>SD</t>
    <phoneticPr fontId="1" type="noConversion"/>
  </si>
  <si>
    <t>Fig.4(a)</t>
    <phoneticPr fontId="1" type="noConversion"/>
  </si>
  <si>
    <t>Fig.4(b)</t>
    <phoneticPr fontId="1" type="noConversion"/>
  </si>
  <si>
    <t>Fig.4(c)</t>
    <phoneticPr fontId="1" type="noConversion"/>
  </si>
  <si>
    <t>Fig.5(a)</t>
    <phoneticPr fontId="1" type="noConversion"/>
  </si>
  <si>
    <t>Sites</t>
    <phoneticPr fontId="1" type="noConversion"/>
  </si>
  <si>
    <t>Above-ground Vegetation Carbon  sequestration rates</t>
    <phoneticPr fontId="1" type="noConversion"/>
  </si>
  <si>
    <t>Below-ground Vegetation Carbon sequestration rates</t>
    <phoneticPr fontId="1" type="noConversion"/>
  </si>
  <si>
    <t>Soil Organic Carbon (0-100cm) sequestration rates</t>
    <phoneticPr fontId="1" type="noConversion"/>
  </si>
  <si>
    <t>Land use/land cover changes</t>
    <phoneticPr fontId="1" type="noConversion"/>
  </si>
  <si>
    <t>Fig.5(b)</t>
    <phoneticPr fontId="1" type="noConversion"/>
  </si>
  <si>
    <t>Change percentage of carbon sink</t>
    <phoneticPr fontId="1" type="noConversion"/>
  </si>
  <si>
    <t xml:space="preserve"> Offset percentage</t>
    <phoneticPr fontId="1" type="noConversion"/>
  </si>
  <si>
    <t>Net carbon sink</t>
    <phoneticPr fontId="1" type="noConversion"/>
  </si>
  <si>
    <t>Fig.6(e-f)</t>
    <phoneticPr fontId="1" type="noConversion"/>
  </si>
  <si>
    <t>Fig.7</t>
    <phoneticPr fontId="1" type="noConversion"/>
  </si>
  <si>
    <t>Years</t>
    <phoneticPr fontId="1" type="noConversion"/>
  </si>
  <si>
    <t>Winter</t>
    <phoneticPr fontId="1" type="noConversion"/>
  </si>
  <si>
    <t>Spring</t>
    <phoneticPr fontId="1" type="noConversion"/>
  </si>
  <si>
    <t>Summer</t>
    <phoneticPr fontId="1" type="noConversion"/>
  </si>
  <si>
    <t>Autumn</t>
    <phoneticPr fontId="1" type="noConversion"/>
  </si>
  <si>
    <t>Data sources</t>
  </si>
  <si>
    <t>(Hu et al., 2019)</t>
  </si>
  <si>
    <t>Tab.3</t>
    <phoneticPr fontId="1" type="noConversion"/>
  </si>
  <si>
    <t>Pond</t>
    <phoneticPr fontId="1" type="noConversion"/>
  </si>
  <si>
    <t>Tab.2</t>
    <phoneticPr fontId="1" type="noConversion"/>
  </si>
  <si>
    <t>Fig.6(a-d)</t>
    <phoneticPr fontId="1" type="noConversion"/>
  </si>
  <si>
    <t>Number of grids</t>
    <phoneticPr fontId="1" type="noConversion"/>
  </si>
  <si>
    <t>Change area(hm2)</t>
  </si>
  <si>
    <r>
      <t>Area of grids(hm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1" type="noConversion"/>
  </si>
  <si>
    <r>
      <t xml:space="preserve">Mangroves </t>
    </r>
    <r>
      <rPr>
        <sz val="11"/>
        <rFont val="等线"/>
        <family val="3"/>
        <charset val="134"/>
      </rPr>
      <t>→</t>
    </r>
    <r>
      <rPr>
        <sz val="11"/>
        <rFont val="Times New Roman"/>
        <family val="1"/>
      </rPr>
      <t xml:space="preserve"> Mangroves </t>
    </r>
    <phoneticPr fontId="1" type="noConversion"/>
  </si>
  <si>
    <r>
      <t xml:space="preserve">Mangroves </t>
    </r>
    <r>
      <rPr>
        <sz val="11"/>
        <rFont val="等线"/>
        <family val="3"/>
        <charset val="134"/>
      </rPr>
      <t>→</t>
    </r>
    <r>
      <rPr>
        <sz val="11"/>
        <rFont val="Times New Roman"/>
        <family val="1"/>
      </rPr>
      <t xml:space="preserve"> Ponds</t>
    </r>
    <phoneticPr fontId="1" type="noConversion"/>
  </si>
  <si>
    <r>
      <t xml:space="preserve">Mangroves </t>
    </r>
    <r>
      <rPr>
        <sz val="11"/>
        <rFont val="等线"/>
        <family val="3"/>
        <charset val="134"/>
      </rPr>
      <t>→</t>
    </r>
    <r>
      <rPr>
        <sz val="11"/>
        <rFont val="Times New Roman"/>
        <family val="1"/>
      </rPr>
      <t xml:space="preserve"> Deforested areas</t>
    </r>
    <phoneticPr fontId="1" type="noConversion"/>
  </si>
  <si>
    <r>
      <t xml:space="preserve">Mudflat </t>
    </r>
    <r>
      <rPr>
        <sz val="11"/>
        <rFont val="等线"/>
        <family val="3"/>
        <charset val="134"/>
      </rPr>
      <t>→</t>
    </r>
    <r>
      <rPr>
        <sz val="11"/>
        <rFont val="Times New Roman"/>
        <family val="1"/>
      </rPr>
      <t xml:space="preserve"> Mangroves</t>
    </r>
    <phoneticPr fontId="1" type="noConversion"/>
  </si>
  <si>
    <r>
      <t xml:space="preserve">Deforested areas </t>
    </r>
    <r>
      <rPr>
        <sz val="11"/>
        <rFont val="等线"/>
        <family val="3"/>
        <charset val="134"/>
      </rPr>
      <t>→</t>
    </r>
    <r>
      <rPr>
        <sz val="11"/>
        <rFont val="Times New Roman"/>
        <family val="1"/>
      </rPr>
      <t xml:space="preserve"> Mangroves</t>
    </r>
    <phoneticPr fontId="1" type="noConversion"/>
  </si>
  <si>
    <r>
      <t xml:space="preserve">Ponds </t>
    </r>
    <r>
      <rPr>
        <sz val="11"/>
        <rFont val="等线"/>
        <family val="3"/>
        <charset val="134"/>
      </rPr>
      <t>→</t>
    </r>
    <r>
      <rPr>
        <sz val="11"/>
        <rFont val="Times New Roman"/>
        <family val="1"/>
      </rPr>
      <t xml:space="preserve"> Mangroves</t>
    </r>
    <phoneticPr fontId="1" type="noConversion"/>
  </si>
  <si>
    <r>
      <t xml:space="preserve">Mangroves </t>
    </r>
    <r>
      <rPr>
        <sz val="11"/>
        <rFont val="等线"/>
        <family val="3"/>
        <charset val="134"/>
      </rPr>
      <t>→</t>
    </r>
    <r>
      <rPr>
        <sz val="11"/>
        <rFont val="Times New Roman"/>
        <family val="1"/>
      </rPr>
      <t xml:space="preserve"> Mudflat</t>
    </r>
    <phoneticPr fontId="1" type="noConversion"/>
  </si>
  <si>
    <r>
      <t>Change area(hm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1" type="noConversion"/>
  </si>
  <si>
    <t>Deforested area</t>
    <phoneticPr fontId="1" type="noConversion"/>
  </si>
  <si>
    <t>Land use/land cover types</t>
    <phoneticPr fontId="1" type="noConversion"/>
  </si>
  <si>
    <t>Original data value</t>
    <phoneticPr fontId="1" type="noConversion"/>
  </si>
  <si>
    <t>(Z. Zhang et al.,2022)</t>
    <phoneticPr fontId="1" type="noConversion"/>
  </si>
  <si>
    <t>(Gao et al., 2018)</t>
    <phoneticPr fontId="1" type="noConversion"/>
  </si>
  <si>
    <t>Carbon density</t>
    <phoneticPr fontId="1" type="noConversion"/>
  </si>
  <si>
    <t>ΔCarbon density</t>
    <phoneticPr fontId="1" type="noConversion"/>
  </si>
  <si>
    <r>
      <t>ΔCH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flux</t>
    </r>
    <phoneticPr fontId="1" type="noConversion"/>
  </si>
  <si>
    <t>Annual ΔCarbon density</t>
    <phoneticPr fontId="1" type="noConversion"/>
  </si>
  <si>
    <r>
      <t>ΔGWP</t>
    </r>
    <r>
      <rPr>
        <vertAlign val="subscript"/>
        <sz val="11"/>
        <color theme="1"/>
        <rFont val="Times New Roman"/>
        <family val="1"/>
      </rPr>
      <t>100</t>
    </r>
    <phoneticPr fontId="1" type="noConversion"/>
  </si>
  <si>
    <r>
      <t>Annual ΔCH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flux</t>
    </r>
    <phoneticPr fontId="1" type="noConversion"/>
  </si>
  <si>
    <r>
      <t>Annual ΔGWP</t>
    </r>
    <r>
      <rPr>
        <vertAlign val="subscript"/>
        <sz val="11"/>
        <color theme="1"/>
        <rFont val="Times New Roman"/>
        <family val="1"/>
      </rPr>
      <t>100</t>
    </r>
    <phoneticPr fontId="1" type="noConversion"/>
  </si>
  <si>
    <t>Sum</t>
    <phoneticPr fontId="1" type="noConversion"/>
  </si>
  <si>
    <r>
      <t>(t CO</t>
    </r>
    <r>
      <rPr>
        <vertAlign val="subscript"/>
        <sz val="11"/>
        <rFont val="Times New Roman"/>
        <family val="1"/>
      </rPr>
      <t xml:space="preserve">2 </t>
    </r>
    <r>
      <rPr>
        <sz val="11"/>
        <rFont val="Times New Roman"/>
        <family val="1"/>
      </rPr>
      <t>·hm</t>
    </r>
    <r>
      <rPr>
        <vertAlign val="superscript"/>
        <sz val="11"/>
        <rFont val="Times New Roman"/>
        <family val="1"/>
      </rPr>
      <t>-2</t>
    </r>
    <r>
      <rPr>
        <sz val="11"/>
        <rFont val="Times New Roman"/>
        <family val="1"/>
      </rPr>
      <t xml:space="preserve"> · a</t>
    </r>
    <r>
      <rPr>
        <vertAlign val="superscript"/>
        <sz val="11"/>
        <rFont val="Times New Roman"/>
        <family val="1"/>
      </rPr>
      <t>-1</t>
    </r>
    <r>
      <rPr>
        <sz val="11"/>
        <rFont val="Times New Roman"/>
        <family val="1"/>
      </rPr>
      <t>)</t>
    </r>
    <phoneticPr fontId="1" type="noConversion"/>
  </si>
  <si>
    <r>
      <t>(t CO</t>
    </r>
    <r>
      <rPr>
        <vertAlign val="subscript"/>
        <sz val="11"/>
        <rFont val="Times New Roman"/>
        <family val="1"/>
      </rPr>
      <t xml:space="preserve">2 </t>
    </r>
    <r>
      <rPr>
        <sz val="11"/>
        <rFont val="Times New Roman"/>
        <family val="1"/>
      </rPr>
      <t xml:space="preserve"> a</t>
    </r>
    <r>
      <rPr>
        <vertAlign val="superscript"/>
        <sz val="11"/>
        <rFont val="Times New Roman"/>
        <family val="1"/>
      </rPr>
      <t>-1</t>
    </r>
    <r>
      <rPr>
        <sz val="11"/>
        <rFont val="Times New Roman"/>
        <family val="1"/>
      </rPr>
      <t>)</t>
    </r>
    <phoneticPr fontId="1" type="noConversion"/>
  </si>
  <si>
    <r>
      <t>(t CH</t>
    </r>
    <r>
      <rPr>
        <vertAlign val="subscript"/>
        <sz val="11"/>
        <rFont val="Times New Roman"/>
        <family val="1"/>
      </rPr>
      <t xml:space="preserve">4 </t>
    </r>
    <r>
      <rPr>
        <sz val="11"/>
        <rFont val="Times New Roman"/>
        <family val="1"/>
      </rPr>
      <t>·hm</t>
    </r>
    <r>
      <rPr>
        <vertAlign val="superscript"/>
        <sz val="11"/>
        <rFont val="Times New Roman"/>
        <family val="1"/>
      </rPr>
      <t>-2</t>
    </r>
    <r>
      <rPr>
        <sz val="11"/>
        <rFont val="Times New Roman"/>
        <family val="1"/>
      </rPr>
      <t xml:space="preserve"> · a</t>
    </r>
    <r>
      <rPr>
        <vertAlign val="superscript"/>
        <sz val="11"/>
        <rFont val="Times New Roman"/>
        <family val="1"/>
      </rPr>
      <t>-1</t>
    </r>
    <r>
      <rPr>
        <sz val="11"/>
        <rFont val="Times New Roman"/>
        <family val="1"/>
      </rPr>
      <t>)</t>
    </r>
    <phoneticPr fontId="1" type="noConversion"/>
  </si>
  <si>
    <r>
      <t>(t CH</t>
    </r>
    <r>
      <rPr>
        <vertAlign val="subscript"/>
        <sz val="11"/>
        <rFont val="Times New Roman"/>
        <family val="1"/>
      </rPr>
      <t xml:space="preserve">4 </t>
    </r>
    <r>
      <rPr>
        <sz val="11"/>
        <rFont val="Times New Roman"/>
        <family val="1"/>
      </rPr>
      <t xml:space="preserve"> a</t>
    </r>
    <r>
      <rPr>
        <vertAlign val="superscript"/>
        <sz val="11"/>
        <rFont val="Times New Roman"/>
        <family val="1"/>
      </rPr>
      <t>-1</t>
    </r>
    <r>
      <rPr>
        <sz val="11"/>
        <rFont val="Times New Roman"/>
        <family val="1"/>
      </rPr>
      <t>)</t>
    </r>
    <phoneticPr fontId="1" type="noConversion"/>
  </si>
  <si>
    <t>2.13±1.70</t>
  </si>
  <si>
    <t>Abstract</t>
  </si>
  <si>
    <t xml:space="preserve">16.79±1.98 </t>
  </si>
  <si>
    <t xml:space="preserve">7.73±1.26 </t>
  </si>
  <si>
    <t>60.55±5.83</t>
  </si>
  <si>
    <t>-1.09±0.93</t>
  </si>
  <si>
    <t>1.28~13.23</t>
    <phoneticPr fontId="1" type="noConversion"/>
  </si>
  <si>
    <t>8.32±20</t>
    <phoneticPr fontId="1" type="noConversion"/>
  </si>
  <si>
    <t>-6.08±1.68</t>
    <phoneticPr fontId="1" type="noConversion"/>
  </si>
  <si>
    <t>Source</t>
    <phoneticPr fontId="1" type="noConversion"/>
  </si>
  <si>
    <r>
      <t>CH</t>
    </r>
    <r>
      <rPr>
        <vertAlign val="subscript"/>
        <sz val="11"/>
        <color theme="1"/>
        <rFont val="Times New Romanti"/>
        <family val="1"/>
      </rPr>
      <t>4</t>
    </r>
    <r>
      <rPr>
        <sz val="11"/>
        <color theme="1"/>
        <rFont val="Times New Romanti"/>
        <family val="1"/>
      </rPr>
      <t xml:space="preserve"> flux</t>
    </r>
    <phoneticPr fontId="1" type="noConversion"/>
  </si>
  <si>
    <r>
      <t>GWP</t>
    </r>
    <r>
      <rPr>
        <vertAlign val="subscript"/>
        <sz val="11"/>
        <color theme="1"/>
        <rFont val="Times New Romanti"/>
        <family val="1"/>
      </rPr>
      <t>100</t>
    </r>
    <r>
      <rPr>
        <sz val="11"/>
        <color theme="1"/>
        <rFont val="Times New Romanti"/>
        <family val="1"/>
      </rPr>
      <t xml:space="preserve"> of CH</t>
    </r>
    <r>
      <rPr>
        <vertAlign val="subscript"/>
        <sz val="11"/>
        <color theme="1"/>
        <rFont val="Times New Romanti"/>
        <family val="1"/>
      </rPr>
      <t>4</t>
    </r>
    <r>
      <rPr>
        <sz val="11"/>
        <color theme="1"/>
        <rFont val="Times New Romanti"/>
        <family val="1"/>
      </rPr>
      <t xml:space="preserve"> flux</t>
    </r>
    <phoneticPr fontId="1" type="noConversion"/>
  </si>
  <si>
    <r>
      <t>Change percentage of  CH</t>
    </r>
    <r>
      <rPr>
        <vertAlign val="subscript"/>
        <sz val="11"/>
        <rFont val="Times New Romanti"/>
        <family val="1"/>
      </rPr>
      <t>4</t>
    </r>
    <phoneticPr fontId="1" type="noConversion"/>
  </si>
  <si>
    <r>
      <t>MF</t>
    </r>
    <r>
      <rPr>
        <sz val="11"/>
        <color theme="1"/>
        <rFont val="等线"/>
        <family val="2"/>
      </rPr>
      <t>→</t>
    </r>
    <r>
      <rPr>
        <sz val="11"/>
        <color theme="1"/>
        <rFont val="Times New Romanti"/>
        <family val="1"/>
      </rPr>
      <t>KO</t>
    </r>
    <phoneticPr fontId="1" type="noConversion"/>
  </si>
  <si>
    <r>
      <t>MF</t>
    </r>
    <r>
      <rPr>
        <sz val="11"/>
        <color theme="1"/>
        <rFont val="等线"/>
        <family val="2"/>
      </rPr>
      <t>→</t>
    </r>
    <r>
      <rPr>
        <sz val="11"/>
        <color theme="1"/>
        <rFont val="Times New Romanti"/>
        <family val="1"/>
      </rPr>
      <t>SA</t>
    </r>
    <phoneticPr fontId="1" type="noConversion"/>
  </si>
  <si>
    <r>
      <t>SA</t>
    </r>
    <r>
      <rPr>
        <sz val="11"/>
        <color theme="1"/>
        <rFont val="等线"/>
        <family val="2"/>
      </rPr>
      <t>→</t>
    </r>
    <r>
      <rPr>
        <sz val="11"/>
        <color theme="1"/>
        <rFont val="Times New Romanti"/>
        <family val="1"/>
      </rPr>
      <t>DF</t>
    </r>
    <phoneticPr fontId="1" type="noConversion"/>
  </si>
  <si>
    <r>
      <t>KO</t>
    </r>
    <r>
      <rPr>
        <sz val="11"/>
        <color theme="1"/>
        <rFont val="等线"/>
        <family val="2"/>
      </rPr>
      <t>→</t>
    </r>
    <r>
      <rPr>
        <sz val="11"/>
        <color theme="1"/>
        <rFont val="Times New Romanti"/>
        <family val="1"/>
      </rPr>
      <t>FP</t>
    </r>
  </si>
  <si>
    <r>
      <t>SA</t>
    </r>
    <r>
      <rPr>
        <sz val="11"/>
        <color theme="1"/>
        <rFont val="等线"/>
        <family val="2"/>
      </rPr>
      <t>→</t>
    </r>
    <r>
      <rPr>
        <sz val="11"/>
        <color theme="1"/>
        <rFont val="Times New Romanti"/>
        <family val="1"/>
      </rPr>
      <t>KO</t>
    </r>
  </si>
  <si>
    <r>
      <t>(t CH</t>
    </r>
    <r>
      <rPr>
        <vertAlign val="subscript"/>
        <sz val="11"/>
        <rFont val="Times New Romanti"/>
        <family val="1"/>
      </rPr>
      <t xml:space="preserve">4 </t>
    </r>
    <r>
      <rPr>
        <sz val="11"/>
        <rFont val="Times New Romanti"/>
        <family val="1"/>
      </rPr>
      <t>·hm</t>
    </r>
    <r>
      <rPr>
        <vertAlign val="superscript"/>
        <sz val="11"/>
        <rFont val="Times New Romanti"/>
        <family val="1"/>
      </rPr>
      <t>-2</t>
    </r>
    <r>
      <rPr>
        <sz val="11"/>
        <rFont val="Times New Romanti"/>
        <family val="1"/>
      </rPr>
      <t xml:space="preserve"> · a</t>
    </r>
    <r>
      <rPr>
        <vertAlign val="superscript"/>
        <sz val="11"/>
        <rFont val="Times New Romanti"/>
        <family val="1"/>
      </rPr>
      <t>-1</t>
    </r>
    <r>
      <rPr>
        <sz val="11"/>
        <rFont val="Times New Romanti"/>
        <family val="1"/>
      </rPr>
      <t>)</t>
    </r>
    <phoneticPr fontId="1" type="noConversion"/>
  </si>
  <si>
    <r>
      <t>(t CO</t>
    </r>
    <r>
      <rPr>
        <vertAlign val="subscript"/>
        <sz val="11"/>
        <rFont val="Times New Romanti"/>
        <family val="1"/>
      </rPr>
      <t xml:space="preserve">2 </t>
    </r>
    <r>
      <rPr>
        <sz val="11"/>
        <rFont val="Times New Romanti"/>
        <family val="1"/>
      </rPr>
      <t>·hm</t>
    </r>
    <r>
      <rPr>
        <vertAlign val="superscript"/>
        <sz val="11"/>
        <rFont val="Times New Romanti"/>
        <family val="1"/>
      </rPr>
      <t>-2</t>
    </r>
    <r>
      <rPr>
        <sz val="11"/>
        <rFont val="Times New Romanti"/>
        <family val="1"/>
      </rPr>
      <t xml:space="preserve"> · a</t>
    </r>
    <r>
      <rPr>
        <vertAlign val="superscript"/>
        <sz val="11"/>
        <rFont val="Times New Romanti"/>
        <family val="1"/>
      </rPr>
      <t>-1</t>
    </r>
    <r>
      <rPr>
        <sz val="11"/>
        <rFont val="Times New Romanti"/>
        <family val="1"/>
      </rPr>
      <t>)</t>
    </r>
    <phoneticPr fontId="1" type="noConversion"/>
  </si>
  <si>
    <r>
      <t>(mg CH</t>
    </r>
    <r>
      <rPr>
        <vertAlign val="subscript"/>
        <sz val="11"/>
        <color theme="1"/>
        <rFont val="Times New Roman"/>
        <family val="1"/>
      </rPr>
      <t xml:space="preserve">4 </t>
    </r>
    <r>
      <rPr>
        <sz val="11"/>
        <color theme="1"/>
        <rFont val="Times New Roman"/>
        <family val="1"/>
      </rPr>
      <t>· m</t>
    </r>
    <r>
      <rPr>
        <vertAlign val="superscript"/>
        <sz val="11"/>
        <color theme="1"/>
        <rFont val="Times New Roman"/>
        <family val="1"/>
      </rPr>
      <t xml:space="preserve">-2 </t>
    </r>
    <r>
      <rPr>
        <sz val="11"/>
        <color theme="1"/>
        <rFont val="Times New Roman"/>
        <family val="1"/>
      </rPr>
      <t>· d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1" type="noConversion"/>
  </si>
  <si>
    <t xml:space="preserve">35 ~361 </t>
    <phoneticPr fontId="1" type="noConversion"/>
  </si>
  <si>
    <t>Other study</t>
    <phoneticPr fontId="1" type="noConversion"/>
  </si>
  <si>
    <t>Fig.3</t>
    <phoneticPr fontId="1" type="noConversion"/>
  </si>
  <si>
    <t>-2.22±0.61</t>
    <phoneticPr fontId="1" type="noConversion"/>
  </si>
  <si>
    <t xml:space="preserve"> (Chen et al., 2020)</t>
    <phoneticPr fontId="1" type="noConversion"/>
  </si>
  <si>
    <t>(He et al., 2019)</t>
    <phoneticPr fontId="1" type="noConversion"/>
  </si>
  <si>
    <t>(Girard et al., 2024)</t>
    <phoneticPr fontId="1" type="noConversion"/>
  </si>
  <si>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Castillo et al., 2017</t>
    </r>
    <r>
      <rPr>
        <sz val="11"/>
        <color theme="1"/>
        <rFont val="宋体"/>
        <family val="1"/>
        <charset val="134"/>
      </rPr>
      <t>）</t>
    </r>
    <phoneticPr fontId="1" type="noConversion"/>
  </si>
  <si>
    <t>4.16 ±10.00</t>
    <phoneticPr fontId="1" type="noConversion"/>
  </si>
  <si>
    <t>Referrence</t>
    <phoneticPr fontId="1" type="noConversion"/>
  </si>
  <si>
    <t>S. alterniflora → Mangroves</t>
  </si>
  <si>
    <r>
      <rPr>
        <sz val="11"/>
        <rFont val="Times New Roman"/>
        <family val="1"/>
      </rPr>
      <t xml:space="preserve">Mangroves </t>
    </r>
    <r>
      <rPr>
        <i/>
        <sz val="11"/>
        <rFont val="Times New Roman"/>
        <family val="1"/>
      </rPr>
      <t>→ S. alterniflora</t>
    </r>
    <phoneticPr fontId="1" type="noConversion"/>
  </si>
  <si>
    <r>
      <t xml:space="preserve">S. alterniflora </t>
    </r>
    <r>
      <rPr>
        <sz val="11"/>
        <rFont val="Times New Roman"/>
        <family val="1"/>
      </rPr>
      <t>→ Mangroves</t>
    </r>
    <phoneticPr fontId="1" type="noConversion"/>
  </si>
  <si>
    <r>
      <t>S. alterniflora</t>
    </r>
    <r>
      <rPr>
        <sz val="11"/>
        <rFont val="Times New Roman"/>
        <family val="1"/>
      </rPr>
      <t xml:space="preserve"> → Mangroves</t>
    </r>
    <phoneticPr fontId="1" type="noConversion"/>
  </si>
  <si>
    <r>
      <rPr>
        <sz val="11"/>
        <rFont val="Times New Roman"/>
        <family val="1"/>
      </rPr>
      <t>Mangroves →</t>
    </r>
    <r>
      <rPr>
        <i/>
        <sz val="11"/>
        <rFont val="Times New Roman"/>
        <family val="1"/>
      </rPr>
      <t xml:space="preserve"> S. alterniflora</t>
    </r>
    <phoneticPr fontId="1" type="noConversion"/>
  </si>
  <si>
    <r>
      <rPr>
        <sz val="11"/>
        <rFont val="Times New Roman"/>
        <family val="1"/>
      </rPr>
      <t>Mangroves</t>
    </r>
    <r>
      <rPr>
        <i/>
        <sz val="11"/>
        <rFont val="Times New Roman"/>
        <family val="1"/>
      </rPr>
      <t xml:space="preserve"> → S. alterniflora</t>
    </r>
    <phoneticPr fontId="1" type="noConversion"/>
  </si>
  <si>
    <r>
      <rPr>
        <sz val="11"/>
        <rFont val="Times New Roman"/>
        <family val="1"/>
      </rPr>
      <t xml:space="preserve">Mangroves → </t>
    </r>
    <r>
      <rPr>
        <i/>
        <sz val="11"/>
        <rFont val="Times New Roman"/>
        <family val="1"/>
      </rPr>
      <t>S. alterniflora</t>
    </r>
    <phoneticPr fontId="1" type="noConversion"/>
  </si>
  <si>
    <r>
      <t>Area of grids(m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1" type="noConversion"/>
  </si>
  <si>
    <t>Area(hm2)</t>
    <phoneticPr fontId="1" type="noConversion"/>
  </si>
  <si>
    <t>Mangrove area</t>
    <phoneticPr fontId="1" type="noConversion"/>
  </si>
  <si>
    <t>Sum</t>
    <phoneticPr fontId="1" type="noConversion"/>
  </si>
  <si>
    <t>mangrove loss</t>
    <phoneticPr fontId="1" type="noConversion"/>
  </si>
  <si>
    <t>Statistical calculation</t>
    <phoneticPr fontId="1" type="noConversion"/>
  </si>
  <si>
    <t>Offset%</t>
    <phoneticPr fontId="1" type="noConversion"/>
  </si>
  <si>
    <t>-ΔGWP100</t>
    <phoneticPr fontId="1" type="noConversion"/>
  </si>
  <si>
    <t>(t CO2  a-1)</t>
  </si>
  <si>
    <t>Annual</t>
    <phoneticPr fontId="1" type="noConversion"/>
  </si>
  <si>
    <t>mangrove gain</t>
    <phoneticPr fontId="1" type="noConversion"/>
  </si>
  <si>
    <r>
      <t>(t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 a</t>
    </r>
    <r>
      <rPr>
        <vertAlign val="superscript"/>
        <sz val="11"/>
        <color theme="1"/>
        <rFont val="Times New Roman"/>
        <family val="1"/>
      </rPr>
      <t>-1</t>
    </r>
    <r>
      <rPr>
        <sz val="11"/>
        <color theme="1"/>
        <rFont val="Times New Roman"/>
        <family val="1"/>
      </rPr>
      <t>)</t>
    </r>
    <phoneticPr fontId="1" type="noConversion"/>
  </si>
  <si>
    <r>
      <t>(hm</t>
    </r>
    <r>
      <rPr>
        <vertAlign val="superscript"/>
        <sz val="11"/>
        <rFont val="Times New Roman"/>
        <family val="1"/>
      </rPr>
      <t>-2</t>
    </r>
    <r>
      <rPr>
        <sz val="11"/>
        <rFont val="Times New Roman"/>
        <family val="1"/>
      </rPr>
      <t xml:space="preserve"> )</t>
    </r>
    <phoneticPr fontId="1" type="noConversion"/>
  </si>
  <si>
    <r>
      <t>(t C</t>
    </r>
    <r>
      <rPr>
        <vertAlign val="subscript"/>
        <sz val="11"/>
        <rFont val="Times New Roman"/>
        <family val="1"/>
      </rPr>
      <t xml:space="preserve"> </t>
    </r>
    <r>
      <rPr>
        <sz val="11"/>
        <rFont val="Times New Roman"/>
        <family val="1"/>
      </rPr>
      <t>·hm</t>
    </r>
    <r>
      <rPr>
        <vertAlign val="superscript"/>
        <sz val="11"/>
        <rFont val="Times New Roman"/>
        <family val="1"/>
      </rPr>
      <t>-2</t>
    </r>
    <r>
      <rPr>
        <sz val="11"/>
        <rFont val="Times New Roman"/>
        <family val="1"/>
      </rPr>
      <t xml:space="preserve"> · a</t>
    </r>
    <r>
      <rPr>
        <vertAlign val="superscript"/>
        <sz val="11"/>
        <rFont val="Times New Roman"/>
        <family val="1"/>
      </rPr>
      <t>-1</t>
    </r>
    <r>
      <rPr>
        <sz val="11"/>
        <rFont val="Times New Roman"/>
        <family val="1"/>
      </rPr>
      <t>)</t>
    </r>
    <phoneticPr fontId="1" type="noConversion"/>
  </si>
  <si>
    <r>
      <t>Averaged CH</t>
    </r>
    <r>
      <rPr>
        <vertAlign val="subscript"/>
        <sz val="11"/>
        <color theme="1"/>
        <rFont val="Times New Roman"/>
        <family val="1"/>
      </rPr>
      <t xml:space="preserve">4 </t>
    </r>
    <r>
      <rPr>
        <sz val="11"/>
        <color theme="1"/>
        <rFont val="Times New Roman"/>
        <family val="1"/>
      </rPr>
      <t>fluxes</t>
    </r>
  </si>
  <si>
    <r>
      <t>ug CH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m</t>
    </r>
    <r>
      <rPr>
        <vertAlign val="superscript"/>
        <sz val="11"/>
        <color theme="1"/>
        <rFont val="Times New Roman"/>
        <family val="1"/>
      </rPr>
      <t>-2</t>
    </r>
    <r>
      <rPr>
        <sz val="11"/>
        <color theme="1"/>
        <rFont val="Times New Roman"/>
        <family val="1"/>
      </rPr>
      <t xml:space="preserve"> h</t>
    </r>
    <r>
      <rPr>
        <vertAlign val="superscript"/>
        <sz val="11"/>
        <color theme="1"/>
        <rFont val="Times New Roman"/>
        <family val="1"/>
      </rPr>
      <t>-1</t>
    </r>
    <phoneticPr fontId="1" type="noConversion"/>
  </si>
  <si>
    <r>
      <t>t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hm</t>
    </r>
    <r>
      <rPr>
        <vertAlign val="superscript"/>
        <sz val="11"/>
        <color theme="1"/>
        <rFont val="Times New Roman"/>
        <family val="1"/>
      </rPr>
      <t>-2</t>
    </r>
    <phoneticPr fontId="1" type="noConversion"/>
  </si>
  <si>
    <t>Fig. 2b</t>
    <phoneticPr fontId="1" type="noConversion"/>
  </si>
  <si>
    <t>Fig. 2</t>
    <phoneticPr fontId="1" type="noConversion"/>
  </si>
  <si>
    <r>
      <t>(g C·m</t>
    </r>
    <r>
      <rPr>
        <vertAlign val="superscript"/>
        <sz val="11"/>
        <rFont val="Times New Roman"/>
        <family val="1"/>
      </rPr>
      <t>-2</t>
    </r>
    <r>
      <rPr>
        <sz val="11"/>
        <rFont val="Times New Roman"/>
        <family val="1"/>
      </rPr>
      <t xml:space="preserve"> · a</t>
    </r>
    <r>
      <rPr>
        <vertAlign val="superscript"/>
        <sz val="11"/>
        <rFont val="Times New Roman"/>
        <family val="1"/>
      </rPr>
      <t>-1</t>
    </r>
    <r>
      <rPr>
        <sz val="11"/>
        <rFont val="Times New Roman"/>
        <family val="1"/>
      </rPr>
      <t>)</t>
    </r>
    <phoneticPr fontId="1" type="noConversion"/>
  </si>
  <si>
    <r>
      <t>(t C·hm</t>
    </r>
    <r>
      <rPr>
        <vertAlign val="superscript"/>
        <sz val="11"/>
        <rFont val="Times New Roman"/>
        <family val="1"/>
      </rPr>
      <t>-2</t>
    </r>
    <r>
      <rPr>
        <sz val="11"/>
        <rFont val="Times New Roman"/>
        <family val="1"/>
      </rPr>
      <t xml:space="preserve"> · a</t>
    </r>
    <r>
      <rPr>
        <vertAlign val="superscript"/>
        <sz val="11"/>
        <rFont val="Times New Roman"/>
        <family val="1"/>
      </rPr>
      <t>-1</t>
    </r>
    <r>
      <rPr>
        <sz val="11"/>
        <rFont val="Times New Roman"/>
        <family val="1"/>
      </rPr>
      <t>)</t>
    </r>
    <phoneticPr fontId="1" type="noConversion"/>
  </si>
  <si>
    <r>
      <t>(t CO</t>
    </r>
    <r>
      <rPr>
        <vertAlign val="subscript"/>
        <sz val="11"/>
        <rFont val="Times New Roman"/>
        <family val="1"/>
      </rPr>
      <t xml:space="preserve">2 </t>
    </r>
    <r>
      <rPr>
        <sz val="11"/>
        <rFont val="Times New Roman"/>
        <family val="1"/>
      </rPr>
      <t>·hm</t>
    </r>
    <r>
      <rPr>
        <vertAlign val="superscript"/>
        <sz val="11"/>
        <rFont val="Times New Roman"/>
        <family val="1"/>
      </rPr>
      <t>-2</t>
    </r>
    <r>
      <rPr>
        <sz val="11"/>
        <rFont val="Times New Roman"/>
        <family val="1"/>
      </rPr>
      <t xml:space="preserve"> · 6 months</t>
    </r>
    <r>
      <rPr>
        <vertAlign val="superscript"/>
        <sz val="11"/>
        <rFont val="Times New Roman"/>
        <family val="1"/>
      </rPr>
      <t>-1</t>
    </r>
    <r>
      <rPr>
        <sz val="11"/>
        <rFont val="Times New Roman"/>
        <family val="1"/>
      </rPr>
      <t>)</t>
    </r>
    <phoneticPr fontId="1" type="noConversion"/>
  </si>
  <si>
    <r>
      <t>(kg C·hm</t>
    </r>
    <r>
      <rPr>
        <vertAlign val="superscript"/>
        <sz val="11"/>
        <rFont val="Times New Roman"/>
        <family val="1"/>
      </rPr>
      <t>-2</t>
    </r>
    <r>
      <rPr>
        <sz val="11"/>
        <rFont val="Times New Roman"/>
        <family val="1"/>
      </rPr>
      <t xml:space="preserve"> · day</t>
    </r>
    <r>
      <rPr>
        <vertAlign val="superscript"/>
        <sz val="11"/>
        <rFont val="Times New Roman"/>
        <family val="1"/>
      </rPr>
      <t>-1</t>
    </r>
    <r>
      <rPr>
        <sz val="11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</si>
</sst>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等线"/>
      <family val="2"/>
    </font>
    <font>
      <sz val="11"/>
      <name val="Times New Roman"/>
      <family val="1"/>
    </font>
    <font>
      <sz val="11"/>
      <color rgb="FFC00000"/>
      <name val="Times New Roman"/>
      <family val="1"/>
    </font>
    <font>
      <vertAlign val="subscript"/>
      <sz val="11"/>
      <name val="Times New Roman"/>
      <family val="1"/>
    </font>
    <font>
      <sz val="11"/>
      <name val="等线"/>
      <family val="3"/>
      <charset val="134"/>
    </font>
    <font>
      <i/>
      <sz val="11"/>
      <color theme="1"/>
      <name val="Times New Roman"/>
      <family val="1"/>
    </font>
    <font>
      <vertAlign val="superscript"/>
      <sz val="1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ti"/>
    </font>
    <font>
      <sz val="11"/>
      <color theme="1"/>
      <name val="Times New Romanti"/>
      <family val="1"/>
    </font>
    <font>
      <vertAlign val="subscript"/>
      <sz val="11"/>
      <color theme="1"/>
      <name val="Times New Romanti"/>
      <family val="1"/>
    </font>
    <font>
      <sz val="11"/>
      <name val="Times New Romanti"/>
      <family val="1"/>
    </font>
    <font>
      <vertAlign val="subscript"/>
      <sz val="11"/>
      <name val="Times New Romanti"/>
      <family val="1"/>
    </font>
    <font>
      <vertAlign val="superscript"/>
      <sz val="11"/>
      <name val="Times New Romanti"/>
      <family val="1"/>
    </font>
    <font>
      <i/>
      <sz val="1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176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 wrapText="1"/>
    </xf>
    <xf numFmtId="176" fontId="2" fillId="0" borderId="14" xfId="0" applyNumberFormat="1" applyFont="1" applyBorder="1" applyAlignment="1">
      <alignment horizontal="center" vertical="center" wrapText="1"/>
    </xf>
    <xf numFmtId="176" fontId="2" fillId="0" borderId="15" xfId="0" applyNumberFormat="1" applyFont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center" vertical="center" wrapText="1"/>
    </xf>
    <xf numFmtId="176" fontId="2" fillId="0" borderId="10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3" borderId="9" xfId="0" applyNumberFormat="1" applyFont="1" applyFill="1" applyBorder="1" applyAlignment="1">
      <alignment horizontal="center" vertical="center" wrapText="1"/>
    </xf>
    <xf numFmtId="176" fontId="6" fillId="3" borderId="2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176" fontId="6" fillId="0" borderId="13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176" fontId="6" fillId="0" borderId="14" xfId="0" applyNumberFormat="1" applyFont="1" applyBorder="1" applyAlignment="1">
      <alignment horizontal="center" vertical="center" wrapText="1"/>
    </xf>
    <xf numFmtId="176" fontId="6" fillId="0" borderId="7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6" fontId="6" fillId="3" borderId="13" xfId="0" applyNumberFormat="1" applyFont="1" applyFill="1" applyBorder="1" applyAlignment="1">
      <alignment horizontal="center" vertical="center" wrapText="1"/>
    </xf>
    <xf numFmtId="176" fontId="6" fillId="0" borderId="15" xfId="0" applyNumberFormat="1" applyFont="1" applyBorder="1" applyAlignment="1">
      <alignment horizontal="center" vertical="center" wrapText="1"/>
    </xf>
    <xf numFmtId="176" fontId="2" fillId="0" borderId="9" xfId="0" applyNumberFormat="1" applyFont="1" applyBorder="1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176" fontId="2" fillId="3" borderId="9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3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76" fontId="14" fillId="0" borderId="0" xfId="0" applyNumberFormat="1" applyFont="1" applyAlignment="1">
      <alignment horizontal="center" vertical="center" wrapText="1"/>
    </xf>
    <xf numFmtId="17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 wrapText="1"/>
    </xf>
    <xf numFmtId="176" fontId="14" fillId="0" borderId="13" xfId="0" applyNumberFormat="1" applyFont="1" applyBorder="1" applyAlignment="1">
      <alignment horizontal="center" vertical="center" wrapText="1"/>
    </xf>
    <xf numFmtId="176" fontId="14" fillId="0" borderId="14" xfId="0" applyNumberFormat="1" applyFont="1" applyBorder="1" applyAlignment="1">
      <alignment horizontal="center" vertical="center" wrapText="1"/>
    </xf>
    <xf numFmtId="176" fontId="14" fillId="0" borderId="7" xfId="0" applyNumberFormat="1" applyFont="1" applyBorder="1" applyAlignment="1">
      <alignment horizontal="center" vertical="center" wrapText="1"/>
    </xf>
    <xf numFmtId="176" fontId="14" fillId="0" borderId="5" xfId="0" applyNumberFormat="1" applyFont="1" applyBorder="1" applyAlignment="1">
      <alignment horizontal="center" vertical="center" wrapText="1"/>
    </xf>
    <xf numFmtId="176" fontId="14" fillId="0" borderId="8" xfId="0" applyNumberFormat="1" applyFont="1" applyBorder="1" applyAlignment="1">
      <alignment horizontal="center" vertical="center" wrapText="1"/>
    </xf>
    <xf numFmtId="176" fontId="14" fillId="0" borderId="11" xfId="0" applyNumberFormat="1" applyFont="1" applyBorder="1" applyAlignment="1">
      <alignment horizontal="center" vertical="center" wrapText="1"/>
    </xf>
    <xf numFmtId="176" fontId="14" fillId="0" borderId="12" xfId="0" applyNumberFormat="1" applyFont="1" applyBorder="1" applyAlignment="1">
      <alignment horizontal="center" vertical="center" wrapText="1"/>
    </xf>
    <xf numFmtId="10" fontId="14" fillId="0" borderId="13" xfId="0" applyNumberFormat="1" applyFont="1" applyBorder="1" applyAlignment="1">
      <alignment horizontal="center" vertical="center" wrapText="1"/>
    </xf>
    <xf numFmtId="10" fontId="14" fillId="0" borderId="10" xfId="0" applyNumberFormat="1" applyFont="1" applyBorder="1" applyAlignment="1">
      <alignment horizontal="center" vertical="center"/>
    </xf>
    <xf numFmtId="10" fontId="14" fillId="0" borderId="15" xfId="0" applyNumberFormat="1" applyFont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/>
    </xf>
    <xf numFmtId="10" fontId="14" fillId="0" borderId="13" xfId="0" applyNumberFormat="1" applyFont="1" applyBorder="1" applyAlignment="1">
      <alignment horizontal="center" vertical="center"/>
    </xf>
    <xf numFmtId="10" fontId="14" fillId="0" borderId="14" xfId="0" applyNumberFormat="1" applyFont="1" applyBorder="1" applyAlignment="1">
      <alignment horizontal="center" vertical="center" wrapText="1"/>
    </xf>
    <xf numFmtId="10" fontId="14" fillId="0" borderId="6" xfId="0" applyNumberFormat="1" applyFont="1" applyBorder="1" applyAlignment="1">
      <alignment horizontal="center" vertical="center"/>
    </xf>
    <xf numFmtId="10" fontId="14" fillId="0" borderId="14" xfId="0" applyNumberFormat="1" applyFont="1" applyBorder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176" fontId="14" fillId="0" borderId="6" xfId="0" applyNumberFormat="1" applyFont="1" applyBorder="1" applyAlignment="1">
      <alignment horizontal="center" vertical="center"/>
    </xf>
    <xf numFmtId="176" fontId="14" fillId="0" borderId="8" xfId="0" applyNumberFormat="1" applyFont="1" applyBorder="1" applyAlignment="1">
      <alignment horizontal="center" vertical="center"/>
    </xf>
    <xf numFmtId="176" fontId="16" fillId="0" borderId="15" xfId="0" applyNumberFormat="1" applyFont="1" applyBorder="1" applyAlignment="1">
      <alignment horizontal="center" vertical="center" wrapText="1"/>
    </xf>
    <xf numFmtId="176" fontId="16" fillId="0" borderId="13" xfId="0" applyNumberFormat="1" applyFont="1" applyBorder="1" applyAlignment="1">
      <alignment horizontal="center" vertical="center" wrapText="1"/>
    </xf>
    <xf numFmtId="176" fontId="16" fillId="0" borderId="14" xfId="0" applyNumberFormat="1" applyFont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176" fontId="6" fillId="0" borderId="9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76" fontId="6" fillId="3" borderId="9" xfId="0" applyNumberFormat="1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10" fillId="0" borderId="13" xfId="0" applyNumberFormat="1" applyFont="1" applyBorder="1" applyAlignment="1">
      <alignment horizontal="center" vertical="center"/>
    </xf>
    <xf numFmtId="176" fontId="2" fillId="3" borderId="6" xfId="0" applyNumberFormat="1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2" fillId="3" borderId="11" xfId="0" applyNumberFormat="1" applyFont="1" applyFill="1" applyBorder="1" applyAlignment="1">
      <alignment horizontal="center" vertical="center"/>
    </xf>
    <xf numFmtId="176" fontId="2" fillId="3" borderId="12" xfId="0" applyNumberFormat="1" applyFont="1" applyFill="1" applyBorder="1" applyAlignment="1">
      <alignment horizontal="center" vertical="center"/>
    </xf>
    <xf numFmtId="176" fontId="2" fillId="3" borderId="7" xfId="0" applyNumberFormat="1" applyFont="1" applyFill="1" applyBorder="1" applyAlignment="1">
      <alignment horizontal="center" vertical="center"/>
    </xf>
    <xf numFmtId="176" fontId="19" fillId="0" borderId="14" xfId="0" applyNumberFormat="1" applyFont="1" applyBorder="1" applyAlignment="1">
      <alignment horizontal="center" vertical="center"/>
    </xf>
    <xf numFmtId="176" fontId="19" fillId="0" borderId="13" xfId="0" applyNumberFormat="1" applyFont="1" applyBorder="1" applyAlignment="1">
      <alignment horizontal="center" vertical="center"/>
    </xf>
    <xf numFmtId="176" fontId="10" fillId="3" borderId="2" xfId="0" applyNumberFormat="1" applyFont="1" applyFill="1" applyBorder="1" applyAlignment="1">
      <alignment horizontal="center" vertical="center"/>
    </xf>
    <xf numFmtId="176" fontId="19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3" borderId="9" xfId="0" applyNumberFormat="1" applyFont="1" applyFill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176" fontId="6" fillId="0" borderId="8" xfId="0" applyNumberFormat="1" applyFont="1" applyBorder="1" applyAlignment="1">
      <alignment horizontal="center" vertical="center" wrapText="1"/>
    </xf>
    <xf numFmtId="176" fontId="2" fillId="0" borderId="11" xfId="0" applyNumberFormat="1" applyFont="1" applyBorder="1" applyAlignment="1">
      <alignment horizontal="center" vertical="center" wrapText="1"/>
    </xf>
    <xf numFmtId="176" fontId="6" fillId="0" borderId="12" xfId="0" applyNumberFormat="1" applyFont="1" applyBorder="1" applyAlignment="1">
      <alignment horizontal="center" vertical="center" wrapText="1"/>
    </xf>
    <xf numFmtId="10" fontId="2" fillId="0" borderId="5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176" fontId="6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0" fillId="0" borderId="4" xfId="0" applyNumberFormat="1" applyFont="1" applyBorder="1" applyAlignment="1">
      <alignment horizontal="center" vertical="center" wrapText="1"/>
    </xf>
    <xf numFmtId="176" fontId="20" fillId="0" borderId="10" xfId="0" applyNumberFormat="1" applyFont="1" applyBorder="1" applyAlignment="1">
      <alignment horizontal="center" vertical="center" wrapText="1"/>
    </xf>
    <xf numFmtId="176" fontId="20" fillId="0" borderId="11" xfId="0" applyNumberFormat="1" applyFont="1" applyBorder="1" applyAlignment="1">
      <alignment horizontal="center" vertical="center" wrapText="1"/>
    </xf>
    <xf numFmtId="176" fontId="6" fillId="0" borderId="11" xfId="0" applyNumberFormat="1" applyFont="1" applyBorder="1" applyAlignment="1">
      <alignment horizontal="center" vertical="center" wrapText="1"/>
    </xf>
    <xf numFmtId="176" fontId="20" fillId="0" borderId="12" xfId="0" applyNumberFormat="1" applyFont="1" applyBorder="1" applyAlignment="1">
      <alignment horizontal="center" vertical="center" wrapText="1"/>
    </xf>
    <xf numFmtId="176" fontId="10" fillId="0" borderId="4" xfId="0" applyNumberFormat="1" applyFont="1" applyBorder="1" applyAlignment="1">
      <alignment horizontal="center" vertical="center" wrapText="1"/>
    </xf>
    <xf numFmtId="176" fontId="20" fillId="0" borderId="0" xfId="0" applyNumberFormat="1" applyFont="1" applyAlignment="1">
      <alignment horizontal="center" vertical="center" wrapText="1"/>
    </xf>
    <xf numFmtId="176" fontId="20" fillId="0" borderId="5" xfId="0" applyNumberFormat="1" applyFont="1" applyBorder="1" applyAlignment="1">
      <alignment horizontal="center" vertical="center" wrapText="1"/>
    </xf>
    <xf numFmtId="176" fontId="20" fillId="0" borderId="6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7" fontId="2" fillId="0" borderId="15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2" fillId="0" borderId="14" xfId="0" applyNumberFormat="1" applyFont="1" applyBorder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14" fillId="3" borderId="15" xfId="0" applyNumberFormat="1" applyFont="1" applyFill="1" applyBorder="1" applyAlignment="1">
      <alignment horizontal="center" vertical="center" wrapText="1"/>
    </xf>
    <xf numFmtId="10" fontId="14" fillId="3" borderId="10" xfId="0" applyNumberFormat="1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0" fontId="16" fillId="3" borderId="9" xfId="0" applyNumberFormat="1" applyFont="1" applyFill="1" applyBorder="1" applyAlignment="1">
      <alignment horizontal="center" vertical="center" wrapText="1"/>
    </xf>
    <xf numFmtId="10" fontId="16" fillId="3" borderId="10" xfId="0" applyNumberFormat="1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I26" sqref="I26"/>
    </sheetView>
  </sheetViews>
  <sheetFormatPr defaultColWidth="9" defaultRowHeight="15"/>
  <cols>
    <col min="1" max="1" width="9" style="5"/>
    <col min="2" max="2" width="12.75" style="5" customWidth="1"/>
    <col min="3" max="3" width="11.125" style="5" customWidth="1"/>
    <col min="4" max="4" width="12.5" style="5" customWidth="1"/>
    <col min="5" max="5" width="17.375" style="5" customWidth="1"/>
    <col min="6" max="16384" width="9" style="5"/>
  </cols>
  <sheetData>
    <row r="1" spans="1:5">
      <c r="A1" s="10" t="s">
        <v>41</v>
      </c>
    </row>
    <row r="2" spans="1:5">
      <c r="A2" s="147" t="s">
        <v>3</v>
      </c>
      <c r="B2" s="92" t="s">
        <v>6</v>
      </c>
      <c r="C2" s="92" t="s">
        <v>7</v>
      </c>
      <c r="D2" s="92" t="s">
        <v>5</v>
      </c>
      <c r="E2" s="147" t="s">
        <v>4</v>
      </c>
    </row>
    <row r="3" spans="1:5" ht="18">
      <c r="A3" s="148">
        <v>44545</v>
      </c>
      <c r="B3" s="149">
        <v>1.2124515663119133</v>
      </c>
      <c r="C3" s="149">
        <v>-0.49887068037319254</v>
      </c>
      <c r="D3" s="149">
        <v>-0.1931274641032773</v>
      </c>
      <c r="E3" s="125" t="s">
        <v>152</v>
      </c>
    </row>
    <row r="4" spans="1:5" ht="18">
      <c r="A4" s="150">
        <v>44576</v>
      </c>
      <c r="B4" s="7">
        <v>1.7654227441076698</v>
      </c>
      <c r="C4" s="7">
        <v>8.8696650662438467E-2</v>
      </c>
      <c r="D4" s="7">
        <v>-0.3862549282065546</v>
      </c>
      <c r="E4" s="151" t="s">
        <v>152</v>
      </c>
    </row>
    <row r="5" spans="1:5" ht="18">
      <c r="A5" s="150">
        <v>44607</v>
      </c>
      <c r="B5" s="7">
        <v>1.6473720521087887</v>
      </c>
      <c r="C5" s="7">
        <v>0.58393467907806507</v>
      </c>
      <c r="D5" s="7">
        <v>-0.5606926377191922</v>
      </c>
      <c r="E5" s="151" t="s">
        <v>152</v>
      </c>
    </row>
    <row r="6" spans="1:5" ht="18">
      <c r="A6" s="150">
        <v>44635</v>
      </c>
      <c r="B6" s="7">
        <v>1.3721131266046225</v>
      </c>
      <c r="C6" s="7">
        <v>2.0692300949869916E-2</v>
      </c>
      <c r="D6" s="7">
        <v>0.45756577035182722</v>
      </c>
      <c r="E6" s="151" t="s">
        <v>152</v>
      </c>
    </row>
    <row r="7" spans="1:5" ht="18">
      <c r="A7" s="150">
        <v>44666</v>
      </c>
      <c r="B7" s="7">
        <v>1.343966033746399</v>
      </c>
      <c r="C7" s="7">
        <v>0.29109732092283125</v>
      </c>
      <c r="D7" s="7">
        <v>1.9456753097547275</v>
      </c>
      <c r="E7" s="151" t="s">
        <v>152</v>
      </c>
    </row>
    <row r="8" spans="1:5" ht="18">
      <c r="A8" s="150">
        <v>44696</v>
      </c>
      <c r="B8" s="7">
        <v>1.4765533032137663</v>
      </c>
      <c r="C8" s="7">
        <v>0.17060973829424364</v>
      </c>
      <c r="D8" s="7">
        <v>3.7159976497449962</v>
      </c>
      <c r="E8" s="151" t="s">
        <v>152</v>
      </c>
    </row>
    <row r="9" spans="1:5" ht="18">
      <c r="A9" s="150">
        <v>44727</v>
      </c>
      <c r="B9" s="7">
        <v>1.7592523658222712</v>
      </c>
      <c r="C9" s="7">
        <v>3.2610918388227522E-2</v>
      </c>
      <c r="D9" s="7">
        <v>5.2604681039558452</v>
      </c>
      <c r="E9" s="151" t="s">
        <v>152</v>
      </c>
    </row>
    <row r="10" spans="1:5" ht="18">
      <c r="A10" s="150">
        <v>44757</v>
      </c>
      <c r="B10" s="7">
        <v>2.5285187939881499</v>
      </c>
      <c r="C10" s="7">
        <v>7.121602890290013E-2</v>
      </c>
      <c r="D10" s="7">
        <v>5.9074973341983261</v>
      </c>
      <c r="E10" s="151" t="s">
        <v>152</v>
      </c>
    </row>
    <row r="11" spans="1:5" ht="18">
      <c r="A11" s="150">
        <v>44788</v>
      </c>
      <c r="B11" s="7">
        <v>2.5638092446261096</v>
      </c>
      <c r="C11" s="7">
        <v>-0.6627424051622911</v>
      </c>
      <c r="D11" s="7">
        <v>6.4239481417294675</v>
      </c>
      <c r="E11" s="151" t="s">
        <v>152</v>
      </c>
    </row>
    <row r="12" spans="1:5" ht="18">
      <c r="A12" s="150">
        <v>44819</v>
      </c>
      <c r="B12" s="7">
        <v>2.42911869672953</v>
      </c>
      <c r="C12" s="7">
        <v>-0.81133612603730609</v>
      </c>
      <c r="D12" s="7">
        <v>6.9912635241068894</v>
      </c>
      <c r="E12" s="151" t="s">
        <v>152</v>
      </c>
    </row>
    <row r="13" spans="1:5" ht="18">
      <c r="A13" s="150">
        <v>44849</v>
      </c>
      <c r="B13" s="7">
        <v>1.9339645525787683</v>
      </c>
      <c r="C13" s="7">
        <v>-1.0566161870580193</v>
      </c>
      <c r="D13" s="7">
        <v>7.5823931762611236</v>
      </c>
      <c r="E13" s="151" t="s">
        <v>152</v>
      </c>
    </row>
    <row r="14" spans="1:5" ht="18">
      <c r="A14" s="152">
        <v>44880</v>
      </c>
      <c r="B14" s="9">
        <v>2.0922020191396458</v>
      </c>
      <c r="C14" s="9">
        <v>-1.0896802116290651</v>
      </c>
      <c r="D14" s="9">
        <v>7.7329705384202647</v>
      </c>
      <c r="E14" s="113" t="s">
        <v>152</v>
      </c>
    </row>
    <row r="15" spans="1:5">
      <c r="A15" s="153"/>
      <c r="B15" s="7"/>
      <c r="C15" s="7"/>
      <c r="D15" s="7"/>
    </row>
    <row r="16" spans="1:5">
      <c r="A16" s="10" t="s">
        <v>42</v>
      </c>
      <c r="C16" s="7"/>
      <c r="D16" s="7"/>
      <c r="E16" s="7"/>
    </row>
    <row r="17" spans="1:5">
      <c r="A17" s="147" t="s">
        <v>8</v>
      </c>
      <c r="B17" s="154" t="s">
        <v>9</v>
      </c>
      <c r="C17" s="155" t="s">
        <v>43</v>
      </c>
      <c r="D17" s="147" t="s">
        <v>4</v>
      </c>
      <c r="E17" s="7"/>
    </row>
    <row r="18" spans="1:5" ht="18">
      <c r="A18" s="1" t="s">
        <v>10</v>
      </c>
      <c r="B18" s="156">
        <v>16.794197123418598</v>
      </c>
      <c r="C18" s="3">
        <v>1.9829147189898666</v>
      </c>
      <c r="D18" s="151" t="s">
        <v>152</v>
      </c>
      <c r="E18" s="7"/>
    </row>
    <row r="19" spans="1:5" ht="18">
      <c r="A19" s="1" t="s">
        <v>11</v>
      </c>
      <c r="B19" s="156">
        <v>60.553055843487606</v>
      </c>
      <c r="C19" s="3">
        <v>5.8325562073494561</v>
      </c>
      <c r="D19" s="151" t="s">
        <v>152</v>
      </c>
      <c r="E19" s="7"/>
    </row>
    <row r="20" spans="1:5" ht="18">
      <c r="A20" s="1" t="s">
        <v>0</v>
      </c>
      <c r="B20" s="156">
        <v>2.1315522498059392</v>
      </c>
      <c r="C20" s="3">
        <v>1.6954714008558096</v>
      </c>
      <c r="D20" s="151" t="s">
        <v>152</v>
      </c>
      <c r="E20" s="7"/>
    </row>
    <row r="21" spans="1:5" ht="18">
      <c r="A21" s="1" t="s">
        <v>7</v>
      </c>
      <c r="B21" s="156">
        <v>-1.0896802116290654</v>
      </c>
      <c r="C21" s="3">
        <v>0.93475894638801049</v>
      </c>
      <c r="D21" s="151" t="s">
        <v>152</v>
      </c>
      <c r="E21" s="7"/>
    </row>
    <row r="22" spans="1:5" ht="18">
      <c r="A22" s="2" t="s">
        <v>1</v>
      </c>
      <c r="B22" s="157">
        <v>7.7329705384202656</v>
      </c>
      <c r="C22" s="4">
        <v>1.2598760319762197</v>
      </c>
      <c r="D22" s="113" t="s">
        <v>152</v>
      </c>
      <c r="E22" s="7"/>
    </row>
    <row r="29" spans="1:5">
      <c r="A29" s="5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7642-0EAB-4C95-8B18-7834C1BDE264}">
  <dimension ref="A1:I9"/>
  <sheetViews>
    <sheetView tabSelected="1" workbookViewId="0">
      <selection activeCell="B11" sqref="B11"/>
    </sheetView>
  </sheetViews>
  <sheetFormatPr defaultColWidth="8.625" defaultRowHeight="15"/>
  <cols>
    <col min="1" max="1" width="26.75" style="56" customWidth="1"/>
    <col min="2" max="2" width="16.5" style="56" customWidth="1"/>
    <col min="3" max="3" width="13.125" style="56" customWidth="1"/>
    <col min="4" max="4" width="15.75" style="56" customWidth="1"/>
    <col min="5" max="5" width="18.25" style="56" customWidth="1"/>
    <col min="6" max="6" width="18.875" style="56" customWidth="1"/>
    <col min="7" max="7" width="20.625" style="56" customWidth="1"/>
    <col min="8" max="16384" width="8.625" style="56"/>
  </cols>
  <sheetData>
    <row r="1" spans="1:9">
      <c r="A1" s="172" t="s">
        <v>13</v>
      </c>
      <c r="B1" s="172" t="s">
        <v>14</v>
      </c>
      <c r="C1" s="173" t="s">
        <v>120</v>
      </c>
      <c r="D1" s="173" t="s">
        <v>4</v>
      </c>
      <c r="E1" s="174" t="s">
        <v>128</v>
      </c>
      <c r="F1" s="173" t="s">
        <v>83</v>
      </c>
      <c r="G1" s="173" t="s">
        <v>4</v>
      </c>
      <c r="H1" s="174" t="s">
        <v>107</v>
      </c>
    </row>
    <row r="2" spans="1:9" ht="18.75">
      <c r="A2" s="93" t="s">
        <v>16</v>
      </c>
      <c r="B2" s="18" t="s">
        <v>98</v>
      </c>
      <c r="C2" s="12" t="s">
        <v>104</v>
      </c>
      <c r="D2" s="41" t="s">
        <v>94</v>
      </c>
      <c r="E2" s="16" t="s">
        <v>123</v>
      </c>
      <c r="F2" s="11" t="s">
        <v>119</v>
      </c>
      <c r="G2" s="141" t="s">
        <v>155</v>
      </c>
      <c r="H2" s="53" t="s">
        <v>99</v>
      </c>
      <c r="I2" s="41"/>
    </row>
    <row r="3" spans="1:9" ht="30">
      <c r="A3" s="93" t="s">
        <v>17</v>
      </c>
      <c r="B3" s="18" t="s">
        <v>100</v>
      </c>
      <c r="C3" s="26">
        <f>F3*44/12</f>
        <v>37.949999999999996</v>
      </c>
      <c r="D3" s="41" t="s">
        <v>94</v>
      </c>
      <c r="E3" s="16" t="s">
        <v>124</v>
      </c>
      <c r="F3" s="12">
        <v>10.35</v>
      </c>
      <c r="G3" s="41" t="s">
        <v>156</v>
      </c>
      <c r="H3" s="90" t="s">
        <v>121</v>
      </c>
    </row>
    <row r="4" spans="1:9" ht="30">
      <c r="A4" s="93" t="s">
        <v>18</v>
      </c>
      <c r="B4" s="18" t="s">
        <v>101</v>
      </c>
      <c r="C4" s="12" t="s">
        <v>105</v>
      </c>
      <c r="D4" s="41" t="s">
        <v>94</v>
      </c>
      <c r="E4" s="16" t="s">
        <v>125</v>
      </c>
      <c r="F4" s="12" t="s">
        <v>127</v>
      </c>
      <c r="G4" s="41" t="s">
        <v>157</v>
      </c>
      <c r="H4" s="90" t="s">
        <v>99</v>
      </c>
    </row>
    <row r="5" spans="1:9" ht="30">
      <c r="A5" s="93" t="s">
        <v>19</v>
      </c>
      <c r="B5" s="18" t="s">
        <v>102</v>
      </c>
      <c r="C5" s="26">
        <f>F5*44/12</f>
        <v>57.236666666666657</v>
      </c>
      <c r="D5" s="41" t="s">
        <v>94</v>
      </c>
      <c r="E5" s="16" t="s">
        <v>124</v>
      </c>
      <c r="F5" s="12">
        <v>15.61</v>
      </c>
      <c r="G5" s="41" t="s">
        <v>156</v>
      </c>
      <c r="H5" s="90" t="s">
        <v>121</v>
      </c>
    </row>
    <row r="6" spans="1:9" ht="18.75">
      <c r="A6" s="94" t="s">
        <v>20</v>
      </c>
      <c r="B6" s="19" t="s">
        <v>103</v>
      </c>
      <c r="C6" s="27" t="s">
        <v>122</v>
      </c>
      <c r="D6" s="43" t="s">
        <v>94</v>
      </c>
      <c r="E6" s="17" t="s">
        <v>126</v>
      </c>
      <c r="F6" s="13" t="s">
        <v>106</v>
      </c>
      <c r="G6" s="43" t="s">
        <v>158</v>
      </c>
      <c r="H6" s="91" t="s">
        <v>68</v>
      </c>
    </row>
    <row r="9" spans="1:9">
      <c r="G9" s="4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2D8D-1D80-490A-907F-302F1CFCFA42}">
  <dimension ref="A2:M29"/>
  <sheetViews>
    <sheetView workbookViewId="0">
      <selection activeCell="B38" sqref="B38"/>
    </sheetView>
  </sheetViews>
  <sheetFormatPr defaultColWidth="8.625" defaultRowHeight="15"/>
  <cols>
    <col min="1" max="1" width="25.5" style="5" customWidth="1"/>
    <col min="2" max="2" width="11.75" style="5" customWidth="1"/>
    <col min="3" max="11" width="8.625" style="5"/>
    <col min="12" max="12" width="19.75" style="5" customWidth="1"/>
    <col min="13" max="13" width="37.5" style="5" customWidth="1"/>
    <col min="14" max="16384" width="8.625" style="5"/>
  </cols>
  <sheetData>
    <row r="2" spans="1:12">
      <c r="A2" s="10" t="s">
        <v>44</v>
      </c>
    </row>
    <row r="3" spans="1:12">
      <c r="A3" s="126"/>
      <c r="B3" s="128" t="s">
        <v>10</v>
      </c>
      <c r="C3" s="129"/>
      <c r="D3" s="128" t="s">
        <v>11</v>
      </c>
      <c r="E3" s="129"/>
      <c r="F3" s="128" t="s">
        <v>6</v>
      </c>
      <c r="G3" s="129"/>
      <c r="H3" s="128" t="s">
        <v>7</v>
      </c>
      <c r="I3" s="129"/>
      <c r="J3" s="128" t="s">
        <v>5</v>
      </c>
      <c r="K3" s="129"/>
      <c r="L3" s="126" t="s">
        <v>4</v>
      </c>
    </row>
    <row r="4" spans="1:12">
      <c r="A4" s="127"/>
      <c r="B4" s="29" t="s">
        <v>25</v>
      </c>
      <c r="C4" s="30" t="s">
        <v>12</v>
      </c>
      <c r="D4" s="29" t="s">
        <v>25</v>
      </c>
      <c r="E4" s="30" t="s">
        <v>12</v>
      </c>
      <c r="F4" s="29" t="s">
        <v>25</v>
      </c>
      <c r="G4" s="30" t="s">
        <v>12</v>
      </c>
      <c r="H4" s="29" t="s">
        <v>25</v>
      </c>
      <c r="I4" s="30" t="s">
        <v>12</v>
      </c>
      <c r="J4" s="29" t="s">
        <v>25</v>
      </c>
      <c r="K4" s="30" t="s">
        <v>12</v>
      </c>
      <c r="L4" s="127"/>
    </row>
    <row r="5" spans="1:12" ht="18.75">
      <c r="A5" s="6">
        <v>44545</v>
      </c>
      <c r="B5" s="26">
        <v>1.8913132398912</v>
      </c>
      <c r="C5" s="16">
        <v>1.6009028918953505E-2</v>
      </c>
      <c r="D5" s="26">
        <v>1.0718040423349899</v>
      </c>
      <c r="E5" s="16">
        <v>0.28802089278852899</v>
      </c>
      <c r="F5" s="26">
        <v>0.68089336212648599</v>
      </c>
      <c r="G5" s="16">
        <v>0.32232612386713844</v>
      </c>
      <c r="H5" s="26">
        <v>-0.11289403704713973</v>
      </c>
      <c r="I5" s="16">
        <v>0.33603046218602456</v>
      </c>
      <c r="J5" s="26">
        <v>-1.7768037638160183</v>
      </c>
      <c r="K5" s="16" t="s">
        <v>26</v>
      </c>
      <c r="L5" s="20" t="s">
        <v>118</v>
      </c>
    </row>
    <row r="6" spans="1:12" ht="18.75">
      <c r="A6" s="6">
        <v>44576</v>
      </c>
      <c r="B6" s="26">
        <v>8.6127256235999923</v>
      </c>
      <c r="C6" s="16">
        <v>8.3692388279169982</v>
      </c>
      <c r="D6" s="26">
        <v>0.6914961907077708</v>
      </c>
      <c r="E6" s="16">
        <v>0.37626143890619895</v>
      </c>
      <c r="F6" s="26">
        <v>0.69938476254621651</v>
      </c>
      <c r="G6" s="16">
        <v>0.32872923134149962</v>
      </c>
      <c r="H6" s="26">
        <v>0.59980700725041236</v>
      </c>
      <c r="I6" s="16">
        <v>0.78520232502997545</v>
      </c>
      <c r="J6" s="26" t="s">
        <v>26</v>
      </c>
      <c r="K6" s="16" t="s">
        <v>26</v>
      </c>
      <c r="L6" s="18" t="s">
        <v>118</v>
      </c>
    </row>
    <row r="7" spans="1:12" ht="19.5" customHeight="1">
      <c r="A7" s="6">
        <v>44607</v>
      </c>
      <c r="B7" s="26">
        <v>9.6550278491270198</v>
      </c>
      <c r="C7" s="16">
        <v>9.415729800752402</v>
      </c>
      <c r="D7" s="26">
        <v>0.10671934305462734</v>
      </c>
      <c r="E7" s="16">
        <v>4.6967982730645397E-2</v>
      </c>
      <c r="F7" s="26">
        <v>0.34535753885298226</v>
      </c>
      <c r="G7" s="16">
        <v>0.11413567060539624</v>
      </c>
      <c r="H7" s="26">
        <v>-9.3109331138704149E-2</v>
      </c>
      <c r="I7" s="16">
        <v>0.13909446927319982</v>
      </c>
      <c r="J7" s="26" t="s">
        <v>26</v>
      </c>
      <c r="K7" s="16" t="s">
        <v>26</v>
      </c>
      <c r="L7" s="18" t="s">
        <v>118</v>
      </c>
    </row>
    <row r="8" spans="1:12" ht="18.75">
      <c r="A8" s="6">
        <v>44635</v>
      </c>
      <c r="B8" s="26">
        <v>56.744872644377061</v>
      </c>
      <c r="C8" s="16">
        <v>49.594192656943861</v>
      </c>
      <c r="D8" s="26">
        <v>0.60382434624976933</v>
      </c>
      <c r="E8" s="16">
        <v>0.10463643992309712</v>
      </c>
      <c r="F8" s="26">
        <v>1.2732639155079875</v>
      </c>
      <c r="G8" s="16">
        <v>0.38068328270740615</v>
      </c>
      <c r="H8" s="26">
        <v>0.32532356766885384</v>
      </c>
      <c r="I8" s="16">
        <v>0.12357464727972567</v>
      </c>
      <c r="J8" s="26">
        <v>0.51566984105379654</v>
      </c>
      <c r="K8" s="16">
        <v>0.33607010872781434</v>
      </c>
      <c r="L8" s="18" t="s">
        <v>118</v>
      </c>
    </row>
    <row r="9" spans="1:12" ht="18.75">
      <c r="A9" s="6">
        <v>44666</v>
      </c>
      <c r="B9" s="26">
        <v>20.768937343791301</v>
      </c>
      <c r="C9" s="16">
        <v>13.85028600844187</v>
      </c>
      <c r="D9" s="26">
        <v>7.3911402300785864</v>
      </c>
      <c r="E9" s="16">
        <v>2.0881497942652354</v>
      </c>
      <c r="F9" s="26">
        <v>1.1061412600724099</v>
      </c>
      <c r="G9" s="16">
        <v>0.18144677639911075</v>
      </c>
      <c r="H9" s="26">
        <v>1.1732803690124096</v>
      </c>
      <c r="I9" s="16">
        <v>1.0402542414131357</v>
      </c>
      <c r="J9" s="26">
        <v>1.6850421666210604</v>
      </c>
      <c r="K9" s="16">
        <v>0.45014298520903012</v>
      </c>
      <c r="L9" s="18" t="s">
        <v>118</v>
      </c>
    </row>
    <row r="10" spans="1:12" ht="18.75">
      <c r="A10" s="6">
        <v>44696</v>
      </c>
      <c r="B10" s="26">
        <v>16.2695267055791</v>
      </c>
      <c r="C10" s="16">
        <v>2.4055486270196829</v>
      </c>
      <c r="D10" s="26">
        <v>23.487393904740042</v>
      </c>
      <c r="E10" s="16">
        <v>23.940352867727416</v>
      </c>
      <c r="F10" s="26">
        <v>1.0897748233145732</v>
      </c>
      <c r="G10" s="16">
        <v>0.53300251804761178</v>
      </c>
      <c r="H10" s="26">
        <v>1.5343620602923871</v>
      </c>
      <c r="I10" s="16">
        <v>0.43799961345138183</v>
      </c>
      <c r="J10" s="26">
        <v>0.60375902877825804</v>
      </c>
      <c r="K10" s="16">
        <v>0.10655561758811739</v>
      </c>
      <c r="L10" s="18" t="s">
        <v>118</v>
      </c>
    </row>
    <row r="11" spans="1:12" ht="18.75">
      <c r="A11" s="6">
        <v>44727</v>
      </c>
      <c r="B11" s="26">
        <v>13.695242756788648</v>
      </c>
      <c r="C11" s="16">
        <v>2.2758780888325525</v>
      </c>
      <c r="D11" s="26">
        <v>219.03612006397006</v>
      </c>
      <c r="E11" s="16">
        <v>181.11267293564995</v>
      </c>
      <c r="F11" s="26">
        <v>2.5190581438302098</v>
      </c>
      <c r="G11" s="16">
        <v>1.3481363681105418</v>
      </c>
      <c r="H11" s="26">
        <v>9.9489087114165642</v>
      </c>
      <c r="I11" s="16">
        <v>5.5158709318842423</v>
      </c>
      <c r="J11" s="26">
        <v>5.065571805443545</v>
      </c>
      <c r="K11" s="16">
        <v>1.0444481234960026</v>
      </c>
      <c r="L11" s="18" t="s">
        <v>118</v>
      </c>
    </row>
    <row r="12" spans="1:12" ht="18.75">
      <c r="A12" s="6">
        <v>44757</v>
      </c>
      <c r="B12" s="26">
        <v>68.523720277520738</v>
      </c>
      <c r="C12" s="16">
        <v>61.577204952313437</v>
      </c>
      <c r="D12" s="26">
        <v>6.5299446747229757</v>
      </c>
      <c r="E12" s="16">
        <v>3.5529896875924187</v>
      </c>
      <c r="F12" s="26">
        <v>3.0986990347630079</v>
      </c>
      <c r="G12" s="16">
        <v>2.3963365900646143</v>
      </c>
      <c r="H12" s="26">
        <v>1.7308290541395268</v>
      </c>
      <c r="I12" s="16">
        <v>0.43400879011903071</v>
      </c>
      <c r="J12" s="26">
        <v>40.68215950129197</v>
      </c>
      <c r="K12" s="16">
        <v>22.236852117460494</v>
      </c>
      <c r="L12" s="18" t="s">
        <v>118</v>
      </c>
    </row>
    <row r="13" spans="1:12" ht="18.75">
      <c r="A13" s="6">
        <v>44788</v>
      </c>
      <c r="B13" s="26">
        <v>8.3343350480707539</v>
      </c>
      <c r="C13" s="16">
        <v>5.066196864865967</v>
      </c>
      <c r="D13" s="26">
        <v>63.514221525528477</v>
      </c>
      <c r="E13" s="16">
        <v>32.244086924153251</v>
      </c>
      <c r="F13" s="26">
        <v>4.293733733279482</v>
      </c>
      <c r="G13" s="16">
        <v>1.7529481525508153</v>
      </c>
      <c r="H13" s="26">
        <v>15.255071487821777</v>
      </c>
      <c r="I13" s="16">
        <v>10.895150660120299</v>
      </c>
      <c r="J13" s="26">
        <v>18.8512526602027</v>
      </c>
      <c r="K13" s="16">
        <v>8.3784571990984205</v>
      </c>
      <c r="L13" s="18" t="s">
        <v>118</v>
      </c>
    </row>
    <row r="14" spans="1:12" ht="18.75">
      <c r="A14" s="6">
        <v>44819</v>
      </c>
      <c r="B14" s="26">
        <v>12.758122005788449</v>
      </c>
      <c r="C14" s="16">
        <v>8.0786949410593518</v>
      </c>
      <c r="D14" s="26">
        <v>24.235648814953038</v>
      </c>
      <c r="E14" s="16">
        <v>22.098594649605591</v>
      </c>
      <c r="F14" s="26">
        <v>1.3059051428013901</v>
      </c>
      <c r="G14" s="16">
        <v>0.63981102428106695</v>
      </c>
      <c r="H14" s="26">
        <v>1.2071946828335316</v>
      </c>
      <c r="I14" s="16">
        <v>0.1095110592555173</v>
      </c>
      <c r="J14" s="26">
        <v>5.1219427788219853</v>
      </c>
      <c r="K14" s="16">
        <v>1.0856264415132666</v>
      </c>
      <c r="L14" s="18" t="s">
        <v>118</v>
      </c>
    </row>
    <row r="15" spans="1:12" ht="18.75">
      <c r="A15" s="6">
        <v>44849</v>
      </c>
      <c r="B15" s="26">
        <v>0.94202558362237143</v>
      </c>
      <c r="C15" s="16">
        <v>0.47143605432130031</v>
      </c>
      <c r="D15" s="26">
        <v>22.064208993402051</v>
      </c>
      <c r="E15" s="16">
        <v>29.128054791256606</v>
      </c>
      <c r="F15" s="26">
        <v>2.800799862434717</v>
      </c>
      <c r="G15" s="16">
        <v>1.160173480934005</v>
      </c>
      <c r="H15" s="26">
        <v>1.4625456702979158</v>
      </c>
      <c r="I15" s="16">
        <v>0.78703902989827634</v>
      </c>
      <c r="J15" s="26">
        <v>2.5170129036314499</v>
      </c>
      <c r="K15" s="16">
        <v>1.774304543704506</v>
      </c>
      <c r="L15" s="18" t="s">
        <v>118</v>
      </c>
    </row>
    <row r="16" spans="1:12" ht="18.75">
      <c r="A16" s="8">
        <v>44880</v>
      </c>
      <c r="B16" s="27">
        <v>0.33977598174075196</v>
      </c>
      <c r="C16" s="17">
        <v>0.1289576400244663</v>
      </c>
      <c r="D16" s="27">
        <v>2.7637204666202853</v>
      </c>
      <c r="E16" s="17">
        <v>2.8513777856956142</v>
      </c>
      <c r="F16" s="27">
        <v>1.0422219585065868</v>
      </c>
      <c r="G16" s="17">
        <v>0.73772845248701824</v>
      </c>
      <c r="H16" s="27">
        <v>2.2478260960206495</v>
      </c>
      <c r="I16" s="17">
        <v>3.1107889282151469E-3</v>
      </c>
      <c r="J16" s="27">
        <v>1.5722224888740375</v>
      </c>
      <c r="K16" s="17">
        <v>0.54715540844059685</v>
      </c>
      <c r="L16" s="19" t="s">
        <v>118</v>
      </c>
    </row>
    <row r="18" spans="1:13">
      <c r="A18" s="10" t="s">
        <v>45</v>
      </c>
      <c r="B18" s="56"/>
    </row>
    <row r="19" spans="1:13">
      <c r="A19" s="31"/>
      <c r="B19" s="128" t="s">
        <v>10</v>
      </c>
      <c r="C19" s="129"/>
      <c r="D19" s="128" t="s">
        <v>11</v>
      </c>
      <c r="E19" s="129"/>
      <c r="F19" s="128" t="s">
        <v>6</v>
      </c>
      <c r="G19" s="129"/>
      <c r="H19" s="128" t="s">
        <v>7</v>
      </c>
      <c r="I19" s="129"/>
      <c r="J19" s="128" t="s">
        <v>5</v>
      </c>
      <c r="K19" s="129"/>
      <c r="L19" s="126" t="s">
        <v>4</v>
      </c>
    </row>
    <row r="20" spans="1:13">
      <c r="A20" s="28"/>
      <c r="B20" s="25" t="s">
        <v>25</v>
      </c>
      <c r="C20" s="21" t="s">
        <v>12</v>
      </c>
      <c r="D20" s="25" t="s">
        <v>25</v>
      </c>
      <c r="E20" s="21" t="s">
        <v>12</v>
      </c>
      <c r="F20" s="25" t="s">
        <v>25</v>
      </c>
      <c r="G20" s="21" t="s">
        <v>12</v>
      </c>
      <c r="H20" s="25" t="s">
        <v>25</v>
      </c>
      <c r="I20" s="21" t="s">
        <v>12</v>
      </c>
      <c r="J20" s="25" t="s">
        <v>25</v>
      </c>
      <c r="K20" s="21" t="s">
        <v>12</v>
      </c>
      <c r="L20" s="127"/>
    </row>
    <row r="21" spans="1:13" ht="18.75">
      <c r="A21" s="31" t="s">
        <v>60</v>
      </c>
      <c r="B21" s="25">
        <v>6.7196889042060697</v>
      </c>
      <c r="C21" s="21">
        <v>3.440591727125407</v>
      </c>
      <c r="D21" s="25">
        <v>0.62333985869912933</v>
      </c>
      <c r="E21" s="21">
        <v>0.39693079446415769</v>
      </c>
      <c r="F21" s="25">
        <v>0.57521188784189492</v>
      </c>
      <c r="G21" s="21">
        <v>0.16270679003288593</v>
      </c>
      <c r="H21" s="25">
        <v>0.13126787968818951</v>
      </c>
      <c r="I21" s="21">
        <v>0.3314056368355327</v>
      </c>
      <c r="J21" s="25">
        <v>-1.7768037638160183</v>
      </c>
      <c r="K21" s="21">
        <v>0</v>
      </c>
      <c r="L21" s="20" t="s">
        <v>118</v>
      </c>
      <c r="M21" s="7"/>
    </row>
    <row r="22" spans="1:13" ht="18.75">
      <c r="A22" s="28" t="s">
        <v>61</v>
      </c>
      <c r="B22" s="26">
        <v>31.261112231249157</v>
      </c>
      <c r="C22" s="16">
        <v>18.113120614959254</v>
      </c>
      <c r="D22" s="26">
        <v>10.494119493689466</v>
      </c>
      <c r="E22" s="16">
        <v>9.5963812334777199</v>
      </c>
      <c r="F22" s="26">
        <v>1.1563933329649903</v>
      </c>
      <c r="G22" s="16">
        <v>8.2909649060455046E-2</v>
      </c>
      <c r="H22" s="26">
        <v>1.0109886656578835</v>
      </c>
      <c r="I22" s="16">
        <v>0.50675271214181761</v>
      </c>
      <c r="J22" s="26">
        <v>0.93482367881770501</v>
      </c>
      <c r="K22" s="16">
        <v>0.53170214771677926</v>
      </c>
      <c r="L22" s="18" t="s">
        <v>118</v>
      </c>
      <c r="M22" s="7"/>
    </row>
    <row r="23" spans="1:13" ht="18.75">
      <c r="A23" s="28" t="s">
        <v>62</v>
      </c>
      <c r="B23" s="26">
        <v>30.184432694126713</v>
      </c>
      <c r="C23" s="16">
        <v>27.198168592351841</v>
      </c>
      <c r="D23" s="26">
        <v>96.360095421407166</v>
      </c>
      <c r="E23" s="16">
        <v>89.810382542440806</v>
      </c>
      <c r="F23" s="26">
        <v>3.3038303039575667</v>
      </c>
      <c r="G23" s="16">
        <v>0.73888541743529934</v>
      </c>
      <c r="H23" s="26">
        <v>8.9782697511259553</v>
      </c>
      <c r="I23" s="16">
        <v>5.5637450423660031</v>
      </c>
      <c r="J23" s="26">
        <v>21.532994655646075</v>
      </c>
      <c r="K23" s="16">
        <v>14.663540610907695</v>
      </c>
      <c r="L23" s="18" t="s">
        <v>118</v>
      </c>
      <c r="M23" s="7"/>
    </row>
    <row r="24" spans="1:13" ht="18.75">
      <c r="A24" s="15" t="s">
        <v>63</v>
      </c>
      <c r="B24" s="27">
        <v>4.679974523717191</v>
      </c>
      <c r="C24" s="17">
        <v>3.6694838024741259</v>
      </c>
      <c r="D24" s="27">
        <v>16.354526091658457</v>
      </c>
      <c r="E24" s="17">
        <v>11.107216979884036</v>
      </c>
      <c r="F24" s="27">
        <v>1.7163089879142313</v>
      </c>
      <c r="G24" s="17">
        <v>0.22578866990074409</v>
      </c>
      <c r="H24" s="27">
        <v>1.6391888163840325</v>
      </c>
      <c r="I24" s="17">
        <v>0.34719649504110184</v>
      </c>
      <c r="J24" s="27">
        <v>3.0703927237758246</v>
      </c>
      <c r="K24" s="17">
        <v>0.50223097630860325</v>
      </c>
      <c r="L24" s="19" t="s">
        <v>118</v>
      </c>
      <c r="M24" s="7"/>
    </row>
    <row r="25" spans="1:13"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3">
      <c r="A26" s="10" t="s">
        <v>46</v>
      </c>
      <c r="B26" s="56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3">
      <c r="A27" s="125"/>
      <c r="B27" s="128" t="s">
        <v>10</v>
      </c>
      <c r="C27" s="129"/>
      <c r="D27" s="128" t="s">
        <v>11</v>
      </c>
      <c r="E27" s="129"/>
      <c r="F27" s="128" t="s">
        <v>6</v>
      </c>
      <c r="G27" s="129"/>
      <c r="H27" s="128" t="s">
        <v>7</v>
      </c>
      <c r="I27" s="129"/>
      <c r="J27" s="128" t="s">
        <v>5</v>
      </c>
      <c r="K27" s="129"/>
      <c r="L27" s="126" t="s">
        <v>4</v>
      </c>
    </row>
    <row r="28" spans="1:13">
      <c r="A28" s="113"/>
      <c r="B28" s="29" t="s">
        <v>25</v>
      </c>
      <c r="C28" s="30" t="s">
        <v>12</v>
      </c>
      <c r="D28" s="29" t="s">
        <v>25</v>
      </c>
      <c r="E28" s="30" t="s">
        <v>12</v>
      </c>
      <c r="F28" s="29" t="s">
        <v>25</v>
      </c>
      <c r="G28" s="30" t="s">
        <v>12</v>
      </c>
      <c r="H28" s="29" t="s">
        <v>25</v>
      </c>
      <c r="I28" s="30" t="s">
        <v>12</v>
      </c>
      <c r="J28" s="29" t="s">
        <v>25</v>
      </c>
      <c r="K28" s="30" t="s">
        <v>12</v>
      </c>
      <c r="L28" s="127"/>
    </row>
    <row r="29" spans="1:13" ht="18.75">
      <c r="A29" s="15" t="s">
        <v>145</v>
      </c>
      <c r="B29" s="27">
        <v>6.3844470777521881E-2</v>
      </c>
      <c r="C29" s="17">
        <v>3.9034590836113027E-2</v>
      </c>
      <c r="D29" s="27">
        <v>0.11205325961306167</v>
      </c>
      <c r="E29" s="17">
        <v>6.2785092779287843E-2</v>
      </c>
      <c r="F29" s="27">
        <v>6.2090284055734794E-3</v>
      </c>
      <c r="G29" s="17">
        <v>2.009227096870948E-3</v>
      </c>
      <c r="H29" s="27">
        <v>1.0793556236297469E-2</v>
      </c>
      <c r="I29" s="17">
        <v>4.6467641265967247E-3</v>
      </c>
      <c r="J29" s="27">
        <v>2.2016965104330807E-2</v>
      </c>
      <c r="K29" s="17">
        <v>9.9272429277415843E-3</v>
      </c>
      <c r="L29" s="89" t="s">
        <v>96</v>
      </c>
    </row>
  </sheetData>
  <mergeCells count="19">
    <mergeCell ref="F19:G19"/>
    <mergeCell ref="H19:I19"/>
    <mergeCell ref="J19:K19"/>
    <mergeCell ref="A3:A4"/>
    <mergeCell ref="L3:L4"/>
    <mergeCell ref="L19:L20"/>
    <mergeCell ref="B3:C3"/>
    <mergeCell ref="D3:E3"/>
    <mergeCell ref="F3:G3"/>
    <mergeCell ref="H3:I3"/>
    <mergeCell ref="J3:K3"/>
    <mergeCell ref="B19:C19"/>
    <mergeCell ref="D19:E19"/>
    <mergeCell ref="L27:L28"/>
    <mergeCell ref="B27:C27"/>
    <mergeCell ref="D27:E27"/>
    <mergeCell ref="F27:G27"/>
    <mergeCell ref="H27:I27"/>
    <mergeCell ref="J27:K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EE7B-F573-412F-AB0C-5879C2161385}">
  <dimension ref="A2:I58"/>
  <sheetViews>
    <sheetView topLeftCell="A10" zoomScale="85" zoomScaleNormal="85" workbookViewId="0">
      <selection activeCell="F27" sqref="F27"/>
    </sheetView>
  </sheetViews>
  <sheetFormatPr defaultColWidth="9" defaultRowHeight="15"/>
  <cols>
    <col min="1" max="1" width="11.5" style="61" customWidth="1"/>
    <col min="2" max="3" width="13.375" style="61" customWidth="1"/>
    <col min="4" max="4" width="14.5" style="61" customWidth="1"/>
    <col min="5" max="5" width="12.875" style="61" customWidth="1"/>
    <col min="6" max="6" width="11" style="61" customWidth="1"/>
    <col min="7" max="7" width="12" style="61" customWidth="1"/>
    <col min="8" max="16384" width="9" style="61"/>
  </cols>
  <sheetData>
    <row r="2" spans="1:9">
      <c r="A2" s="57" t="s">
        <v>47</v>
      </c>
      <c r="B2" s="58"/>
      <c r="C2" s="59"/>
      <c r="D2" s="59"/>
      <c r="E2" s="60"/>
      <c r="F2" s="60"/>
      <c r="G2" s="60"/>
      <c r="H2" s="60"/>
      <c r="I2" s="60"/>
    </row>
    <row r="3" spans="1:9">
      <c r="A3" s="158" t="s">
        <v>48</v>
      </c>
      <c r="B3" s="167" t="s">
        <v>108</v>
      </c>
      <c r="C3" s="168"/>
      <c r="D3" s="158" t="s">
        <v>4</v>
      </c>
      <c r="E3" s="60"/>
      <c r="F3" s="60"/>
      <c r="G3" s="60"/>
      <c r="H3" s="60"/>
      <c r="I3" s="60"/>
    </row>
    <row r="4" spans="1:9">
      <c r="A4" s="161"/>
      <c r="B4" s="169" t="s">
        <v>25</v>
      </c>
      <c r="C4" s="169" t="s">
        <v>43</v>
      </c>
      <c r="D4" s="171"/>
      <c r="E4" s="60"/>
      <c r="F4" s="60"/>
      <c r="G4" s="60"/>
      <c r="H4" s="60"/>
      <c r="I4" s="60"/>
    </row>
    <row r="5" spans="1:9" ht="18.75">
      <c r="A5" s="63" t="s">
        <v>10</v>
      </c>
      <c r="B5" s="59">
        <v>6.6980772152213292E-2</v>
      </c>
      <c r="C5" s="59">
        <v>3.9081661124531944E-2</v>
      </c>
      <c r="D5" s="85" t="s">
        <v>116</v>
      </c>
      <c r="E5" s="60"/>
      <c r="F5" s="60"/>
      <c r="G5" s="60"/>
      <c r="H5" s="60"/>
      <c r="I5" s="60"/>
    </row>
    <row r="6" spans="1:9" ht="18.75">
      <c r="A6" s="63" t="s">
        <v>11</v>
      </c>
      <c r="B6" s="59">
        <v>0.11262636732882457</v>
      </c>
      <c r="C6" s="59">
        <v>6.2785913976045785E-2</v>
      </c>
      <c r="D6" s="86" t="s">
        <v>116</v>
      </c>
      <c r="E6" s="60"/>
      <c r="F6" s="60"/>
      <c r="G6" s="60"/>
      <c r="H6" s="60"/>
      <c r="I6" s="60"/>
    </row>
    <row r="7" spans="1:9" ht="18.75">
      <c r="A7" s="63" t="s">
        <v>0</v>
      </c>
      <c r="B7" s="59">
        <v>6.2090284055734794E-3</v>
      </c>
      <c r="C7" s="59">
        <v>2.009227096870948E-3</v>
      </c>
      <c r="D7" s="86" t="s">
        <v>116</v>
      </c>
      <c r="E7" s="60"/>
      <c r="F7" s="60"/>
      <c r="G7" s="60"/>
      <c r="H7" s="60"/>
      <c r="I7" s="60"/>
    </row>
    <row r="8" spans="1:9" ht="18.75">
      <c r="A8" s="63" t="s">
        <v>7</v>
      </c>
      <c r="B8" s="59">
        <v>1.0793556236297469E-2</v>
      </c>
      <c r="C8" s="59">
        <v>4.6467641265967247E-3</v>
      </c>
      <c r="D8" s="86" t="s">
        <v>116</v>
      </c>
      <c r="E8" s="60"/>
      <c r="F8" s="60"/>
      <c r="G8" s="60"/>
      <c r="H8" s="60"/>
      <c r="I8" s="60"/>
    </row>
    <row r="9" spans="1:9" ht="18.75">
      <c r="A9" s="64" t="s">
        <v>1</v>
      </c>
      <c r="B9" s="65">
        <v>2.2016965104330807E-2</v>
      </c>
      <c r="C9" s="65">
        <v>9.9272429277415843E-3</v>
      </c>
      <c r="D9" s="87" t="s">
        <v>116</v>
      </c>
      <c r="E9" s="60"/>
      <c r="F9" s="60"/>
      <c r="G9" s="60"/>
      <c r="H9" s="60"/>
      <c r="I9" s="60"/>
    </row>
    <row r="10" spans="1:9">
      <c r="A10" s="158" t="s">
        <v>48</v>
      </c>
      <c r="B10" s="167" t="s">
        <v>109</v>
      </c>
      <c r="C10" s="168"/>
      <c r="D10" s="158" t="s">
        <v>4</v>
      </c>
    </row>
    <row r="11" spans="1:9">
      <c r="A11" s="161"/>
      <c r="B11" s="169" t="s">
        <v>25</v>
      </c>
      <c r="C11" s="169" t="s">
        <v>43</v>
      </c>
      <c r="D11" s="171"/>
    </row>
    <row r="12" spans="1:9" ht="18.75">
      <c r="A12" s="63" t="s">
        <v>10</v>
      </c>
      <c r="B12" s="59">
        <f>B5*27</f>
        <v>1.808480848109759</v>
      </c>
      <c r="C12" s="59">
        <f>C5*27</f>
        <v>1.0552048503623626</v>
      </c>
      <c r="D12" s="85" t="s">
        <v>117</v>
      </c>
    </row>
    <row r="13" spans="1:9" ht="18.75">
      <c r="A13" s="63" t="s">
        <v>11</v>
      </c>
      <c r="B13" s="59">
        <f t="shared" ref="B13:C16" si="0">B6*27</f>
        <v>3.0409119178782635</v>
      </c>
      <c r="C13" s="59">
        <f t="shared" si="0"/>
        <v>1.6952196773532362</v>
      </c>
      <c r="D13" s="86" t="s">
        <v>117</v>
      </c>
    </row>
    <row r="14" spans="1:9" ht="18.75">
      <c r="A14" s="63" t="s">
        <v>0</v>
      </c>
      <c r="B14" s="59">
        <f t="shared" si="0"/>
        <v>0.16764376695048394</v>
      </c>
      <c r="C14" s="59">
        <f t="shared" si="0"/>
        <v>5.4249131615515596E-2</v>
      </c>
      <c r="D14" s="86" t="s">
        <v>117</v>
      </c>
    </row>
    <row r="15" spans="1:9" ht="18.75">
      <c r="A15" s="63" t="s">
        <v>7</v>
      </c>
      <c r="B15" s="59">
        <f t="shared" si="0"/>
        <v>0.29142601838003168</v>
      </c>
      <c r="C15" s="59">
        <f t="shared" si="0"/>
        <v>0.12546263141811156</v>
      </c>
      <c r="D15" s="86" t="s">
        <v>117</v>
      </c>
    </row>
    <row r="16" spans="1:9" ht="18.75">
      <c r="A16" s="64" t="s">
        <v>1</v>
      </c>
      <c r="B16" s="59">
        <f t="shared" si="0"/>
        <v>0.59445805781693184</v>
      </c>
      <c r="C16" s="59">
        <f t="shared" si="0"/>
        <v>0.26803555904902276</v>
      </c>
      <c r="D16" s="87" t="s">
        <v>117</v>
      </c>
    </row>
    <row r="17" spans="1:5">
      <c r="A17" s="158" t="s">
        <v>48</v>
      </c>
      <c r="B17" s="167" t="s">
        <v>9</v>
      </c>
      <c r="C17" s="168"/>
      <c r="D17" s="158" t="s">
        <v>4</v>
      </c>
    </row>
    <row r="18" spans="1:5">
      <c r="A18" s="161"/>
      <c r="B18" s="169" t="s">
        <v>25</v>
      </c>
      <c r="C18" s="170" t="s">
        <v>43</v>
      </c>
      <c r="D18" s="161"/>
    </row>
    <row r="19" spans="1:5" ht="18.75">
      <c r="A19" s="63" t="s">
        <v>10</v>
      </c>
      <c r="B19" s="59">
        <f>(B26+B30+B34)+B5*44/16</f>
        <v>16.794197123418584</v>
      </c>
      <c r="C19" s="66">
        <v>1.9829147189898666</v>
      </c>
      <c r="D19" s="85" t="s">
        <v>117</v>
      </c>
    </row>
    <row r="20" spans="1:5" ht="18.75">
      <c r="A20" s="63" t="s">
        <v>11</v>
      </c>
      <c r="B20" s="59">
        <f>(B27+B31+B35)+B6*44/16</f>
        <v>60.553055843487591</v>
      </c>
      <c r="C20" s="66">
        <v>5.8325562073494561</v>
      </c>
      <c r="D20" s="86" t="s">
        <v>117</v>
      </c>
    </row>
    <row r="21" spans="1:5" ht="18.75">
      <c r="A21" s="63" t="s">
        <v>0</v>
      </c>
      <c r="B21" s="59">
        <v>2.1315522498059392</v>
      </c>
      <c r="C21" s="66">
        <v>1.6954714008558096</v>
      </c>
      <c r="D21" s="86" t="s">
        <v>117</v>
      </c>
    </row>
    <row r="22" spans="1:5" ht="18.75">
      <c r="A22" s="63" t="s">
        <v>7</v>
      </c>
      <c r="B22" s="59">
        <v>-1.0896802116290654</v>
      </c>
      <c r="C22" s="66">
        <v>0.93475894638801049</v>
      </c>
      <c r="D22" s="86" t="s">
        <v>117</v>
      </c>
    </row>
    <row r="23" spans="1:5" ht="18.75">
      <c r="A23" s="64" t="s">
        <v>1</v>
      </c>
      <c r="B23" s="65">
        <v>7.7329705384202656</v>
      </c>
      <c r="C23" s="67">
        <v>1.2598760319762197</v>
      </c>
      <c r="D23" s="87" t="s">
        <v>117</v>
      </c>
    </row>
    <row r="24" spans="1:5" ht="32.450000000000003" customHeight="1">
      <c r="A24" s="158" t="s">
        <v>48</v>
      </c>
      <c r="B24" s="167" t="s">
        <v>49</v>
      </c>
      <c r="C24" s="168" t="s">
        <v>2</v>
      </c>
      <c r="D24" s="158" t="s">
        <v>4</v>
      </c>
    </row>
    <row r="25" spans="1:5">
      <c r="A25" s="161"/>
      <c r="B25" s="169" t="s">
        <v>25</v>
      </c>
      <c r="C25" s="170" t="s">
        <v>43</v>
      </c>
      <c r="D25" s="161"/>
    </row>
    <row r="26" spans="1:5" ht="18.75">
      <c r="A26" s="62" t="s">
        <v>10</v>
      </c>
      <c r="B26" s="68">
        <v>9.4600000000000009</v>
      </c>
      <c r="C26" s="69">
        <v>1.6500000000000001</v>
      </c>
      <c r="D26" s="85" t="s">
        <v>117</v>
      </c>
      <c r="E26" s="60"/>
    </row>
    <row r="27" spans="1:5" ht="18.75">
      <c r="A27" s="64" t="s">
        <v>11</v>
      </c>
      <c r="B27" s="65">
        <v>35.199999999999996</v>
      </c>
      <c r="C27" s="67">
        <v>2.5666666666666664</v>
      </c>
      <c r="D27" s="87" t="s">
        <v>117</v>
      </c>
      <c r="E27" s="60"/>
    </row>
    <row r="28" spans="1:5" ht="33" customHeight="1">
      <c r="A28" s="158" t="s">
        <v>48</v>
      </c>
      <c r="B28" s="167" t="s">
        <v>50</v>
      </c>
      <c r="C28" s="168" t="s">
        <v>21</v>
      </c>
      <c r="D28" s="158" t="s">
        <v>4</v>
      </c>
    </row>
    <row r="29" spans="1:5">
      <c r="A29" s="161"/>
      <c r="B29" s="169" t="s">
        <v>25</v>
      </c>
      <c r="C29" s="170" t="s">
        <v>43</v>
      </c>
      <c r="D29" s="161"/>
    </row>
    <row r="30" spans="1:5" ht="18.75">
      <c r="A30" s="62" t="s">
        <v>10</v>
      </c>
      <c r="B30" s="68">
        <v>4.2533333333333303</v>
      </c>
      <c r="C30" s="69">
        <v>0.69666666666666666</v>
      </c>
      <c r="D30" s="85" t="s">
        <v>117</v>
      </c>
    </row>
    <row r="31" spans="1:5" ht="18.75">
      <c r="A31" s="64" t="s">
        <v>11</v>
      </c>
      <c r="B31" s="65">
        <v>9.2766666666666655</v>
      </c>
      <c r="C31" s="67">
        <v>0.73333333333333339</v>
      </c>
      <c r="D31" s="88" t="s">
        <v>117</v>
      </c>
    </row>
    <row r="32" spans="1:5" ht="30" customHeight="1">
      <c r="A32" s="158" t="s">
        <v>48</v>
      </c>
      <c r="B32" s="167" t="s">
        <v>51</v>
      </c>
      <c r="C32" s="168" t="s">
        <v>21</v>
      </c>
      <c r="D32" s="158" t="s">
        <v>4</v>
      </c>
    </row>
    <row r="33" spans="1:4">
      <c r="A33" s="161"/>
      <c r="B33" s="169" t="s">
        <v>25</v>
      </c>
      <c r="C33" s="170" t="s">
        <v>43</v>
      </c>
      <c r="D33" s="161"/>
    </row>
    <row r="34" spans="1:4" ht="18.75">
      <c r="A34" s="63" t="s">
        <v>10</v>
      </c>
      <c r="B34" s="59">
        <v>2.8966666666666669</v>
      </c>
      <c r="C34" s="66">
        <v>0.84333333333333338</v>
      </c>
      <c r="D34" s="85" t="s">
        <v>117</v>
      </c>
    </row>
    <row r="35" spans="1:4" ht="18.75">
      <c r="A35" s="64" t="s">
        <v>11</v>
      </c>
      <c r="B35" s="65">
        <v>15.766666666666666</v>
      </c>
      <c r="C35" s="67">
        <v>5.17</v>
      </c>
      <c r="D35" s="88" t="s">
        <v>117</v>
      </c>
    </row>
    <row r="38" spans="1:4">
      <c r="A38" s="57" t="s">
        <v>53</v>
      </c>
      <c r="B38" s="58"/>
      <c r="C38" s="58"/>
    </row>
    <row r="39" spans="1:4" ht="60.6" customHeight="1">
      <c r="A39" s="164" t="s">
        <v>52</v>
      </c>
      <c r="B39" s="165" t="s">
        <v>54</v>
      </c>
      <c r="C39" s="166" t="s">
        <v>110</v>
      </c>
    </row>
    <row r="40" spans="1:4">
      <c r="A40" s="70" t="s">
        <v>111</v>
      </c>
      <c r="B40" s="71">
        <f>(B19-B21)/B21</f>
        <v>6.8788578252996437</v>
      </c>
      <c r="C40" s="72">
        <f>(B5-B7)/B7</f>
        <v>9.7876414435612169</v>
      </c>
    </row>
    <row r="41" spans="1:4">
      <c r="A41" s="70" t="s">
        <v>112</v>
      </c>
      <c r="B41" s="73">
        <f>(B20-B21)/B21</f>
        <v>27.407962248638505</v>
      </c>
      <c r="C41" s="74">
        <f>(B6-B7)/B7</f>
        <v>17.13912901859597</v>
      </c>
    </row>
    <row r="42" spans="1:4">
      <c r="A42" s="70" t="s">
        <v>113</v>
      </c>
      <c r="B42" s="73">
        <f>(B22-B20)/B20</f>
        <v>-1.0179954619374714</v>
      </c>
      <c r="C42" s="74">
        <f>(B8-B6)/B6</f>
        <v>-0.90416492609777122</v>
      </c>
    </row>
    <row r="43" spans="1:4">
      <c r="A43" s="70" t="s">
        <v>114</v>
      </c>
      <c r="B43" s="73">
        <f>(B23-B19)/B19</f>
        <v>-0.53954508920006283</v>
      </c>
      <c r="C43" s="74">
        <f>(B9-B5)/B5</f>
        <v>-0.67129424763427004</v>
      </c>
    </row>
    <row r="44" spans="1:4">
      <c r="A44" s="75" t="s">
        <v>115</v>
      </c>
      <c r="B44" s="76">
        <f>(B19-B20)/B20</f>
        <v>-0.72265318588005201</v>
      </c>
      <c r="C44" s="77">
        <f>(B5-B6)/B6</f>
        <v>-0.4052833830939796</v>
      </c>
    </row>
    <row r="45" spans="1:4">
      <c r="A45" s="158" t="s">
        <v>48</v>
      </c>
      <c r="B45" s="158" t="s">
        <v>55</v>
      </c>
    </row>
    <row r="46" spans="1:4">
      <c r="A46" s="161"/>
      <c r="B46" s="161"/>
      <c r="C46" s="78"/>
    </row>
    <row r="47" spans="1:4">
      <c r="A47" s="63" t="s">
        <v>10</v>
      </c>
      <c r="B47" s="72">
        <f>B12/B19</f>
        <v>0.10768486488633219</v>
      </c>
    </row>
    <row r="48" spans="1:4">
      <c r="A48" s="63" t="s">
        <v>11</v>
      </c>
      <c r="B48" s="74">
        <f>B13/B20</f>
        <v>5.0218967078030793E-2</v>
      </c>
      <c r="C48" s="78"/>
    </row>
    <row r="49" spans="1:4">
      <c r="A49" s="63" t="s">
        <v>0</v>
      </c>
      <c r="B49" s="74">
        <f>B14/B21</f>
        <v>7.8648678194844418E-2</v>
      </c>
    </row>
    <row r="50" spans="1:4">
      <c r="A50" s="63" t="s">
        <v>7</v>
      </c>
      <c r="B50" s="74">
        <f>B15/B22</f>
        <v>-0.2674417827082971</v>
      </c>
    </row>
    <row r="51" spans="1:4">
      <c r="A51" s="64" t="s">
        <v>1</v>
      </c>
      <c r="B51" s="74">
        <f>B16/B23</f>
        <v>7.6873182803871259E-2</v>
      </c>
    </row>
    <row r="52" spans="1:4">
      <c r="A52" s="158" t="s">
        <v>48</v>
      </c>
      <c r="B52" s="159" t="s">
        <v>56</v>
      </c>
      <c r="C52" s="160"/>
      <c r="D52" s="158" t="s">
        <v>4</v>
      </c>
    </row>
    <row r="53" spans="1:4">
      <c r="A53" s="161"/>
      <c r="B53" s="162" t="s">
        <v>25</v>
      </c>
      <c r="C53" s="163" t="s">
        <v>43</v>
      </c>
      <c r="D53" s="161"/>
    </row>
    <row r="54" spans="1:4" ht="18.75">
      <c r="A54" s="63" t="s">
        <v>10</v>
      </c>
      <c r="B54" s="79">
        <f>B19-B12</f>
        <v>14.985716275308825</v>
      </c>
      <c r="C54" s="80">
        <f>SQRT(C19^2+C12^2)</f>
        <v>2.2461985796039756</v>
      </c>
      <c r="D54" s="85" t="s">
        <v>117</v>
      </c>
    </row>
    <row r="55" spans="1:4" ht="18.75">
      <c r="A55" s="63" t="s">
        <v>11</v>
      </c>
      <c r="B55" s="81">
        <f>B20-B13</f>
        <v>57.51214392560933</v>
      </c>
      <c r="C55" s="82">
        <f>SQRT(C20^2+C13^2)</f>
        <v>6.0739181478166362</v>
      </c>
      <c r="D55" s="86" t="s">
        <v>117</v>
      </c>
    </row>
    <row r="56" spans="1:4" ht="18.75">
      <c r="A56" s="63" t="s">
        <v>0</v>
      </c>
      <c r="B56" s="81">
        <f>B21-B14</f>
        <v>1.9639084828554552</v>
      </c>
      <c r="C56" s="82">
        <f>SQRT(C21^2+C14^2)</f>
        <v>1.6963390697030469</v>
      </c>
      <c r="D56" s="86" t="s">
        <v>117</v>
      </c>
    </row>
    <row r="57" spans="1:4" ht="18.75">
      <c r="A57" s="63" t="s">
        <v>7</v>
      </c>
      <c r="B57" s="81">
        <f>B22-B15</f>
        <v>-1.381106230009097</v>
      </c>
      <c r="C57" s="82">
        <f>SQRT(C22^2+C15^2)</f>
        <v>0.94314111337316886</v>
      </c>
      <c r="D57" s="86" t="s">
        <v>117</v>
      </c>
    </row>
    <row r="58" spans="1:4" ht="18.75">
      <c r="A58" s="64" t="s">
        <v>1</v>
      </c>
      <c r="B58" s="83">
        <f>B23-B16</f>
        <v>7.1385124806033335</v>
      </c>
      <c r="C58" s="84">
        <f>SQRT(C23^2+C16^2)</f>
        <v>1.2880724656877294</v>
      </c>
      <c r="D58" s="87" t="s">
        <v>117</v>
      </c>
    </row>
  </sheetData>
  <mergeCells count="23">
    <mergeCell ref="A3:A4"/>
    <mergeCell ref="B3:C3"/>
    <mergeCell ref="D3:D4"/>
    <mergeCell ref="A32:A33"/>
    <mergeCell ref="B32:C32"/>
    <mergeCell ref="A28:A29"/>
    <mergeCell ref="A24:A25"/>
    <mergeCell ref="B24:C24"/>
    <mergeCell ref="B28:C28"/>
    <mergeCell ref="A10:A11"/>
    <mergeCell ref="D24:D25"/>
    <mergeCell ref="D10:D11"/>
    <mergeCell ref="D17:D18"/>
    <mergeCell ref="B10:C10"/>
    <mergeCell ref="B17:C17"/>
    <mergeCell ref="A17:A18"/>
    <mergeCell ref="D28:D29"/>
    <mergeCell ref="D32:D33"/>
    <mergeCell ref="D52:D53"/>
    <mergeCell ref="A45:A46"/>
    <mergeCell ref="B45:B46"/>
    <mergeCell ref="A52:A53"/>
    <mergeCell ref="B52:C5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F24C-389E-4F03-8528-42783CAAC0C6}">
  <dimension ref="A1:L141"/>
  <sheetViews>
    <sheetView zoomScale="70" zoomScaleNormal="70" workbookViewId="0">
      <selection activeCell="H62" sqref="H62"/>
    </sheetView>
  </sheetViews>
  <sheetFormatPr defaultColWidth="8.625" defaultRowHeight="15"/>
  <cols>
    <col min="1" max="1" width="26" style="7" customWidth="1"/>
    <col min="2" max="2" width="15.625" style="7" customWidth="1"/>
    <col min="3" max="3" width="15.5" style="7" customWidth="1"/>
    <col min="4" max="4" width="17.5" style="7" customWidth="1"/>
    <col min="5" max="5" width="19.75" style="7" customWidth="1"/>
    <col min="6" max="6" width="15" style="7" customWidth="1"/>
    <col min="7" max="7" width="14.375" style="7" customWidth="1"/>
    <col min="8" max="8" width="16.75" style="7" customWidth="1"/>
    <col min="9" max="9" width="13.5" style="7" customWidth="1"/>
    <col min="10" max="10" width="14.375" style="7" customWidth="1"/>
    <col min="11" max="11" width="14.875" style="7" customWidth="1"/>
    <col min="12" max="12" width="13.125" style="7" customWidth="1"/>
    <col min="13" max="16384" width="8.625" style="7"/>
  </cols>
  <sheetData>
    <row r="1" spans="1:4">
      <c r="A1" s="50" t="s">
        <v>69</v>
      </c>
    </row>
    <row r="2" spans="1:4" ht="18">
      <c r="A2" s="95" t="s">
        <v>34</v>
      </c>
      <c r="B2" s="96" t="s">
        <v>70</v>
      </c>
      <c r="C2" s="96" t="s">
        <v>72</v>
      </c>
      <c r="D2" s="97" t="s">
        <v>80</v>
      </c>
    </row>
    <row r="3" spans="1:4">
      <c r="A3" s="34" t="s">
        <v>73</v>
      </c>
      <c r="B3" s="3">
        <v>3</v>
      </c>
      <c r="C3" s="3">
        <v>0.64</v>
      </c>
      <c r="D3" s="98">
        <f>C3*B3</f>
        <v>1.92</v>
      </c>
    </row>
    <row r="4" spans="1:4">
      <c r="A4" s="34" t="s">
        <v>74</v>
      </c>
      <c r="B4" s="3">
        <v>61</v>
      </c>
      <c r="C4" s="3">
        <v>0.64</v>
      </c>
      <c r="D4" s="98">
        <f>C4*B4</f>
        <v>39.04</v>
      </c>
    </row>
    <row r="5" spans="1:4">
      <c r="A5" s="35" t="s">
        <v>75</v>
      </c>
      <c r="B5" s="4">
        <v>25</v>
      </c>
      <c r="C5" s="4">
        <v>0.64</v>
      </c>
      <c r="D5" s="99">
        <f>C5*B5</f>
        <v>16</v>
      </c>
    </row>
    <row r="6" spans="1:4" ht="18">
      <c r="A6" s="95" t="s">
        <v>35</v>
      </c>
      <c r="B6" s="96" t="s">
        <v>70</v>
      </c>
      <c r="C6" s="96" t="s">
        <v>72</v>
      </c>
      <c r="D6" s="97" t="s">
        <v>80</v>
      </c>
    </row>
    <row r="7" spans="1:4">
      <c r="A7" s="34" t="s">
        <v>73</v>
      </c>
      <c r="B7" s="3">
        <v>250</v>
      </c>
      <c r="C7" s="3">
        <v>0.09</v>
      </c>
      <c r="D7" s="98">
        <f>C7*B7</f>
        <v>22.5</v>
      </c>
    </row>
    <row r="8" spans="1:4">
      <c r="A8" s="34" t="s">
        <v>76</v>
      </c>
      <c r="B8" s="3">
        <v>590</v>
      </c>
      <c r="C8" s="3">
        <v>0.09</v>
      </c>
      <c r="D8" s="98">
        <f>C8*B8</f>
        <v>53.1</v>
      </c>
    </row>
    <row r="9" spans="1:4">
      <c r="A9" s="34" t="s">
        <v>77</v>
      </c>
      <c r="B9" s="3">
        <v>3</v>
      </c>
      <c r="C9" s="3">
        <v>0.09</v>
      </c>
      <c r="D9" s="98">
        <f>C9*B9</f>
        <v>0.27</v>
      </c>
    </row>
    <row r="10" spans="1:4">
      <c r="A10" s="34" t="s">
        <v>75</v>
      </c>
      <c r="B10" s="3">
        <v>172</v>
      </c>
      <c r="C10" s="3">
        <v>0.09</v>
      </c>
      <c r="D10" s="98">
        <f>C10*B10</f>
        <v>15.479999999999999</v>
      </c>
    </row>
    <row r="11" spans="1:4">
      <c r="A11" s="107" t="s">
        <v>130</v>
      </c>
      <c r="B11" s="4">
        <v>5</v>
      </c>
      <c r="C11" s="4">
        <v>0.09</v>
      </c>
      <c r="D11" s="99">
        <f>C11*B11</f>
        <v>0.44999999999999996</v>
      </c>
    </row>
    <row r="12" spans="1:4" ht="18">
      <c r="A12" s="95" t="s">
        <v>36</v>
      </c>
      <c r="B12" s="96" t="s">
        <v>70</v>
      </c>
      <c r="C12" s="96" t="s">
        <v>72</v>
      </c>
      <c r="D12" s="97" t="s">
        <v>80</v>
      </c>
    </row>
    <row r="13" spans="1:4">
      <c r="A13" s="34" t="s">
        <v>73</v>
      </c>
      <c r="B13" s="3">
        <v>57</v>
      </c>
      <c r="C13" s="3">
        <v>0.09</v>
      </c>
      <c r="D13" s="98">
        <f t="shared" ref="D13:D19" si="0">C13*B13</f>
        <v>5.13</v>
      </c>
    </row>
    <row r="14" spans="1:4">
      <c r="A14" s="34" t="s">
        <v>78</v>
      </c>
      <c r="B14" s="3">
        <v>329</v>
      </c>
      <c r="C14" s="3">
        <v>0.09</v>
      </c>
      <c r="D14" s="98">
        <f t="shared" si="0"/>
        <v>29.61</v>
      </c>
    </row>
    <row r="15" spans="1:4">
      <c r="A15" s="34" t="s">
        <v>76</v>
      </c>
      <c r="B15" s="3">
        <v>881</v>
      </c>
      <c r="C15" s="3">
        <v>0.09</v>
      </c>
      <c r="D15" s="98">
        <f t="shared" si="0"/>
        <v>79.289999999999992</v>
      </c>
    </row>
    <row r="16" spans="1:4">
      <c r="A16" s="108" t="s">
        <v>131</v>
      </c>
      <c r="B16" s="3">
        <v>202</v>
      </c>
      <c r="C16" s="3">
        <v>0.09</v>
      </c>
      <c r="D16" s="98">
        <f t="shared" si="0"/>
        <v>18.18</v>
      </c>
    </row>
    <row r="17" spans="1:7">
      <c r="A17" s="34" t="s">
        <v>74</v>
      </c>
      <c r="B17" s="3">
        <v>7</v>
      </c>
      <c r="C17" s="3">
        <v>0.09</v>
      </c>
      <c r="D17" s="98">
        <f t="shared" si="0"/>
        <v>0.63</v>
      </c>
    </row>
    <row r="18" spans="1:7">
      <c r="A18" s="108" t="s">
        <v>130</v>
      </c>
      <c r="B18" s="3">
        <v>34</v>
      </c>
      <c r="C18" s="3">
        <v>0.09</v>
      </c>
      <c r="D18" s="98">
        <f t="shared" si="0"/>
        <v>3.06</v>
      </c>
    </row>
    <row r="19" spans="1:7">
      <c r="A19" s="35" t="s">
        <v>75</v>
      </c>
      <c r="B19" s="4">
        <v>751</v>
      </c>
      <c r="C19" s="4">
        <v>0.09</v>
      </c>
      <c r="D19" s="99">
        <f t="shared" si="0"/>
        <v>67.59</v>
      </c>
    </row>
    <row r="20" spans="1:7" ht="18">
      <c r="A20" s="95" t="s">
        <v>37</v>
      </c>
      <c r="B20" s="96" t="s">
        <v>70</v>
      </c>
      <c r="C20" s="96" t="s">
        <v>72</v>
      </c>
      <c r="D20" s="97" t="s">
        <v>80</v>
      </c>
    </row>
    <row r="21" spans="1:7">
      <c r="A21" s="34" t="s">
        <v>73</v>
      </c>
      <c r="B21" s="3">
        <v>1415</v>
      </c>
      <c r="C21" s="3">
        <v>0.09</v>
      </c>
      <c r="D21" s="98">
        <f t="shared" ref="D21:D27" si="1">C21*B21</f>
        <v>127.35</v>
      </c>
    </row>
    <row r="22" spans="1:7">
      <c r="A22" s="34" t="s">
        <v>76</v>
      </c>
      <c r="B22" s="3">
        <v>640</v>
      </c>
      <c r="C22" s="3">
        <v>0.09</v>
      </c>
      <c r="D22" s="98">
        <f t="shared" si="1"/>
        <v>57.599999999999994</v>
      </c>
    </row>
    <row r="23" spans="1:7">
      <c r="A23" s="108" t="s">
        <v>132</v>
      </c>
      <c r="B23" s="3">
        <v>114</v>
      </c>
      <c r="C23" s="3">
        <v>0.09</v>
      </c>
      <c r="D23" s="98">
        <f t="shared" si="1"/>
        <v>10.26</v>
      </c>
    </row>
    <row r="24" spans="1:7">
      <c r="A24" s="34" t="s">
        <v>77</v>
      </c>
      <c r="B24" s="3">
        <v>367</v>
      </c>
      <c r="C24" s="3">
        <v>0.09</v>
      </c>
      <c r="D24" s="98">
        <f t="shared" si="1"/>
        <v>33.03</v>
      </c>
    </row>
    <row r="25" spans="1:7">
      <c r="A25" s="34" t="s">
        <v>79</v>
      </c>
      <c r="B25" s="3">
        <v>4</v>
      </c>
      <c r="C25" s="3">
        <v>0.09</v>
      </c>
      <c r="D25" s="98">
        <f t="shared" si="1"/>
        <v>0.36</v>
      </c>
    </row>
    <row r="26" spans="1:7">
      <c r="A26" s="108" t="s">
        <v>133</v>
      </c>
      <c r="B26" s="3">
        <v>1</v>
      </c>
      <c r="C26" s="3">
        <v>0.09</v>
      </c>
      <c r="D26" s="98">
        <f t="shared" si="1"/>
        <v>0.09</v>
      </c>
    </row>
    <row r="27" spans="1:7">
      <c r="A27" s="35" t="s">
        <v>75</v>
      </c>
      <c r="B27" s="4">
        <v>73</v>
      </c>
      <c r="C27" s="4">
        <v>0.09</v>
      </c>
      <c r="D27" s="99">
        <f t="shared" si="1"/>
        <v>6.5699999999999994</v>
      </c>
    </row>
    <row r="28" spans="1:7">
      <c r="A28" s="133"/>
      <c r="B28" s="133"/>
      <c r="C28" s="133"/>
      <c r="D28" s="133"/>
    </row>
    <row r="29" spans="1:7">
      <c r="A29" s="50" t="s">
        <v>57</v>
      </c>
    </row>
    <row r="30" spans="1:7">
      <c r="A30" s="54" t="s">
        <v>34</v>
      </c>
      <c r="B30" s="55" t="s">
        <v>31</v>
      </c>
      <c r="C30" s="33" t="s">
        <v>32</v>
      </c>
      <c r="D30" s="33" t="s">
        <v>23</v>
      </c>
      <c r="E30" s="109" t="s">
        <v>24</v>
      </c>
      <c r="F30" s="32" t="s">
        <v>33</v>
      </c>
      <c r="G30" s="54" t="s">
        <v>4</v>
      </c>
    </row>
    <row r="31" spans="1:7" ht="18">
      <c r="A31" s="1" t="s">
        <v>38</v>
      </c>
      <c r="B31" s="7">
        <v>1.92</v>
      </c>
      <c r="C31" s="7">
        <v>39.04</v>
      </c>
      <c r="D31" s="7" t="s">
        <v>39</v>
      </c>
      <c r="E31" s="7" t="s">
        <v>39</v>
      </c>
      <c r="F31" s="16">
        <v>16</v>
      </c>
      <c r="G31" s="1" t="s">
        <v>148</v>
      </c>
    </row>
    <row r="32" spans="1:7" ht="18">
      <c r="A32" s="1" t="s">
        <v>32</v>
      </c>
      <c r="B32" s="7" t="s">
        <v>39</v>
      </c>
      <c r="C32" s="7" t="s">
        <v>39</v>
      </c>
      <c r="D32" s="7" t="s">
        <v>39</v>
      </c>
      <c r="E32" s="7" t="s">
        <v>39</v>
      </c>
      <c r="F32" s="16" t="s">
        <v>39</v>
      </c>
      <c r="G32" s="1" t="s">
        <v>148</v>
      </c>
    </row>
    <row r="33" spans="1:7" ht="18">
      <c r="A33" s="1" t="s">
        <v>40</v>
      </c>
      <c r="B33" s="7" t="s">
        <v>39</v>
      </c>
      <c r="C33" s="7" t="s">
        <v>39</v>
      </c>
      <c r="D33" s="7" t="s">
        <v>39</v>
      </c>
      <c r="E33" s="7" t="s">
        <v>26</v>
      </c>
      <c r="F33" s="16" t="s">
        <v>39</v>
      </c>
      <c r="G33" s="1" t="s">
        <v>148</v>
      </c>
    </row>
    <row r="34" spans="1:7" ht="18">
      <c r="A34" s="100" t="s">
        <v>24</v>
      </c>
      <c r="B34" s="7" t="s">
        <v>39</v>
      </c>
      <c r="C34" s="7" t="s">
        <v>39</v>
      </c>
      <c r="D34" s="7" t="s">
        <v>39</v>
      </c>
      <c r="E34" s="7" t="s">
        <v>39</v>
      </c>
      <c r="F34" s="16" t="s">
        <v>39</v>
      </c>
      <c r="G34" s="1" t="s">
        <v>148</v>
      </c>
    </row>
    <row r="35" spans="1:7" ht="18">
      <c r="A35" s="2" t="s">
        <v>33</v>
      </c>
      <c r="B35" s="7" t="s">
        <v>39</v>
      </c>
      <c r="C35" s="9" t="s">
        <v>39</v>
      </c>
      <c r="D35" s="9" t="s">
        <v>39</v>
      </c>
      <c r="E35" s="9" t="s">
        <v>39</v>
      </c>
      <c r="F35" s="17" t="s">
        <v>39</v>
      </c>
      <c r="G35" s="2" t="s">
        <v>148</v>
      </c>
    </row>
    <row r="36" spans="1:7">
      <c r="A36" s="54" t="s">
        <v>35</v>
      </c>
      <c r="B36" s="55" t="s">
        <v>31</v>
      </c>
      <c r="C36" s="33" t="s">
        <v>32</v>
      </c>
      <c r="D36" s="33" t="s">
        <v>23</v>
      </c>
      <c r="E36" s="109" t="s">
        <v>24</v>
      </c>
      <c r="F36" s="32" t="s">
        <v>33</v>
      </c>
      <c r="G36" s="54" t="s">
        <v>4</v>
      </c>
    </row>
    <row r="37" spans="1:7" ht="18">
      <c r="A37" s="1" t="s">
        <v>31</v>
      </c>
      <c r="B37" s="7">
        <v>22.5</v>
      </c>
      <c r="C37" s="7" t="s">
        <v>26</v>
      </c>
      <c r="D37" s="7" t="s">
        <v>39</v>
      </c>
      <c r="E37" s="7">
        <v>0.44999999999999996</v>
      </c>
      <c r="F37" s="16">
        <v>15.479999999999999</v>
      </c>
      <c r="G37" s="1" t="s">
        <v>148</v>
      </c>
    </row>
    <row r="38" spans="1:7" ht="18">
      <c r="A38" s="1" t="s">
        <v>32</v>
      </c>
      <c r="B38" s="7" t="s">
        <v>39</v>
      </c>
      <c r="C38" s="7" t="s">
        <v>39</v>
      </c>
      <c r="D38" s="7" t="s">
        <v>39</v>
      </c>
      <c r="E38" s="7" t="s">
        <v>39</v>
      </c>
      <c r="F38" s="16" t="s">
        <v>39</v>
      </c>
      <c r="G38" s="1" t="s">
        <v>148</v>
      </c>
    </row>
    <row r="39" spans="1:7" ht="18">
      <c r="A39" s="1" t="s">
        <v>23</v>
      </c>
      <c r="B39" s="7">
        <v>53.1</v>
      </c>
      <c r="C39" s="7" t="s">
        <v>39</v>
      </c>
      <c r="D39" s="7" t="s">
        <v>39</v>
      </c>
      <c r="E39" s="7" t="s">
        <v>39</v>
      </c>
      <c r="F39" s="16" t="s">
        <v>39</v>
      </c>
      <c r="G39" s="1" t="s">
        <v>148</v>
      </c>
    </row>
    <row r="40" spans="1:7" ht="18">
      <c r="A40" s="100" t="s">
        <v>24</v>
      </c>
      <c r="B40" s="7" t="s">
        <v>39</v>
      </c>
      <c r="C40" s="7" t="s">
        <v>39</v>
      </c>
      <c r="D40" s="7" t="s">
        <v>39</v>
      </c>
      <c r="E40" s="7" t="s">
        <v>39</v>
      </c>
      <c r="F40" s="16" t="s">
        <v>39</v>
      </c>
      <c r="G40" s="1" t="s">
        <v>148</v>
      </c>
    </row>
    <row r="41" spans="1:7" ht="18">
      <c r="A41" s="2" t="s">
        <v>33</v>
      </c>
      <c r="B41" s="9">
        <v>0.27</v>
      </c>
      <c r="C41" s="9" t="s">
        <v>39</v>
      </c>
      <c r="D41" s="9" t="s">
        <v>39</v>
      </c>
      <c r="E41" s="9" t="s">
        <v>39</v>
      </c>
      <c r="F41" s="17" t="s">
        <v>39</v>
      </c>
      <c r="G41" s="2" t="s">
        <v>148</v>
      </c>
    </row>
    <row r="42" spans="1:7">
      <c r="A42" s="101" t="s">
        <v>36</v>
      </c>
      <c r="B42" s="55" t="s">
        <v>31</v>
      </c>
      <c r="C42" s="33" t="s">
        <v>32</v>
      </c>
      <c r="D42" s="33" t="s">
        <v>23</v>
      </c>
      <c r="E42" s="109" t="s">
        <v>24</v>
      </c>
      <c r="F42" s="32" t="s">
        <v>33</v>
      </c>
      <c r="G42" s="54" t="s">
        <v>4</v>
      </c>
    </row>
    <row r="43" spans="1:7" ht="18">
      <c r="A43" s="26" t="s">
        <v>31</v>
      </c>
      <c r="B43" s="26">
        <v>5.13</v>
      </c>
      <c r="C43" s="7">
        <v>0.63</v>
      </c>
      <c r="D43" s="7" t="s">
        <v>39</v>
      </c>
      <c r="E43" s="7">
        <v>3.06</v>
      </c>
      <c r="F43" s="16">
        <v>67.59</v>
      </c>
      <c r="G43" s="1" t="s">
        <v>148</v>
      </c>
    </row>
    <row r="44" spans="1:7" ht="18">
      <c r="A44" s="26" t="s">
        <v>32</v>
      </c>
      <c r="B44" s="26">
        <v>29.61</v>
      </c>
      <c r="C44" s="7" t="s">
        <v>39</v>
      </c>
      <c r="D44" s="7" t="s">
        <v>39</v>
      </c>
      <c r="E44" s="7" t="s">
        <v>39</v>
      </c>
      <c r="F44" s="16" t="s">
        <v>39</v>
      </c>
      <c r="G44" s="1" t="s">
        <v>148</v>
      </c>
    </row>
    <row r="45" spans="1:7" ht="18">
      <c r="A45" s="26" t="s">
        <v>23</v>
      </c>
      <c r="B45" s="26">
        <v>79.289999999999992</v>
      </c>
      <c r="C45" s="7" t="s">
        <v>39</v>
      </c>
      <c r="D45" s="7" t="s">
        <v>39</v>
      </c>
      <c r="E45" s="7" t="s">
        <v>39</v>
      </c>
      <c r="F45" s="16" t="s">
        <v>39</v>
      </c>
      <c r="G45" s="1" t="s">
        <v>148</v>
      </c>
    </row>
    <row r="46" spans="1:7" ht="18">
      <c r="A46" s="102" t="s">
        <v>24</v>
      </c>
      <c r="B46" s="26">
        <v>18.18</v>
      </c>
      <c r="C46" s="7" t="s">
        <v>39</v>
      </c>
      <c r="D46" s="7" t="s">
        <v>39</v>
      </c>
      <c r="E46" s="7" t="s">
        <v>39</v>
      </c>
      <c r="F46" s="16" t="s">
        <v>39</v>
      </c>
      <c r="G46" s="1" t="s">
        <v>148</v>
      </c>
    </row>
    <row r="47" spans="1:7" ht="18">
      <c r="A47" s="27" t="s">
        <v>33</v>
      </c>
      <c r="B47" s="27" t="s">
        <v>39</v>
      </c>
      <c r="C47" s="9" t="s">
        <v>39</v>
      </c>
      <c r="D47" s="9" t="s">
        <v>39</v>
      </c>
      <c r="E47" s="9" t="s">
        <v>39</v>
      </c>
      <c r="F47" s="17" t="s">
        <v>39</v>
      </c>
      <c r="G47" s="2" t="s">
        <v>148</v>
      </c>
    </row>
    <row r="48" spans="1:7">
      <c r="A48" s="54" t="s">
        <v>37</v>
      </c>
      <c r="B48" s="55" t="s">
        <v>31</v>
      </c>
      <c r="C48" s="33" t="s">
        <v>32</v>
      </c>
      <c r="D48" s="33" t="s">
        <v>23</v>
      </c>
      <c r="E48" s="109" t="s">
        <v>24</v>
      </c>
      <c r="F48" s="32" t="s">
        <v>33</v>
      </c>
      <c r="G48" s="54" t="s">
        <v>4</v>
      </c>
    </row>
    <row r="49" spans="1:7" ht="18">
      <c r="A49" s="1" t="s">
        <v>38</v>
      </c>
      <c r="B49" s="26">
        <v>127.35</v>
      </c>
      <c r="C49" s="7" t="s">
        <v>39</v>
      </c>
      <c r="D49" s="7">
        <v>0.36</v>
      </c>
      <c r="E49" s="7">
        <v>0.09</v>
      </c>
      <c r="F49" s="16">
        <v>6.5699999999999994</v>
      </c>
      <c r="G49" s="1" t="s">
        <v>148</v>
      </c>
    </row>
    <row r="50" spans="1:7" ht="18">
      <c r="A50" s="1" t="s">
        <v>32</v>
      </c>
      <c r="B50" s="26" t="s">
        <v>39</v>
      </c>
      <c r="C50" s="7" t="s">
        <v>39</v>
      </c>
      <c r="D50" s="7" t="s">
        <v>39</v>
      </c>
      <c r="E50" s="7" t="s">
        <v>39</v>
      </c>
      <c r="F50" s="16" t="s">
        <v>39</v>
      </c>
      <c r="G50" s="1" t="s">
        <v>148</v>
      </c>
    </row>
    <row r="51" spans="1:7" ht="18">
      <c r="A51" s="1" t="s">
        <v>23</v>
      </c>
      <c r="B51" s="26">
        <v>57.599999999999994</v>
      </c>
      <c r="C51" s="7" t="s">
        <v>39</v>
      </c>
      <c r="D51" s="7" t="s">
        <v>39</v>
      </c>
      <c r="E51" s="7" t="s">
        <v>39</v>
      </c>
      <c r="F51" s="16" t="s">
        <v>39</v>
      </c>
      <c r="G51" s="1" t="s">
        <v>148</v>
      </c>
    </row>
    <row r="52" spans="1:7" ht="18">
      <c r="A52" s="100" t="s">
        <v>24</v>
      </c>
      <c r="B52" s="26">
        <v>10.26</v>
      </c>
      <c r="C52" s="7" t="s">
        <v>39</v>
      </c>
      <c r="D52" s="7" t="s">
        <v>39</v>
      </c>
      <c r="E52" s="7" t="s">
        <v>39</v>
      </c>
      <c r="F52" s="16" t="s">
        <v>39</v>
      </c>
      <c r="G52" s="1" t="s">
        <v>148</v>
      </c>
    </row>
    <row r="53" spans="1:7" ht="18">
      <c r="A53" s="2" t="s">
        <v>33</v>
      </c>
      <c r="B53" s="27">
        <v>33.03</v>
      </c>
      <c r="C53" s="9" t="s">
        <v>39</v>
      </c>
      <c r="D53" s="9" t="s">
        <v>39</v>
      </c>
      <c r="E53" s="9" t="s">
        <v>39</v>
      </c>
      <c r="F53" s="17" t="s">
        <v>39</v>
      </c>
      <c r="G53" s="2" t="s">
        <v>148</v>
      </c>
    </row>
    <row r="54" spans="1:7">
      <c r="B54" s="103"/>
      <c r="D54" s="103"/>
    </row>
    <row r="55" spans="1:7">
      <c r="A55" s="50" t="s">
        <v>68</v>
      </c>
    </row>
    <row r="56" spans="1:7">
      <c r="A56" s="116" t="s">
        <v>82</v>
      </c>
      <c r="B56" s="39" t="s">
        <v>86</v>
      </c>
      <c r="C56" s="33" t="s">
        <v>4</v>
      </c>
      <c r="D56" s="51" t="s">
        <v>15</v>
      </c>
      <c r="E56" s="104" t="s">
        <v>83</v>
      </c>
      <c r="F56" s="104" t="s">
        <v>4</v>
      </c>
      <c r="G56" s="105" t="s">
        <v>107</v>
      </c>
    </row>
    <row r="57" spans="1:7" ht="18.75">
      <c r="A57" s="12" t="s">
        <v>22</v>
      </c>
      <c r="B57" s="138">
        <f>E57*44/12</f>
        <v>844.14</v>
      </c>
      <c r="C57" s="41" t="s">
        <v>94</v>
      </c>
      <c r="D57" s="139" t="s">
        <v>65</v>
      </c>
      <c r="E57" s="140">
        <v>230.22</v>
      </c>
      <c r="F57" s="141" t="s">
        <v>149</v>
      </c>
      <c r="G57" s="142" t="s">
        <v>66</v>
      </c>
    </row>
    <row r="58" spans="1:7" ht="18.75">
      <c r="A58" s="12" t="s">
        <v>67</v>
      </c>
      <c r="B58" s="138">
        <v>399.74</v>
      </c>
      <c r="C58" s="41" t="s">
        <v>94</v>
      </c>
      <c r="D58" s="12" t="s">
        <v>26</v>
      </c>
      <c r="E58" s="14" t="s">
        <v>26</v>
      </c>
      <c r="F58" s="14" t="s">
        <v>26</v>
      </c>
      <c r="G58" s="22" t="s">
        <v>26</v>
      </c>
    </row>
    <row r="59" spans="1:7" ht="18.75">
      <c r="A59" s="12" t="s">
        <v>23</v>
      </c>
      <c r="B59" s="138">
        <f>E59*44/12</f>
        <v>349.3966666666667</v>
      </c>
      <c r="C59" s="41" t="s">
        <v>94</v>
      </c>
      <c r="D59" s="12" t="s">
        <v>84</v>
      </c>
      <c r="E59" s="14">
        <v>95.29</v>
      </c>
      <c r="F59" s="41" t="s">
        <v>149</v>
      </c>
      <c r="G59" s="16" t="s">
        <v>154</v>
      </c>
    </row>
    <row r="60" spans="1:7" ht="18.75">
      <c r="A60" s="143" t="s">
        <v>24</v>
      </c>
      <c r="B60" s="138">
        <f t="shared" ref="B60" si="2">E60*44/12</f>
        <v>427.60666666666674</v>
      </c>
      <c r="C60" s="41" t="s">
        <v>94</v>
      </c>
      <c r="D60" s="138" t="s">
        <v>65</v>
      </c>
      <c r="E60" s="144">
        <v>116.62</v>
      </c>
      <c r="F60" s="41" t="s">
        <v>149</v>
      </c>
      <c r="G60" s="145" t="s">
        <v>66</v>
      </c>
    </row>
    <row r="61" spans="1:7" ht="18.75">
      <c r="A61" s="13" t="s">
        <v>81</v>
      </c>
      <c r="B61" s="146">
        <v>502.26</v>
      </c>
      <c r="C61" s="43" t="s">
        <v>94</v>
      </c>
      <c r="D61" s="13" t="s">
        <v>26</v>
      </c>
      <c r="E61" s="117" t="s">
        <v>26</v>
      </c>
      <c r="F61" s="117" t="s">
        <v>26</v>
      </c>
      <c r="G61" s="23" t="s">
        <v>26</v>
      </c>
    </row>
    <row r="62" spans="1:7" ht="31.5">
      <c r="A62" s="116" t="s">
        <v>82</v>
      </c>
      <c r="B62" s="51" t="s">
        <v>150</v>
      </c>
      <c r="C62" s="38" t="s">
        <v>64</v>
      </c>
      <c r="D62" s="51" t="s">
        <v>15</v>
      </c>
      <c r="E62" s="106" t="s">
        <v>83</v>
      </c>
      <c r="F62" s="106" t="s">
        <v>4</v>
      </c>
      <c r="G62" s="105" t="s">
        <v>107</v>
      </c>
    </row>
    <row r="63" spans="1:7" ht="18.75">
      <c r="A63" s="12" t="s">
        <v>22</v>
      </c>
      <c r="B63" s="12">
        <v>0.09</v>
      </c>
      <c r="C63" s="52" t="s">
        <v>96</v>
      </c>
      <c r="D63" s="139" t="s">
        <v>26</v>
      </c>
      <c r="E63" s="140" t="s">
        <v>26</v>
      </c>
      <c r="F63" s="141" t="s">
        <v>26</v>
      </c>
      <c r="G63" s="142" t="s">
        <v>26</v>
      </c>
    </row>
    <row r="64" spans="1:7" ht="18.75">
      <c r="A64" s="12" t="s">
        <v>67</v>
      </c>
      <c r="B64" s="12">
        <v>2.2016965104330807E-2</v>
      </c>
      <c r="C64" s="52" t="s">
        <v>96</v>
      </c>
      <c r="D64" s="12" t="s">
        <v>26</v>
      </c>
      <c r="E64" s="14" t="s">
        <v>26</v>
      </c>
      <c r="F64" s="14" t="s">
        <v>26</v>
      </c>
      <c r="G64" s="22" t="s">
        <v>26</v>
      </c>
    </row>
    <row r="65" spans="1:7" ht="18.75">
      <c r="A65" s="12" t="s">
        <v>23</v>
      </c>
      <c r="B65" s="12">
        <v>6.2090284055734794E-3</v>
      </c>
      <c r="C65" s="52" t="s">
        <v>96</v>
      </c>
      <c r="D65" s="12" t="s">
        <v>26</v>
      </c>
      <c r="E65" s="14" t="s">
        <v>26</v>
      </c>
      <c r="F65" s="41" t="s">
        <v>26</v>
      </c>
      <c r="G65" s="16" t="s">
        <v>26</v>
      </c>
    </row>
    <row r="66" spans="1:7" ht="18.75">
      <c r="A66" s="143" t="s">
        <v>24</v>
      </c>
      <c r="B66" s="12">
        <v>0.198083748</v>
      </c>
      <c r="C66" s="52" t="s">
        <v>96</v>
      </c>
      <c r="D66" s="138" t="s">
        <v>85</v>
      </c>
      <c r="E66" s="144">
        <v>2261.23</v>
      </c>
      <c r="F66" s="41" t="s">
        <v>151</v>
      </c>
      <c r="G66" s="145" t="s">
        <v>153</v>
      </c>
    </row>
    <row r="67" spans="1:7" ht="18.75">
      <c r="A67" s="13" t="s">
        <v>81</v>
      </c>
      <c r="B67" s="13">
        <v>1.0793556236297469E-2</v>
      </c>
      <c r="C67" s="119" t="s">
        <v>96</v>
      </c>
      <c r="D67" s="13" t="s">
        <v>26</v>
      </c>
      <c r="E67" s="117" t="s">
        <v>26</v>
      </c>
      <c r="F67" s="117" t="s">
        <v>26</v>
      </c>
      <c r="G67" s="23" t="s">
        <v>26</v>
      </c>
    </row>
    <row r="69" spans="1:7" ht="16.5">
      <c r="A69" s="116" t="s">
        <v>52</v>
      </c>
      <c r="B69" s="51" t="s">
        <v>87</v>
      </c>
      <c r="C69" s="32" t="s">
        <v>4</v>
      </c>
      <c r="D69" s="51" t="s">
        <v>88</v>
      </c>
      <c r="E69" s="32" t="s">
        <v>4</v>
      </c>
      <c r="F69" s="33" t="s">
        <v>90</v>
      </c>
      <c r="G69" s="32" t="s">
        <v>4</v>
      </c>
    </row>
    <row r="70" spans="1:7" ht="18.75">
      <c r="A70" s="34" t="s">
        <v>73</v>
      </c>
      <c r="B70" s="26">
        <v>0</v>
      </c>
      <c r="C70" s="16" t="s">
        <v>94</v>
      </c>
      <c r="D70" s="26">
        <v>0</v>
      </c>
      <c r="E70" s="52" t="s">
        <v>96</v>
      </c>
      <c r="F70" s="26">
        <v>0</v>
      </c>
      <c r="G70" s="16" t="s">
        <v>94</v>
      </c>
    </row>
    <row r="71" spans="1:7" ht="18.75">
      <c r="A71" s="34" t="s">
        <v>74</v>
      </c>
      <c r="B71" s="26">
        <f>B58-B57</f>
        <v>-444.4</v>
      </c>
      <c r="C71" s="16" t="s">
        <v>94</v>
      </c>
      <c r="D71" s="26">
        <f>B64-B63</f>
        <v>-6.7983034895669189E-2</v>
      </c>
      <c r="E71" s="52" t="s">
        <v>96</v>
      </c>
      <c r="F71" s="26">
        <f>D71*27</f>
        <v>-1.8355419421830681</v>
      </c>
      <c r="G71" s="16" t="s">
        <v>94</v>
      </c>
    </row>
    <row r="72" spans="1:7" ht="18.75">
      <c r="A72" s="34" t="s">
        <v>79</v>
      </c>
      <c r="B72" s="26">
        <f>B59-B57</f>
        <v>-494.74333333333328</v>
      </c>
      <c r="C72" s="16" t="s">
        <v>94</v>
      </c>
      <c r="D72" s="26">
        <f>B65-B63</f>
        <v>-8.3790971594426514E-2</v>
      </c>
      <c r="E72" s="52" t="s">
        <v>96</v>
      </c>
      <c r="F72" s="26">
        <f t="shared" ref="F72:F78" si="3">D72*27</f>
        <v>-2.2623562330495157</v>
      </c>
      <c r="G72" s="16" t="s">
        <v>94</v>
      </c>
    </row>
    <row r="73" spans="1:7" ht="18.75">
      <c r="A73" s="108" t="s">
        <v>133</v>
      </c>
      <c r="B73" s="26">
        <f>B60-B57</f>
        <v>-416.53333333333325</v>
      </c>
      <c r="C73" s="16" t="s">
        <v>94</v>
      </c>
      <c r="D73" s="26">
        <f>B66-B63</f>
        <v>0.10808374800000001</v>
      </c>
      <c r="E73" s="52" t="s">
        <v>96</v>
      </c>
      <c r="F73" s="26">
        <f t="shared" si="3"/>
        <v>2.918261196</v>
      </c>
      <c r="G73" s="16" t="s">
        <v>94</v>
      </c>
    </row>
    <row r="74" spans="1:7" ht="18.75">
      <c r="A74" s="34" t="s">
        <v>75</v>
      </c>
      <c r="B74" s="26">
        <f>B61-B57</f>
        <v>-341.88</v>
      </c>
      <c r="C74" s="16" t="s">
        <v>94</v>
      </c>
      <c r="D74" s="26">
        <f>B67-B63</f>
        <v>-7.9206443763702533E-2</v>
      </c>
      <c r="E74" s="52" t="s">
        <v>96</v>
      </c>
      <c r="F74" s="26">
        <f t="shared" si="3"/>
        <v>-2.1385739816199685</v>
      </c>
      <c r="G74" s="16" t="s">
        <v>94</v>
      </c>
    </row>
    <row r="75" spans="1:7" ht="18.75">
      <c r="A75" s="34" t="s">
        <v>78</v>
      </c>
      <c r="B75" s="26">
        <f>-B71</f>
        <v>444.4</v>
      </c>
      <c r="C75" s="16" t="s">
        <v>94</v>
      </c>
      <c r="D75" s="26">
        <f>-D71</f>
        <v>6.7983034895669189E-2</v>
      </c>
      <c r="E75" s="52" t="s">
        <v>96</v>
      </c>
      <c r="F75" s="26">
        <f t="shared" si="3"/>
        <v>1.8355419421830681</v>
      </c>
      <c r="G75" s="16" t="s">
        <v>94</v>
      </c>
    </row>
    <row r="76" spans="1:7" ht="18.75">
      <c r="A76" s="34" t="s">
        <v>76</v>
      </c>
      <c r="B76" s="26">
        <f t="shared" ref="B76:B78" si="4">-B72</f>
        <v>494.74333333333328</v>
      </c>
      <c r="C76" s="16" t="s">
        <v>94</v>
      </c>
      <c r="D76" s="26">
        <f t="shared" ref="D76:D78" si="5">-D72</f>
        <v>8.3790971594426514E-2</v>
      </c>
      <c r="E76" s="52" t="s">
        <v>96</v>
      </c>
      <c r="F76" s="26">
        <f t="shared" si="3"/>
        <v>2.2623562330495157</v>
      </c>
      <c r="G76" s="16" t="s">
        <v>94</v>
      </c>
    </row>
    <row r="77" spans="1:7" ht="18.75">
      <c r="A77" s="108" t="s">
        <v>132</v>
      </c>
      <c r="B77" s="26">
        <f t="shared" si="4"/>
        <v>416.53333333333325</v>
      </c>
      <c r="C77" s="16" t="s">
        <v>94</v>
      </c>
      <c r="D77" s="26">
        <f t="shared" si="5"/>
        <v>-0.10808374800000001</v>
      </c>
      <c r="E77" s="52" t="s">
        <v>96</v>
      </c>
      <c r="F77" s="26">
        <f t="shared" si="3"/>
        <v>-2.918261196</v>
      </c>
      <c r="G77" s="16" t="s">
        <v>94</v>
      </c>
    </row>
    <row r="78" spans="1:7" ht="18.75">
      <c r="A78" s="35" t="s">
        <v>77</v>
      </c>
      <c r="B78" s="27">
        <f t="shared" si="4"/>
        <v>341.88</v>
      </c>
      <c r="C78" s="17" t="s">
        <v>94</v>
      </c>
      <c r="D78" s="27">
        <f t="shared" si="5"/>
        <v>7.9206443763702533E-2</v>
      </c>
      <c r="E78" s="119" t="s">
        <v>96</v>
      </c>
      <c r="F78" s="27">
        <f t="shared" si="3"/>
        <v>2.1385739816199685</v>
      </c>
      <c r="G78" s="17" t="s">
        <v>94</v>
      </c>
    </row>
    <row r="79" spans="1:7">
      <c r="A79" s="133"/>
      <c r="B79" s="134"/>
      <c r="C79" s="134"/>
      <c r="D79" s="134"/>
      <c r="E79" s="131"/>
      <c r="F79" s="134"/>
      <c r="G79" s="134"/>
    </row>
    <row r="81" spans="1:12" ht="31.5">
      <c r="A81" s="36" t="s">
        <v>34</v>
      </c>
      <c r="B81" s="37" t="s">
        <v>71</v>
      </c>
      <c r="C81" s="51" t="s">
        <v>87</v>
      </c>
      <c r="D81" s="38" t="s">
        <v>4</v>
      </c>
      <c r="E81" s="39" t="s">
        <v>89</v>
      </c>
      <c r="F81" s="38" t="s">
        <v>4</v>
      </c>
      <c r="G81" s="51" t="s">
        <v>88</v>
      </c>
      <c r="H81" s="32" t="s">
        <v>4</v>
      </c>
      <c r="I81" s="39" t="s">
        <v>91</v>
      </c>
      <c r="J81" s="32" t="s">
        <v>4</v>
      </c>
      <c r="K81" s="39" t="s">
        <v>92</v>
      </c>
      <c r="L81" s="38" t="s">
        <v>4</v>
      </c>
    </row>
    <row r="82" spans="1:12" ht="18.75">
      <c r="A82" s="40" t="s">
        <v>73</v>
      </c>
      <c r="B82" s="41">
        <v>1.92</v>
      </c>
      <c r="C82" s="12">
        <v>0</v>
      </c>
      <c r="D82" s="22" t="s">
        <v>94</v>
      </c>
      <c r="E82" s="14">
        <f>C82*B82/10</f>
        <v>0</v>
      </c>
      <c r="F82" s="22" t="s">
        <v>95</v>
      </c>
      <c r="G82" s="12">
        <v>0</v>
      </c>
      <c r="H82" s="52" t="s">
        <v>96</v>
      </c>
      <c r="I82" s="14">
        <f>B82*G82</f>
        <v>0</v>
      </c>
      <c r="J82" s="52" t="s">
        <v>97</v>
      </c>
      <c r="K82" s="14">
        <f>I82*27</f>
        <v>0</v>
      </c>
      <c r="L82" s="22" t="s">
        <v>95</v>
      </c>
    </row>
    <row r="83" spans="1:12" ht="18.75">
      <c r="A83" s="40" t="s">
        <v>74</v>
      </c>
      <c r="B83" s="41">
        <v>39.04</v>
      </c>
      <c r="C83" s="12">
        <f>B71</f>
        <v>-444.4</v>
      </c>
      <c r="D83" s="22" t="s">
        <v>94</v>
      </c>
      <c r="E83" s="14">
        <f t="shared" ref="E83:E84" si="6">C83*B83/10</f>
        <v>-1734.9376</v>
      </c>
      <c r="F83" s="22" t="s">
        <v>95</v>
      </c>
      <c r="G83" s="12">
        <f>D71</f>
        <v>-6.7983034895669189E-2</v>
      </c>
      <c r="H83" s="52" t="s">
        <v>96</v>
      </c>
      <c r="I83" s="14">
        <f>B83*G83</f>
        <v>-2.6540576823269251</v>
      </c>
      <c r="J83" s="52" t="s">
        <v>97</v>
      </c>
      <c r="K83" s="14">
        <f t="shared" ref="K83:K84" si="7">I83*27</f>
        <v>-71.659557422826978</v>
      </c>
      <c r="L83" s="22" t="s">
        <v>95</v>
      </c>
    </row>
    <row r="84" spans="1:12" ht="18.75">
      <c r="A84" s="42" t="s">
        <v>75</v>
      </c>
      <c r="B84" s="43">
        <v>16</v>
      </c>
      <c r="C84" s="13">
        <f>B74</f>
        <v>-341.88</v>
      </c>
      <c r="D84" s="23" t="s">
        <v>94</v>
      </c>
      <c r="E84" s="14">
        <f t="shared" si="6"/>
        <v>-547.00800000000004</v>
      </c>
      <c r="F84" s="23" t="s">
        <v>95</v>
      </c>
      <c r="G84" s="13">
        <f>D72</f>
        <v>-8.3790971594426514E-2</v>
      </c>
      <c r="H84" s="52" t="s">
        <v>96</v>
      </c>
      <c r="I84" s="14">
        <f>B84*G84</f>
        <v>-1.3406555455108242</v>
      </c>
      <c r="J84" s="52" t="s">
        <v>97</v>
      </c>
      <c r="K84" s="14">
        <f t="shared" si="7"/>
        <v>-36.197699728792252</v>
      </c>
      <c r="L84" s="23" t="s">
        <v>95</v>
      </c>
    </row>
    <row r="85" spans="1:12" ht="18.75">
      <c r="A85" s="42" t="s">
        <v>93</v>
      </c>
      <c r="B85" s="44">
        <f>SUM(B82:B84)</f>
        <v>56.96</v>
      </c>
      <c r="C85" s="45"/>
      <c r="D85" s="46"/>
      <c r="E85" s="44">
        <f>SUM(E82:E84)</f>
        <v>-2281.9456</v>
      </c>
      <c r="F85" s="46" t="s">
        <v>95</v>
      </c>
      <c r="G85" s="45"/>
      <c r="H85" s="46"/>
      <c r="I85" s="44">
        <f>SUM(I82:I84)</f>
        <v>-3.9947132278377495</v>
      </c>
      <c r="J85" s="46" t="s">
        <v>97</v>
      </c>
      <c r="K85" s="44">
        <f>SUM(K82:K84)</f>
        <v>-107.85725715161922</v>
      </c>
      <c r="L85" s="46" t="s">
        <v>95</v>
      </c>
    </row>
    <row r="86" spans="1:12" ht="31.5">
      <c r="A86" s="47" t="s">
        <v>35</v>
      </c>
      <c r="B86" s="37" t="s">
        <v>71</v>
      </c>
      <c r="C86" s="51" t="s">
        <v>87</v>
      </c>
      <c r="D86" s="38" t="s">
        <v>4</v>
      </c>
      <c r="E86" s="39" t="s">
        <v>89</v>
      </c>
      <c r="F86" s="38" t="s">
        <v>4</v>
      </c>
      <c r="G86" s="51" t="s">
        <v>88</v>
      </c>
      <c r="H86" s="32" t="s">
        <v>4</v>
      </c>
      <c r="I86" s="39" t="s">
        <v>91</v>
      </c>
      <c r="J86" s="32" t="s">
        <v>4</v>
      </c>
      <c r="K86" s="39" t="s">
        <v>92</v>
      </c>
      <c r="L86" s="38" t="s">
        <v>4</v>
      </c>
    </row>
    <row r="87" spans="1:12" ht="18.75">
      <c r="A87" s="48" t="s">
        <v>73</v>
      </c>
      <c r="B87" s="48">
        <v>22.5</v>
      </c>
      <c r="C87" s="11">
        <v>0</v>
      </c>
      <c r="D87" s="24" t="s">
        <v>94</v>
      </c>
      <c r="E87" s="11">
        <f t="shared" ref="E87:E91" si="8">C87*B87/10</f>
        <v>0</v>
      </c>
      <c r="F87" s="24" t="s">
        <v>95</v>
      </c>
      <c r="G87" s="11">
        <v>0</v>
      </c>
      <c r="H87" s="121" t="s">
        <v>96</v>
      </c>
      <c r="I87" s="11">
        <f t="shared" ref="I87:I91" si="9">B87*G87</f>
        <v>0</v>
      </c>
      <c r="J87" s="121" t="s">
        <v>97</v>
      </c>
      <c r="K87" s="120">
        <f t="shared" ref="K87:K91" si="10">I87*27</f>
        <v>0</v>
      </c>
      <c r="L87" s="24" t="s">
        <v>95</v>
      </c>
    </row>
    <row r="88" spans="1:12" ht="18.75">
      <c r="A88" s="40" t="s">
        <v>76</v>
      </c>
      <c r="B88" s="40">
        <v>53.1</v>
      </c>
      <c r="C88" s="12">
        <f>B76</f>
        <v>494.74333333333328</v>
      </c>
      <c r="D88" s="22" t="s">
        <v>94</v>
      </c>
      <c r="E88" s="12">
        <f t="shared" si="8"/>
        <v>2627.0870999999997</v>
      </c>
      <c r="F88" s="22" t="s">
        <v>95</v>
      </c>
      <c r="G88" s="12">
        <f>D76</f>
        <v>8.3790971594426514E-2</v>
      </c>
      <c r="H88" s="52" t="s">
        <v>96</v>
      </c>
      <c r="I88" s="12">
        <f t="shared" si="9"/>
        <v>4.4493005916640476</v>
      </c>
      <c r="J88" s="52" t="s">
        <v>97</v>
      </c>
      <c r="K88" s="14">
        <f t="shared" si="10"/>
        <v>120.13111597492929</v>
      </c>
      <c r="L88" s="22" t="s">
        <v>95</v>
      </c>
    </row>
    <row r="89" spans="1:12" ht="18.75">
      <c r="A89" s="40" t="s">
        <v>77</v>
      </c>
      <c r="B89" s="40">
        <v>0.27</v>
      </c>
      <c r="C89" s="12">
        <f>B78</f>
        <v>341.88</v>
      </c>
      <c r="D89" s="22" t="s">
        <v>94</v>
      </c>
      <c r="E89" s="12">
        <f t="shared" si="8"/>
        <v>9.2307600000000001</v>
      </c>
      <c r="F89" s="22" t="s">
        <v>95</v>
      </c>
      <c r="G89" s="12">
        <f>D78</f>
        <v>7.9206443763702533E-2</v>
      </c>
      <c r="H89" s="52" t="s">
        <v>96</v>
      </c>
      <c r="I89" s="12">
        <f t="shared" si="9"/>
        <v>2.1385739816199685E-2</v>
      </c>
      <c r="J89" s="52" t="s">
        <v>97</v>
      </c>
      <c r="K89" s="14">
        <f t="shared" si="10"/>
        <v>0.57741497503739148</v>
      </c>
      <c r="L89" s="22" t="s">
        <v>95</v>
      </c>
    </row>
    <row r="90" spans="1:12" ht="18.75">
      <c r="A90" s="110" t="s">
        <v>133</v>
      </c>
      <c r="B90" s="40">
        <v>0.44999999999999996</v>
      </c>
      <c r="C90" s="12">
        <v>-416.53333333333325</v>
      </c>
      <c r="D90" s="22" t="s">
        <v>94</v>
      </c>
      <c r="E90" s="12">
        <f>C90*B90/10</f>
        <v>-18.743999999999993</v>
      </c>
      <c r="F90" s="22" t="s">
        <v>95</v>
      </c>
      <c r="G90" s="12">
        <f>D73</f>
        <v>0.10808374800000001</v>
      </c>
      <c r="H90" s="52" t="s">
        <v>96</v>
      </c>
      <c r="I90" s="12">
        <f>B90*G90</f>
        <v>4.86376866E-2</v>
      </c>
      <c r="J90" s="52" t="s">
        <v>97</v>
      </c>
      <c r="K90" s="14">
        <f>I90*27</f>
        <v>1.3132175382</v>
      </c>
      <c r="L90" s="22" t="s">
        <v>95</v>
      </c>
    </row>
    <row r="91" spans="1:12" ht="18.75">
      <c r="A91" s="42" t="s">
        <v>75</v>
      </c>
      <c r="B91" s="42">
        <v>15.479999999999999</v>
      </c>
      <c r="C91" s="13">
        <f>B74</f>
        <v>-341.88</v>
      </c>
      <c r="D91" s="23" t="s">
        <v>94</v>
      </c>
      <c r="E91" s="13">
        <f t="shared" si="8"/>
        <v>-529.23023999999998</v>
      </c>
      <c r="F91" s="23" t="s">
        <v>95</v>
      </c>
      <c r="G91" s="13">
        <f>D74</f>
        <v>-7.9206443763702533E-2</v>
      </c>
      <c r="H91" s="119" t="s">
        <v>96</v>
      </c>
      <c r="I91" s="13">
        <f t="shared" si="9"/>
        <v>-1.2261157494621151</v>
      </c>
      <c r="J91" s="119" t="s">
        <v>97</v>
      </c>
      <c r="K91" s="117">
        <f t="shared" si="10"/>
        <v>-33.105125235477111</v>
      </c>
      <c r="L91" s="23" t="s">
        <v>95</v>
      </c>
    </row>
    <row r="92" spans="1:12" ht="18.75">
      <c r="A92" s="42" t="s">
        <v>93</v>
      </c>
      <c r="B92" s="13">
        <f>SUM(B87:B91)</f>
        <v>91.8</v>
      </c>
      <c r="C92" s="13"/>
      <c r="D92" s="23"/>
      <c r="E92" s="13">
        <f>SUM(E87:E91)</f>
        <v>2088.3436199999996</v>
      </c>
      <c r="F92" s="23" t="s">
        <v>95</v>
      </c>
      <c r="G92" s="13"/>
      <c r="H92" s="23"/>
      <c r="I92" s="13">
        <f>SUM(I87:I91)</f>
        <v>3.2932082686181325</v>
      </c>
      <c r="J92" s="23" t="s">
        <v>97</v>
      </c>
      <c r="K92" s="13">
        <f>SUM(K87:K91)</f>
        <v>88.916623252689561</v>
      </c>
      <c r="L92" s="23" t="s">
        <v>95</v>
      </c>
    </row>
    <row r="93" spans="1:12" ht="31.5">
      <c r="A93" s="36" t="s">
        <v>36</v>
      </c>
      <c r="B93" s="37" t="s">
        <v>71</v>
      </c>
      <c r="C93" s="51" t="s">
        <v>87</v>
      </c>
      <c r="D93" s="38" t="s">
        <v>4</v>
      </c>
      <c r="E93" s="39" t="s">
        <v>89</v>
      </c>
      <c r="F93" s="38" t="s">
        <v>4</v>
      </c>
      <c r="G93" s="51" t="s">
        <v>88</v>
      </c>
      <c r="H93" s="32" t="s">
        <v>4</v>
      </c>
      <c r="I93" s="39" t="s">
        <v>91</v>
      </c>
      <c r="J93" s="32" t="s">
        <v>4</v>
      </c>
      <c r="K93" s="39" t="s">
        <v>92</v>
      </c>
      <c r="L93" s="38" t="s">
        <v>4</v>
      </c>
    </row>
    <row r="94" spans="1:12" ht="18.75">
      <c r="A94" s="40" t="s">
        <v>73</v>
      </c>
      <c r="B94" s="41">
        <v>5.13</v>
      </c>
      <c r="C94" s="12">
        <v>0</v>
      </c>
      <c r="D94" s="22" t="s">
        <v>94</v>
      </c>
      <c r="E94" s="14">
        <f t="shared" ref="E94:E100" si="11">C94*B94/10</f>
        <v>0</v>
      </c>
      <c r="F94" s="22" t="s">
        <v>95</v>
      </c>
      <c r="G94" s="12">
        <v>0</v>
      </c>
      <c r="H94" s="52" t="s">
        <v>96</v>
      </c>
      <c r="I94" s="14">
        <f t="shared" ref="I94:I100" si="12">B94*G94</f>
        <v>0</v>
      </c>
      <c r="J94" s="52" t="s">
        <v>97</v>
      </c>
      <c r="K94" s="14">
        <f t="shared" ref="K94:K100" si="13">I94*27</f>
        <v>0</v>
      </c>
      <c r="L94" s="22" t="s">
        <v>95</v>
      </c>
    </row>
    <row r="95" spans="1:12" ht="18.75">
      <c r="A95" s="40" t="s">
        <v>78</v>
      </c>
      <c r="B95" s="41">
        <v>29.61</v>
      </c>
      <c r="C95" s="12">
        <f>B75</f>
        <v>444.4</v>
      </c>
      <c r="D95" s="22" t="s">
        <v>94</v>
      </c>
      <c r="E95" s="14">
        <f t="shared" si="11"/>
        <v>1315.8683999999998</v>
      </c>
      <c r="F95" s="22" t="s">
        <v>95</v>
      </c>
      <c r="G95" s="12">
        <f>D75</f>
        <v>6.7983034895669189E-2</v>
      </c>
      <c r="H95" s="52" t="s">
        <v>96</v>
      </c>
      <c r="I95" s="14">
        <f t="shared" si="12"/>
        <v>2.0129776632607648</v>
      </c>
      <c r="J95" s="52" t="s">
        <v>97</v>
      </c>
      <c r="K95" s="14">
        <f t="shared" si="13"/>
        <v>54.350396908040651</v>
      </c>
      <c r="L95" s="22" t="s">
        <v>95</v>
      </c>
    </row>
    <row r="96" spans="1:12" ht="18.75">
      <c r="A96" s="40" t="s">
        <v>76</v>
      </c>
      <c r="B96" s="41">
        <v>79.289999999999992</v>
      </c>
      <c r="C96" s="12">
        <f>B76</f>
        <v>494.74333333333328</v>
      </c>
      <c r="D96" s="22" t="s">
        <v>94</v>
      </c>
      <c r="E96" s="14">
        <f t="shared" si="11"/>
        <v>3922.8198899999988</v>
      </c>
      <c r="F96" s="22" t="s">
        <v>95</v>
      </c>
      <c r="G96" s="12">
        <f>D76</f>
        <v>8.3790971594426514E-2</v>
      </c>
      <c r="H96" s="52" t="s">
        <v>96</v>
      </c>
      <c r="I96" s="14">
        <f t="shared" si="12"/>
        <v>6.6437861377220777</v>
      </c>
      <c r="J96" s="52" t="s">
        <v>97</v>
      </c>
      <c r="K96" s="14">
        <f t="shared" si="13"/>
        <v>179.3822257184961</v>
      </c>
      <c r="L96" s="22" t="s">
        <v>95</v>
      </c>
    </row>
    <row r="97" spans="1:12" ht="18.75">
      <c r="A97" s="110" t="s">
        <v>131</v>
      </c>
      <c r="B97" s="41">
        <v>18.18</v>
      </c>
      <c r="C97" s="12">
        <f>B77</f>
        <v>416.53333333333325</v>
      </c>
      <c r="D97" s="22" t="s">
        <v>94</v>
      </c>
      <c r="E97" s="14">
        <f t="shared" si="11"/>
        <v>757.2575999999998</v>
      </c>
      <c r="F97" s="22" t="s">
        <v>95</v>
      </c>
      <c r="G97" s="12">
        <f>D77</f>
        <v>-0.10808374800000001</v>
      </c>
      <c r="H97" s="52" t="s">
        <v>96</v>
      </c>
      <c r="I97" s="14">
        <f t="shared" si="12"/>
        <v>-1.96496253864</v>
      </c>
      <c r="J97" s="52" t="s">
        <v>97</v>
      </c>
      <c r="K97" s="14">
        <f t="shared" si="13"/>
        <v>-53.053988543279999</v>
      </c>
      <c r="L97" s="22" t="s">
        <v>95</v>
      </c>
    </row>
    <row r="98" spans="1:12" ht="18.75">
      <c r="A98" s="40" t="s">
        <v>74</v>
      </c>
      <c r="B98" s="41">
        <v>0.63</v>
      </c>
      <c r="C98" s="26">
        <v>-444.4</v>
      </c>
      <c r="D98" s="22" t="s">
        <v>94</v>
      </c>
      <c r="E98" s="14">
        <f t="shared" si="11"/>
        <v>-27.997199999999999</v>
      </c>
      <c r="F98" s="22" t="s">
        <v>95</v>
      </c>
      <c r="G98" s="12">
        <f>D71</f>
        <v>-6.7983034895669189E-2</v>
      </c>
      <c r="H98" s="52" t="s">
        <v>96</v>
      </c>
      <c r="I98" s="14">
        <f t="shared" si="12"/>
        <v>-4.282931198427159E-2</v>
      </c>
      <c r="J98" s="52" t="s">
        <v>97</v>
      </c>
      <c r="K98" s="14">
        <f t="shared" si="13"/>
        <v>-1.156391423575333</v>
      </c>
      <c r="L98" s="22" t="s">
        <v>95</v>
      </c>
    </row>
    <row r="99" spans="1:12" ht="18.75">
      <c r="A99" s="110" t="s">
        <v>134</v>
      </c>
      <c r="B99" s="41">
        <v>3.06</v>
      </c>
      <c r="C99" s="12">
        <v>-416.53333333333325</v>
      </c>
      <c r="D99" s="22" t="s">
        <v>94</v>
      </c>
      <c r="E99" s="14">
        <f t="shared" si="11"/>
        <v>-127.45919999999997</v>
      </c>
      <c r="F99" s="22" t="s">
        <v>95</v>
      </c>
      <c r="G99" s="12">
        <f>D73</f>
        <v>0.10808374800000001</v>
      </c>
      <c r="H99" s="52" t="s">
        <v>96</v>
      </c>
      <c r="I99" s="14">
        <f t="shared" si="12"/>
        <v>0.33073626888000002</v>
      </c>
      <c r="J99" s="52" t="s">
        <v>97</v>
      </c>
      <c r="K99" s="14">
        <f t="shared" si="13"/>
        <v>8.9298792597599999</v>
      </c>
      <c r="L99" s="22" t="s">
        <v>95</v>
      </c>
    </row>
    <row r="100" spans="1:12" ht="18.75">
      <c r="A100" s="42" t="s">
        <v>75</v>
      </c>
      <c r="B100" s="43">
        <v>67.59</v>
      </c>
      <c r="C100" s="13">
        <f>B74</f>
        <v>-341.88</v>
      </c>
      <c r="D100" s="23" t="s">
        <v>94</v>
      </c>
      <c r="E100" s="14">
        <f t="shared" si="11"/>
        <v>-2310.76692</v>
      </c>
      <c r="F100" s="22" t="s">
        <v>95</v>
      </c>
      <c r="G100" s="12">
        <f>D74</f>
        <v>-7.9206443763702533E-2</v>
      </c>
      <c r="H100" s="52" t="s">
        <v>96</v>
      </c>
      <c r="I100" s="14">
        <f t="shared" si="12"/>
        <v>-5.3535635339886545</v>
      </c>
      <c r="J100" s="52" t="s">
        <v>97</v>
      </c>
      <c r="K100" s="14">
        <f t="shared" si="13"/>
        <v>-144.54621541769367</v>
      </c>
      <c r="L100" s="22" t="s">
        <v>95</v>
      </c>
    </row>
    <row r="101" spans="1:12" ht="18.75">
      <c r="A101" s="42" t="s">
        <v>93</v>
      </c>
      <c r="B101" s="45">
        <f>SUM(B94:B100)</f>
        <v>203.49</v>
      </c>
      <c r="C101" s="13"/>
      <c r="D101" s="23"/>
      <c r="E101" s="45">
        <f>SUM(E94:E100)</f>
        <v>3529.7225699999981</v>
      </c>
      <c r="F101" s="46" t="s">
        <v>95</v>
      </c>
      <c r="G101" s="45"/>
      <c r="H101" s="46"/>
      <c r="I101" s="45">
        <f>SUM(I94:I100)</f>
        <v>1.6261446852499164</v>
      </c>
      <c r="J101" s="46" t="s">
        <v>97</v>
      </c>
      <c r="K101" s="45">
        <f>SUM(K94:K100)</f>
        <v>43.905906501747694</v>
      </c>
      <c r="L101" s="46" t="s">
        <v>95</v>
      </c>
    </row>
    <row r="102" spans="1:12" ht="31.5">
      <c r="A102" s="36" t="s">
        <v>37</v>
      </c>
      <c r="B102" s="37" t="s">
        <v>71</v>
      </c>
      <c r="C102" s="51" t="s">
        <v>87</v>
      </c>
      <c r="D102" s="38" t="s">
        <v>4</v>
      </c>
      <c r="E102" s="39" t="s">
        <v>89</v>
      </c>
      <c r="F102" s="38" t="s">
        <v>4</v>
      </c>
      <c r="G102" s="51" t="s">
        <v>88</v>
      </c>
      <c r="H102" s="32" t="s">
        <v>4</v>
      </c>
      <c r="I102" s="39" t="s">
        <v>91</v>
      </c>
      <c r="J102" s="32" t="s">
        <v>4</v>
      </c>
      <c r="K102" s="39" t="s">
        <v>92</v>
      </c>
      <c r="L102" s="38" t="s">
        <v>4</v>
      </c>
    </row>
    <row r="103" spans="1:12" ht="18.75">
      <c r="A103" s="40" t="s">
        <v>73</v>
      </c>
      <c r="B103" s="41">
        <v>127.35</v>
      </c>
      <c r="C103" s="12">
        <v>0</v>
      </c>
      <c r="D103" s="22" t="s">
        <v>94</v>
      </c>
      <c r="E103" s="14">
        <f t="shared" ref="E103:E109" si="14">C103*B103/10</f>
        <v>0</v>
      </c>
      <c r="F103" s="22" t="s">
        <v>95</v>
      </c>
      <c r="G103" s="12">
        <v>0</v>
      </c>
      <c r="H103" s="52" t="s">
        <v>96</v>
      </c>
      <c r="I103" s="14">
        <f t="shared" ref="I103:I109" si="15">B103*G103</f>
        <v>0</v>
      </c>
      <c r="J103" s="22" t="s">
        <v>97</v>
      </c>
      <c r="K103" s="14">
        <f t="shared" ref="K103:K109" si="16">I103*27</f>
        <v>0</v>
      </c>
      <c r="L103" s="22" t="s">
        <v>95</v>
      </c>
    </row>
    <row r="104" spans="1:12" ht="18.75">
      <c r="A104" s="40" t="s">
        <v>76</v>
      </c>
      <c r="B104" s="41">
        <v>57.599999999999994</v>
      </c>
      <c r="C104" s="12">
        <f>B76</f>
        <v>494.74333333333328</v>
      </c>
      <c r="D104" s="22" t="s">
        <v>94</v>
      </c>
      <c r="E104" s="14">
        <f t="shared" si="14"/>
        <v>2849.7215999999994</v>
      </c>
      <c r="F104" s="22" t="s">
        <v>95</v>
      </c>
      <c r="G104" s="12">
        <f>D75</f>
        <v>6.7983034895669189E-2</v>
      </c>
      <c r="H104" s="52" t="s">
        <v>96</v>
      </c>
      <c r="I104" s="14">
        <f t="shared" si="15"/>
        <v>3.9158228099905448</v>
      </c>
      <c r="J104" s="22" t="s">
        <v>97</v>
      </c>
      <c r="K104" s="14">
        <f t="shared" si="16"/>
        <v>105.72721586974471</v>
      </c>
      <c r="L104" s="22" t="s">
        <v>95</v>
      </c>
    </row>
    <row r="105" spans="1:12" ht="18.75">
      <c r="A105" s="110" t="s">
        <v>129</v>
      </c>
      <c r="B105" s="41">
        <v>10.26</v>
      </c>
      <c r="C105" s="12">
        <f>B77</f>
        <v>416.53333333333325</v>
      </c>
      <c r="D105" s="22" t="s">
        <v>94</v>
      </c>
      <c r="E105" s="14">
        <f t="shared" si="14"/>
        <v>427.36319999999989</v>
      </c>
      <c r="F105" s="22" t="s">
        <v>95</v>
      </c>
      <c r="G105" s="12">
        <f>D77</f>
        <v>-0.10808374800000001</v>
      </c>
      <c r="H105" s="52" t="s">
        <v>96</v>
      </c>
      <c r="I105" s="14">
        <f t="shared" si="15"/>
        <v>-1.1089392544800001</v>
      </c>
      <c r="J105" s="22" t="s">
        <v>97</v>
      </c>
      <c r="K105" s="14">
        <f t="shared" si="16"/>
        <v>-29.941359870960003</v>
      </c>
      <c r="L105" s="22" t="s">
        <v>95</v>
      </c>
    </row>
    <row r="106" spans="1:12" ht="18.75">
      <c r="A106" s="40" t="s">
        <v>77</v>
      </c>
      <c r="B106" s="41">
        <v>33.03</v>
      </c>
      <c r="C106" s="12">
        <f>B78</f>
        <v>341.88</v>
      </c>
      <c r="D106" s="22" t="s">
        <v>94</v>
      </c>
      <c r="E106" s="14">
        <f t="shared" si="14"/>
        <v>1129.22964</v>
      </c>
      <c r="F106" s="22" t="s">
        <v>95</v>
      </c>
      <c r="G106" s="12">
        <f>D76</f>
        <v>8.3790971594426514E-2</v>
      </c>
      <c r="H106" s="52" t="s">
        <v>96</v>
      </c>
      <c r="I106" s="14">
        <f t="shared" si="15"/>
        <v>2.7676157917639079</v>
      </c>
      <c r="J106" s="22" t="s">
        <v>97</v>
      </c>
      <c r="K106" s="14">
        <f t="shared" si="16"/>
        <v>74.725626377625517</v>
      </c>
      <c r="L106" s="22" t="s">
        <v>95</v>
      </c>
    </row>
    <row r="107" spans="1:12" ht="18.75">
      <c r="A107" s="40" t="s">
        <v>79</v>
      </c>
      <c r="B107" s="41">
        <v>0.36</v>
      </c>
      <c r="C107" s="12">
        <v>-494.74333333333328</v>
      </c>
      <c r="D107" s="22" t="s">
        <v>94</v>
      </c>
      <c r="E107" s="14">
        <f t="shared" si="14"/>
        <v>-17.810759999999995</v>
      </c>
      <c r="F107" s="22" t="s">
        <v>95</v>
      </c>
      <c r="G107" s="12">
        <f>D72</f>
        <v>-8.3790971594426514E-2</v>
      </c>
      <c r="H107" s="52" t="s">
        <v>96</v>
      </c>
      <c r="I107" s="14">
        <f t="shared" si="15"/>
        <v>-3.0164749773993544E-2</v>
      </c>
      <c r="J107" s="22" t="s">
        <v>97</v>
      </c>
      <c r="K107" s="14">
        <f t="shared" si="16"/>
        <v>-0.81444824389782566</v>
      </c>
      <c r="L107" s="22" t="s">
        <v>95</v>
      </c>
    </row>
    <row r="108" spans="1:12" ht="18.75">
      <c r="A108" s="110" t="s">
        <v>135</v>
      </c>
      <c r="B108" s="41">
        <v>0.09</v>
      </c>
      <c r="C108" s="12">
        <v>-416.53333333333325</v>
      </c>
      <c r="D108" s="22" t="s">
        <v>94</v>
      </c>
      <c r="E108" s="14">
        <f t="shared" si="14"/>
        <v>-3.7487999999999992</v>
      </c>
      <c r="F108" s="22" t="s">
        <v>95</v>
      </c>
      <c r="G108" s="12">
        <f>D73</f>
        <v>0.10808374800000001</v>
      </c>
      <c r="H108" s="52" t="s">
        <v>96</v>
      </c>
      <c r="I108" s="14">
        <f t="shared" si="15"/>
        <v>9.7275373200000001E-3</v>
      </c>
      <c r="J108" s="22" t="s">
        <v>97</v>
      </c>
      <c r="K108" s="14">
        <f t="shared" si="16"/>
        <v>0.26264350764</v>
      </c>
      <c r="L108" s="22" t="s">
        <v>95</v>
      </c>
    </row>
    <row r="109" spans="1:12" ht="18.75">
      <c r="A109" s="42" t="s">
        <v>75</v>
      </c>
      <c r="B109" s="43">
        <v>6.5699999999999994</v>
      </c>
      <c r="C109" s="13">
        <f>B74</f>
        <v>-341.88</v>
      </c>
      <c r="D109" s="23" t="s">
        <v>94</v>
      </c>
      <c r="E109" s="14">
        <f t="shared" si="14"/>
        <v>-224.61515999999997</v>
      </c>
      <c r="F109" s="22" t="s">
        <v>95</v>
      </c>
      <c r="G109" s="12">
        <f>D74</f>
        <v>-7.9206443763702533E-2</v>
      </c>
      <c r="H109" s="52" t="s">
        <v>96</v>
      </c>
      <c r="I109" s="14">
        <f t="shared" si="15"/>
        <v>-0.52038633552752556</v>
      </c>
      <c r="J109" s="22" t="s">
        <v>97</v>
      </c>
      <c r="K109" s="14">
        <f t="shared" si="16"/>
        <v>-14.05043105924319</v>
      </c>
      <c r="L109" s="22" t="s">
        <v>95</v>
      </c>
    </row>
    <row r="110" spans="1:12" ht="18.75">
      <c r="A110" s="42" t="s">
        <v>93</v>
      </c>
      <c r="B110" s="49">
        <f>SUM(B103:B109)</f>
        <v>235.26</v>
      </c>
      <c r="C110" s="13"/>
      <c r="D110" s="23"/>
      <c r="E110" s="45">
        <f>SUM(E103:E109)</f>
        <v>4160.1397199999983</v>
      </c>
      <c r="F110" s="46" t="s">
        <v>95</v>
      </c>
      <c r="G110" s="45"/>
      <c r="H110" s="46"/>
      <c r="I110" s="45">
        <f>SUM(I103:I109)</f>
        <v>5.0336757992929329</v>
      </c>
      <c r="J110" s="46" t="s">
        <v>97</v>
      </c>
      <c r="K110" s="45">
        <f>SUM(K103:K109)</f>
        <v>135.90924658090924</v>
      </c>
      <c r="L110" s="46" t="s">
        <v>95</v>
      </c>
    </row>
    <row r="111" spans="1:12">
      <c r="A111" s="131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</row>
    <row r="112" spans="1:12">
      <c r="A112" s="50" t="s">
        <v>141</v>
      </c>
    </row>
    <row r="113" spans="1:6">
      <c r="A113" s="54" t="s">
        <v>52</v>
      </c>
      <c r="B113" s="51" t="s">
        <v>9</v>
      </c>
      <c r="C113" s="39" t="s">
        <v>4</v>
      </c>
      <c r="D113" s="116" t="s">
        <v>93</v>
      </c>
      <c r="E113" s="39" t="s">
        <v>9</v>
      </c>
      <c r="F113" s="39" t="s">
        <v>4</v>
      </c>
    </row>
    <row r="114" spans="1:6" ht="18.75">
      <c r="A114" s="48" t="s">
        <v>78</v>
      </c>
      <c r="B114" s="25">
        <f>E95</f>
        <v>1315.8683999999998</v>
      </c>
      <c r="C114" s="120" t="s">
        <v>95</v>
      </c>
      <c r="D114" s="126" t="s">
        <v>146</v>
      </c>
      <c r="E114" s="130">
        <f>E88+E89+E95+E96+E97+E104+E105+E106</f>
        <v>13038.578189999997</v>
      </c>
      <c r="F114" s="130" t="s">
        <v>147</v>
      </c>
    </row>
    <row r="115" spans="1:6" ht="18.75">
      <c r="A115" s="40" t="s">
        <v>76</v>
      </c>
      <c r="B115" s="26">
        <f>E88+E96+E104</f>
        <v>9399.6285899999984</v>
      </c>
      <c r="C115" s="14" t="s">
        <v>95</v>
      </c>
      <c r="D115" s="135"/>
      <c r="E115" s="136"/>
      <c r="F115" s="136" t="s">
        <v>144</v>
      </c>
    </row>
    <row r="116" spans="1:6" ht="18.75">
      <c r="A116" s="110" t="s">
        <v>131</v>
      </c>
      <c r="B116" s="26">
        <f>E97+E105</f>
        <v>1184.6207999999997</v>
      </c>
      <c r="C116" s="14" t="s">
        <v>95</v>
      </c>
      <c r="D116" s="135"/>
      <c r="E116" s="136"/>
      <c r="F116" s="136" t="s">
        <v>144</v>
      </c>
    </row>
    <row r="117" spans="1:6" ht="18.75">
      <c r="A117" s="42" t="s">
        <v>77</v>
      </c>
      <c r="B117" s="27">
        <f>E89+E106</f>
        <v>1138.4603999999999</v>
      </c>
      <c r="C117" s="117" t="s">
        <v>95</v>
      </c>
      <c r="D117" s="127"/>
      <c r="E117" s="137"/>
      <c r="F117" s="137" t="s">
        <v>144</v>
      </c>
    </row>
    <row r="118" spans="1:6" ht="18.75">
      <c r="A118" s="40" t="s">
        <v>74</v>
      </c>
      <c r="B118" s="26">
        <f>E83+E98</f>
        <v>-1762.9348</v>
      </c>
      <c r="C118" s="120" t="s">
        <v>95</v>
      </c>
      <c r="D118" s="126" t="s">
        <v>140</v>
      </c>
      <c r="E118" s="130">
        <f>E83+E84+E91+E90+E98+E99+E107+E108+E109+E100</f>
        <v>-5542.3178799999987</v>
      </c>
      <c r="F118" s="130" t="s">
        <v>147</v>
      </c>
    </row>
    <row r="119" spans="1:6" ht="18.75">
      <c r="A119" s="40" t="s">
        <v>79</v>
      </c>
      <c r="B119" s="26">
        <f>E107</f>
        <v>-17.810759999999995</v>
      </c>
      <c r="C119" s="14" t="s">
        <v>95</v>
      </c>
      <c r="D119" s="135"/>
      <c r="E119" s="136"/>
      <c r="F119" s="136" t="s">
        <v>144</v>
      </c>
    </row>
    <row r="120" spans="1:6" ht="18.75">
      <c r="A120" s="110" t="s">
        <v>134</v>
      </c>
      <c r="B120" s="26">
        <f>E90+E99+E108</f>
        <v>-149.95199999999994</v>
      </c>
      <c r="C120" s="14" t="s">
        <v>95</v>
      </c>
      <c r="D120" s="135"/>
      <c r="E120" s="136"/>
      <c r="F120" s="136" t="s">
        <v>144</v>
      </c>
    </row>
    <row r="121" spans="1:6" ht="18.75">
      <c r="A121" s="42" t="s">
        <v>75</v>
      </c>
      <c r="B121" s="27">
        <f>E84+E91+E100+E109</f>
        <v>-3611.62032</v>
      </c>
      <c r="C121" s="117" t="s">
        <v>95</v>
      </c>
      <c r="D121" s="127"/>
      <c r="E121" s="137"/>
      <c r="F121" s="137" t="s">
        <v>144</v>
      </c>
    </row>
    <row r="123" spans="1:6">
      <c r="A123" s="50" t="s">
        <v>58</v>
      </c>
    </row>
    <row r="124" spans="1:6">
      <c r="A124" s="54" t="s">
        <v>59</v>
      </c>
      <c r="B124" s="51" t="s">
        <v>9</v>
      </c>
      <c r="C124" s="118" t="s">
        <v>143</v>
      </c>
      <c r="D124" s="116" t="s">
        <v>4</v>
      </c>
      <c r="E124" s="54" t="s">
        <v>142</v>
      </c>
    </row>
    <row r="125" spans="1:6" ht="18.75">
      <c r="A125" s="25" t="s">
        <v>27</v>
      </c>
      <c r="B125" s="26">
        <f>E85</f>
        <v>-2281.9456</v>
      </c>
      <c r="C125" s="7">
        <f>-K85</f>
        <v>107.85725715161922</v>
      </c>
      <c r="D125" s="18" t="s">
        <v>95</v>
      </c>
      <c r="E125" s="122">
        <f>C125/B125</f>
        <v>-4.7265481329449403E-2</v>
      </c>
    </row>
    <row r="126" spans="1:6" ht="18.75">
      <c r="A126" s="26" t="s">
        <v>28</v>
      </c>
      <c r="B126" s="26">
        <f>E92</f>
        <v>2088.3436199999996</v>
      </c>
      <c r="C126" s="7">
        <f>-K92</f>
        <v>-88.916623252689561</v>
      </c>
      <c r="D126" s="18" t="s">
        <v>95</v>
      </c>
      <c r="E126" s="122">
        <f t="shared" ref="E126:E128" si="17">C126/B126</f>
        <v>-4.2577582731662511E-2</v>
      </c>
    </row>
    <row r="127" spans="1:6" ht="18.75">
      <c r="A127" s="26" t="s">
        <v>29</v>
      </c>
      <c r="B127" s="26">
        <f>E101</f>
        <v>3529.7225699999981</v>
      </c>
      <c r="C127" s="7">
        <f>-K101</f>
        <v>-43.905906501747694</v>
      </c>
      <c r="D127" s="18" t="s">
        <v>95</v>
      </c>
      <c r="E127" s="122">
        <f t="shared" si="17"/>
        <v>-1.2438911452960938E-2</v>
      </c>
    </row>
    <row r="128" spans="1:6" ht="18.75">
      <c r="A128" s="27" t="s">
        <v>30</v>
      </c>
      <c r="B128" s="27">
        <f>E110</f>
        <v>4160.1397199999983</v>
      </c>
      <c r="C128" s="9">
        <f>-K110</f>
        <v>-135.90924658090924</v>
      </c>
      <c r="D128" s="19" t="s">
        <v>95</v>
      </c>
      <c r="E128" s="123">
        <f t="shared" si="17"/>
        <v>-3.2669394714682637E-2</v>
      </c>
    </row>
    <row r="129" spans="1:5" ht="18.75">
      <c r="A129" s="115" t="s">
        <v>139</v>
      </c>
      <c r="B129" s="29">
        <f>SUM(B125:B128)</f>
        <v>7496.260309999996</v>
      </c>
      <c r="C129" s="114">
        <f>SUM(C125:C128)</f>
        <v>-160.87451918372727</v>
      </c>
      <c r="D129" s="19" t="s">
        <v>95</v>
      </c>
      <c r="E129" s="124">
        <f>C129/B129</f>
        <v>-2.1460636708295868E-2</v>
      </c>
    </row>
    <row r="131" spans="1:5">
      <c r="A131" s="50" t="s">
        <v>138</v>
      </c>
    </row>
    <row r="132" spans="1:5" ht="18">
      <c r="A132" s="54" t="s">
        <v>59</v>
      </c>
      <c r="B132" s="51" t="s">
        <v>70</v>
      </c>
      <c r="C132" s="39" t="s">
        <v>136</v>
      </c>
      <c r="D132" s="38" t="s">
        <v>137</v>
      </c>
    </row>
    <row r="133" spans="1:5">
      <c r="A133" s="111">
        <v>1973</v>
      </c>
      <c r="B133" s="26">
        <v>961</v>
      </c>
      <c r="C133" s="7">
        <v>900</v>
      </c>
      <c r="D133" s="22">
        <f>B133*C133/10000</f>
        <v>86.49</v>
      </c>
    </row>
    <row r="134" spans="1:5">
      <c r="A134" s="111">
        <v>1980</v>
      </c>
      <c r="B134" s="26">
        <v>91</v>
      </c>
      <c r="C134" s="7">
        <f>80*80</f>
        <v>6400</v>
      </c>
      <c r="D134" s="22">
        <f t="shared" ref="D134:D138" si="18">B134*C134/10000</f>
        <v>58.24</v>
      </c>
    </row>
    <row r="135" spans="1:5">
      <c r="A135" s="111">
        <v>1990</v>
      </c>
      <c r="B135" s="26">
        <v>434</v>
      </c>
      <c r="C135" s="7">
        <f>30*30</f>
        <v>900</v>
      </c>
      <c r="D135" s="22">
        <f t="shared" si="18"/>
        <v>39.06</v>
      </c>
    </row>
    <row r="136" spans="1:5">
      <c r="A136" s="111">
        <v>2000</v>
      </c>
      <c r="B136" s="26">
        <v>916</v>
      </c>
      <c r="C136" s="7">
        <f t="shared" ref="C136:C138" si="19">30*30</f>
        <v>900</v>
      </c>
      <c r="D136" s="22">
        <f t="shared" si="18"/>
        <v>82.44</v>
      </c>
    </row>
    <row r="137" spans="1:5">
      <c r="A137" s="111">
        <v>2010</v>
      </c>
      <c r="B137" s="26">
        <v>1500</v>
      </c>
      <c r="C137" s="7">
        <f t="shared" si="19"/>
        <v>900</v>
      </c>
      <c r="D137" s="22">
        <f t="shared" si="18"/>
        <v>135</v>
      </c>
    </row>
    <row r="138" spans="1:5">
      <c r="A138" s="112">
        <v>2020</v>
      </c>
      <c r="B138" s="27">
        <v>5008</v>
      </c>
      <c r="C138" s="9">
        <f t="shared" si="19"/>
        <v>900</v>
      </c>
      <c r="D138" s="23">
        <f t="shared" si="18"/>
        <v>450.72</v>
      </c>
    </row>
    <row r="139" spans="1:5">
      <c r="D139" s="14"/>
    </row>
    <row r="140" spans="1:5">
      <c r="D140" s="14"/>
    </row>
    <row r="141" spans="1:5">
      <c r="D141" s="14"/>
    </row>
  </sheetData>
  <mergeCells count="6">
    <mergeCell ref="D114:D117"/>
    <mergeCell ref="E114:E117"/>
    <mergeCell ref="D118:D121"/>
    <mergeCell ref="E118:E121"/>
    <mergeCell ref="F114:F117"/>
    <mergeCell ref="F118:F1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Fig.3</vt:lpstr>
      <vt:lpstr>Tab.1</vt:lpstr>
      <vt:lpstr>Fig.4</vt:lpstr>
      <vt:lpstr>Fig.5</vt:lpstr>
      <vt:lpstr>Fig.6 Tab.2 and Fig.7</vt:lpstr>
      <vt:lpstr>Fig.3!OLE_LINK10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中毒 甜</cp:lastModifiedBy>
  <dcterms:created xsi:type="dcterms:W3CDTF">2015-06-05T18:19:34Z</dcterms:created>
  <dcterms:modified xsi:type="dcterms:W3CDTF">2025-06-16T07:39:53Z</dcterms:modified>
</cp:coreProperties>
</file>