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PROJECT\python\stock1\"/>
    </mc:Choice>
  </mc:AlternateContent>
  <bookViews>
    <workbookView xWindow="0" yWindow="11700" windowWidth="28800" windowHeight="12525" firstSheet="7" activeTab="8"/>
  </bookViews>
  <sheets>
    <sheet name="TOT-RIM" sheetId="61" r:id="rId1"/>
    <sheet name="TOT" sheetId="58" r:id="rId2"/>
    <sheet name="MO" sheetId="22" r:id="rId3"/>
    <sheet name="TU" sheetId="57" r:id="rId4"/>
    <sheet name="WE" sheetId="64" r:id="rId5"/>
    <sheet name="TH" sheetId="62" r:id="rId6"/>
    <sheet name="FR" sheetId="63" r:id="rId7"/>
    <sheet name="MY2" sheetId="44" r:id="rId8"/>
    <sheet name="MY3" sheetId="73" r:id="rId9"/>
    <sheet name="W7" sheetId="31" r:id="rId10"/>
    <sheet name="W8" sheetId="32" r:id="rId11"/>
    <sheet name="W9" sheetId="55" r:id="rId12"/>
    <sheet name="W10" sheetId="65" r:id="rId13"/>
    <sheet name="NYSE" sheetId="67" r:id="rId14"/>
    <sheet name="NASDAQ" sheetId="68" r:id="rId15"/>
    <sheet name="AMEX" sheetId="69" r:id="rId16"/>
    <sheet name="코스피ROE10" sheetId="33" r:id="rId17"/>
    <sheet name="코스닥가치주" sheetId="34" r:id="rId18"/>
    <sheet name="코스피RIM" sheetId="59" r:id="rId19"/>
    <sheet name="엠씨넥스" sheetId="36" r:id="rId20"/>
    <sheet name="아주캐피탈" sheetId="45" r:id="rId21"/>
    <sheet name="삼성전자" sheetId="37" r:id="rId22"/>
    <sheet name="제노레이" sheetId="46" r:id="rId23"/>
    <sheet name="Sheet1" sheetId="66" r:id="rId24"/>
    <sheet name="아바코" sheetId="48" r:id="rId25"/>
    <sheet name="코미코" sheetId="49" r:id="rId26"/>
    <sheet name="지누스" sheetId="50" r:id="rId27"/>
    <sheet name="유니테스트" sheetId="51" r:id="rId28"/>
    <sheet name="제우스" sheetId="52" r:id="rId29"/>
    <sheet name="바텍" sheetId="53" r:id="rId30"/>
    <sheet name="에스티아이" sheetId="70" r:id="rId31"/>
    <sheet name="인탑스" sheetId="38" r:id="rId32"/>
    <sheet name="탑엔지니어링" sheetId="39" r:id="rId33"/>
    <sheet name="케이씨" sheetId="40" r:id="rId34"/>
    <sheet name="프로텍" sheetId="41" r:id="rId35"/>
    <sheet name="한양이엔지" sheetId="42" r:id="rId36"/>
    <sheet name="SK하이닉스" sheetId="43" r:id="rId37"/>
    <sheet name="에스에이엠티" sheetId="71" r:id="rId38"/>
    <sheet name="월덱스" sheetId="72" r:id="rId39"/>
    <sheet name="아세아제지" sheetId="74" r:id="rId40"/>
  </sheets>
  <definedNames>
    <definedName name="_xlnm._FilterDatabase" localSheetId="15" hidden="1">AMEX!$A$2:$Z$2</definedName>
    <definedName name="_xlnm._FilterDatabase" localSheetId="6" hidden="1">FR!$B$2:$Z$2</definedName>
    <definedName name="_xlnm._FilterDatabase" localSheetId="2" hidden="1">MO!$A$2:$Z$2</definedName>
    <definedName name="_xlnm._FilterDatabase" localSheetId="7" hidden="1">'MY2'!$A$2:$Z$2</definedName>
    <definedName name="_xlnm._FilterDatabase" localSheetId="8" hidden="1">'MY3'!$A$2:$Z$2</definedName>
    <definedName name="_xlnm._FilterDatabase" localSheetId="14" hidden="1">NASDAQ!$A$2:$Z$2</definedName>
    <definedName name="_xlnm._FilterDatabase" localSheetId="13" hidden="1">NYSE!$A$2:$Z$2</definedName>
    <definedName name="_xlnm._FilterDatabase" localSheetId="5" hidden="1">TH!$B$2:$Z$2</definedName>
    <definedName name="_xlnm._FilterDatabase" localSheetId="1" hidden="1">TOT!$A$2:$Z$2</definedName>
    <definedName name="_xlnm._FilterDatabase" localSheetId="0" hidden="1">'TOT-RIM'!$A$2:$Z$2</definedName>
    <definedName name="_xlnm._FilterDatabase" localSheetId="3" hidden="1">TU!$B$2:$Z$2</definedName>
    <definedName name="_xlnm._FilterDatabase" localSheetId="12" hidden="1">'W10'!$A$2:$Z$2</definedName>
    <definedName name="_xlnm._FilterDatabase" localSheetId="9" hidden="1">'W7'!$B$2:$X$36</definedName>
    <definedName name="_xlnm._FilterDatabase" localSheetId="10" hidden="1">'W8'!$A$2:$Y$50</definedName>
    <definedName name="_xlnm._FilterDatabase" localSheetId="11" hidden="1">'W9'!$A$2:$Y$57</definedName>
    <definedName name="_xlnm._FilterDatabase" localSheetId="4" hidden="1">WE!$B$2:$Z$2</definedName>
    <definedName name="_xlnm._FilterDatabase" localSheetId="17" hidden="1">코스닥가치주!$A$2:$Y$50</definedName>
    <definedName name="_xlnm._FilterDatabase" localSheetId="18" hidden="1">코스피RIM!$A$2:$Y$50</definedName>
    <definedName name="_xlnm._FilterDatabase" localSheetId="16" hidden="1">코스피ROE10!$A$2:$Y$50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73" l="1"/>
  <c r="H3" i="73"/>
  <c r="H4" i="73"/>
  <c r="H5" i="73"/>
  <c r="H9" i="73"/>
  <c r="H7" i="73"/>
  <c r="H10" i="73"/>
  <c r="H6" i="73"/>
  <c r="H12" i="73"/>
  <c r="H8" i="73"/>
  <c r="H4" i="44"/>
  <c r="H5" i="44"/>
  <c r="H6" i="44"/>
  <c r="H7" i="44"/>
  <c r="H8" i="44"/>
  <c r="H9" i="44"/>
  <c r="H10" i="44"/>
  <c r="H11" i="44"/>
  <c r="H12" i="44"/>
  <c r="H13" i="44"/>
  <c r="H3" i="44"/>
  <c r="M5" i="74" l="1"/>
  <c r="L5" i="74"/>
  <c r="K5" i="74"/>
  <c r="M5" i="38"/>
  <c r="L5" i="38"/>
  <c r="M5" i="40"/>
  <c r="L5" i="40"/>
  <c r="M5" i="39"/>
  <c r="L5" i="39"/>
  <c r="M5" i="36"/>
  <c r="L5" i="36"/>
  <c r="H25" i="73"/>
  <c r="H24" i="73"/>
  <c r="H23" i="73"/>
  <c r="P23" i="73" s="1"/>
  <c r="H22" i="73"/>
  <c r="P22" i="73" s="1"/>
  <c r="H21" i="73"/>
  <c r="H20" i="73"/>
  <c r="P20" i="73" s="1"/>
  <c r="H19" i="73"/>
  <c r="P19" i="73" s="1"/>
  <c r="H18" i="73"/>
  <c r="P18" i="73" s="1"/>
  <c r="H17" i="73"/>
  <c r="P17" i="73" s="1"/>
  <c r="H16" i="73"/>
  <c r="Y25" i="73"/>
  <c r="P25" i="73"/>
  <c r="O25" i="73"/>
  <c r="N25" i="73"/>
  <c r="M25" i="73"/>
  <c r="L25" i="73"/>
  <c r="Y24" i="73"/>
  <c r="P24" i="73"/>
  <c r="O24" i="73"/>
  <c r="N24" i="73"/>
  <c r="M24" i="73"/>
  <c r="L24" i="73"/>
  <c r="Y23" i="73"/>
  <c r="O23" i="73"/>
  <c r="N23" i="73"/>
  <c r="M23" i="73"/>
  <c r="L23" i="73"/>
  <c r="Y22" i="73"/>
  <c r="O22" i="73"/>
  <c r="N22" i="73"/>
  <c r="M22" i="73"/>
  <c r="L22" i="73"/>
  <c r="Y21" i="73"/>
  <c r="O21" i="73"/>
  <c r="N21" i="73"/>
  <c r="M21" i="73"/>
  <c r="L21" i="73"/>
  <c r="P21" i="73"/>
  <c r="U21" i="73" s="1"/>
  <c r="Y20" i="73"/>
  <c r="O20" i="73"/>
  <c r="N20" i="73"/>
  <c r="M20" i="73"/>
  <c r="L20" i="73"/>
  <c r="Y19" i="73"/>
  <c r="O19" i="73"/>
  <c r="N19" i="73"/>
  <c r="M19" i="73"/>
  <c r="L19" i="73"/>
  <c r="Y18" i="73"/>
  <c r="O18" i="73"/>
  <c r="N18" i="73"/>
  <c r="M18" i="73"/>
  <c r="L18" i="73"/>
  <c r="Y17" i="73"/>
  <c r="O17" i="73"/>
  <c r="N17" i="73"/>
  <c r="M17" i="73"/>
  <c r="L17" i="73"/>
  <c r="Y16" i="73"/>
  <c r="P16" i="73"/>
  <c r="T16" i="73" s="1"/>
  <c r="O16" i="73"/>
  <c r="N16" i="73"/>
  <c r="M16" i="73"/>
  <c r="L16" i="73"/>
  <c r="U15" i="73"/>
  <c r="T15" i="73"/>
  <c r="S15" i="73"/>
  <c r="P8" i="73"/>
  <c r="N8" i="73"/>
  <c r="M8" i="73"/>
  <c r="L8" i="73"/>
  <c r="P12" i="73"/>
  <c r="W12" i="73" s="1"/>
  <c r="N12" i="73"/>
  <c r="M12" i="73"/>
  <c r="L12" i="73"/>
  <c r="P11" i="73"/>
  <c r="T11" i="73" s="1"/>
  <c r="N11" i="73"/>
  <c r="M11" i="73"/>
  <c r="L11" i="73"/>
  <c r="P6" i="73"/>
  <c r="S6" i="73" s="1"/>
  <c r="N6" i="73"/>
  <c r="M6" i="73"/>
  <c r="L6" i="73"/>
  <c r="P3" i="73"/>
  <c r="Q3" i="73" s="1"/>
  <c r="O3" i="73" s="1"/>
  <c r="N3" i="73"/>
  <c r="M3" i="73"/>
  <c r="L3" i="73"/>
  <c r="P9" i="73"/>
  <c r="N9" i="73"/>
  <c r="M9" i="73"/>
  <c r="L9" i="73"/>
  <c r="P5" i="73"/>
  <c r="N5" i="73"/>
  <c r="M5" i="73"/>
  <c r="L5" i="73"/>
  <c r="P4" i="73"/>
  <c r="W4" i="73" s="1"/>
  <c r="N4" i="73"/>
  <c r="M4" i="73"/>
  <c r="L4" i="73"/>
  <c r="P10" i="73"/>
  <c r="N10" i="73"/>
  <c r="M10" i="73"/>
  <c r="L10" i="73"/>
  <c r="P7" i="73"/>
  <c r="N7" i="73"/>
  <c r="M7" i="73"/>
  <c r="L7" i="73"/>
  <c r="Y2" i="73"/>
  <c r="X2" i="73"/>
  <c r="W2" i="73"/>
  <c r="V2" i="73"/>
  <c r="U2" i="73"/>
  <c r="T2" i="73"/>
  <c r="S2" i="73"/>
  <c r="M5" i="72"/>
  <c r="L5" i="72"/>
  <c r="K5" i="72"/>
  <c r="O5" i="48"/>
  <c r="N5" i="48"/>
  <c r="K5" i="71"/>
  <c r="M5" i="71"/>
  <c r="L5" i="71"/>
  <c r="M5" i="41"/>
  <c r="L5" i="41"/>
  <c r="M5" i="52"/>
  <c r="L5" i="52"/>
  <c r="H23" i="44"/>
  <c r="O5" i="49"/>
  <c r="N5" i="49"/>
  <c r="O5" i="70"/>
  <c r="N5" i="70"/>
  <c r="M5" i="70"/>
  <c r="Y18" i="44"/>
  <c r="Y19" i="44"/>
  <c r="Y20" i="44"/>
  <c r="Y21" i="44"/>
  <c r="Y22" i="44"/>
  <c r="Y23" i="44"/>
  <c r="Y24" i="44"/>
  <c r="Y25" i="44"/>
  <c r="Y26" i="44"/>
  <c r="Y27" i="44"/>
  <c r="Y17" i="44"/>
  <c r="M5" i="51"/>
  <c r="L5" i="51"/>
  <c r="P4" i="44"/>
  <c r="P6" i="44"/>
  <c r="P5" i="44"/>
  <c r="P9" i="44"/>
  <c r="P3" i="44"/>
  <c r="P12" i="44"/>
  <c r="P11" i="44"/>
  <c r="P7" i="44"/>
  <c r="P10" i="44"/>
  <c r="P13" i="44"/>
  <c r="P8" i="44"/>
  <c r="O5" i="53"/>
  <c r="N5" i="53"/>
  <c r="M5" i="46"/>
  <c r="L5" i="46"/>
  <c r="L24" i="46"/>
  <c r="K24" i="46"/>
  <c r="J24" i="46"/>
  <c r="I24" i="46"/>
  <c r="H18" i="44"/>
  <c r="H19" i="44"/>
  <c r="H20" i="44"/>
  <c r="P20" i="44" s="1"/>
  <c r="H21" i="44"/>
  <c r="H22" i="44"/>
  <c r="H24" i="44"/>
  <c r="H25" i="44"/>
  <c r="H26" i="44"/>
  <c r="H27" i="44"/>
  <c r="P27" i="44" s="1"/>
  <c r="B49" i="37"/>
  <c r="B48" i="37"/>
  <c r="R6" i="73" l="1"/>
  <c r="Z6" i="73"/>
  <c r="U25" i="73"/>
  <c r="T24" i="73"/>
  <c r="W11" i="73"/>
  <c r="U7" i="73"/>
  <c r="Y9" i="73"/>
  <c r="U17" i="73"/>
  <c r="T20" i="73"/>
  <c r="U20" i="73"/>
  <c r="U24" i="73"/>
  <c r="V10" i="73"/>
  <c r="V8" i="73"/>
  <c r="U16" i="73"/>
  <c r="U12" i="73"/>
  <c r="W10" i="73"/>
  <c r="X5" i="73"/>
  <c r="U11" i="73"/>
  <c r="V11" i="73"/>
  <c r="S9" i="73"/>
  <c r="T5" i="73"/>
  <c r="Y5" i="73"/>
  <c r="W8" i="73"/>
  <c r="U5" i="73"/>
  <c r="Q5" i="73"/>
  <c r="O5" i="73" s="1"/>
  <c r="V5" i="73"/>
  <c r="V7" i="73"/>
  <c r="W5" i="73"/>
  <c r="W7" i="73"/>
  <c r="S5" i="73"/>
  <c r="S3" i="73"/>
  <c r="V12" i="73"/>
  <c r="Q19" i="73"/>
  <c r="R19" i="73" s="1"/>
  <c r="V19" i="73" s="1"/>
  <c r="T19" i="73"/>
  <c r="U19" i="73"/>
  <c r="S19" i="73"/>
  <c r="Q23" i="73"/>
  <c r="R23" i="73" s="1"/>
  <c r="V23" i="73" s="1"/>
  <c r="T23" i="73"/>
  <c r="S23" i="73"/>
  <c r="U23" i="73"/>
  <c r="U18" i="73"/>
  <c r="S18" i="73"/>
  <c r="Q18" i="73"/>
  <c r="R18" i="73" s="1"/>
  <c r="V18" i="73" s="1"/>
  <c r="T18" i="73"/>
  <c r="S22" i="73"/>
  <c r="T22" i="73"/>
  <c r="Q22" i="73"/>
  <c r="R22" i="73" s="1"/>
  <c r="V22" i="73" s="1"/>
  <c r="U22" i="73"/>
  <c r="T6" i="73"/>
  <c r="X10" i="73"/>
  <c r="Y4" i="73"/>
  <c r="U6" i="73"/>
  <c r="Q10" i="73"/>
  <c r="O10" i="73" s="1"/>
  <c r="X12" i="73"/>
  <c r="Q17" i="73"/>
  <c r="R17" i="73" s="1"/>
  <c r="V17" i="73" s="1"/>
  <c r="Q25" i="73"/>
  <c r="R25" i="73" s="1"/>
  <c r="V25" i="73" s="1"/>
  <c r="Q7" i="73"/>
  <c r="O7" i="73" s="1"/>
  <c r="Y11" i="73"/>
  <c r="T3" i="73"/>
  <c r="Y10" i="73"/>
  <c r="T9" i="73"/>
  <c r="U3" i="73"/>
  <c r="Q8" i="73"/>
  <c r="O8" i="73" s="1"/>
  <c r="Q21" i="73"/>
  <c r="R21" i="73" s="1"/>
  <c r="V21" i="73" s="1"/>
  <c r="Y7" i="73"/>
  <c r="W6" i="73"/>
  <c r="X6" i="73"/>
  <c r="S8" i="73"/>
  <c r="S25" i="73"/>
  <c r="X3" i="73"/>
  <c r="Q6" i="73"/>
  <c r="O6" i="73" s="1"/>
  <c r="Y6" i="73"/>
  <c r="S12" i="73"/>
  <c r="T8" i="73"/>
  <c r="T17" i="73"/>
  <c r="T21" i="73"/>
  <c r="T25" i="73"/>
  <c r="Y8" i="73"/>
  <c r="U9" i="73"/>
  <c r="Q12" i="73"/>
  <c r="O12" i="73" s="1"/>
  <c r="S10" i="73"/>
  <c r="T4" i="73"/>
  <c r="W3" i="73"/>
  <c r="Q16" i="73"/>
  <c r="R16" i="73" s="1"/>
  <c r="V16" i="73" s="1"/>
  <c r="Q24" i="73"/>
  <c r="R24" i="73" s="1"/>
  <c r="V24" i="73" s="1"/>
  <c r="T7" i="73"/>
  <c r="U10" i="73"/>
  <c r="Y3" i="73"/>
  <c r="X4" i="73"/>
  <c r="Q4" i="73"/>
  <c r="O4" i="73" s="1"/>
  <c r="X8" i="73"/>
  <c r="X7" i="73"/>
  <c r="V6" i="73"/>
  <c r="S4" i="73"/>
  <c r="V3" i="73"/>
  <c r="X11" i="73"/>
  <c r="Y12" i="73"/>
  <c r="V9" i="73"/>
  <c r="Q11" i="73"/>
  <c r="O11" i="73" s="1"/>
  <c r="S17" i="73"/>
  <c r="Q20" i="73"/>
  <c r="R20" i="73" s="1"/>
  <c r="V20" i="73" s="1"/>
  <c r="S21" i="73"/>
  <c r="S7" i="73"/>
  <c r="T10" i="73"/>
  <c r="U4" i="73"/>
  <c r="W9" i="73"/>
  <c r="V4" i="73"/>
  <c r="X9" i="73"/>
  <c r="S11" i="73"/>
  <c r="T12" i="73"/>
  <c r="U8" i="73"/>
  <c r="S16" i="73"/>
  <c r="S20" i="73"/>
  <c r="S24" i="73"/>
  <c r="Q9" i="73"/>
  <c r="O9" i="73" s="1"/>
  <c r="Z7" i="69"/>
  <c r="P7" i="69"/>
  <c r="X7" i="69" s="1"/>
  <c r="N7" i="69"/>
  <c r="M7" i="69"/>
  <c r="L7" i="69"/>
  <c r="Z6" i="69"/>
  <c r="P6" i="69"/>
  <c r="W6" i="69" s="1"/>
  <c r="N6" i="69"/>
  <c r="M6" i="69"/>
  <c r="L6" i="69"/>
  <c r="Z5" i="69"/>
  <c r="P5" i="69"/>
  <c r="V5" i="69" s="1"/>
  <c r="N5" i="69"/>
  <c r="M5" i="69"/>
  <c r="L5" i="69"/>
  <c r="Z4" i="69"/>
  <c r="Y4" i="69"/>
  <c r="W4" i="69"/>
  <c r="V4" i="69"/>
  <c r="Q4" i="69"/>
  <c r="O4" i="69" s="1"/>
  <c r="P4" i="69"/>
  <c r="U4" i="69" s="1"/>
  <c r="N4" i="69"/>
  <c r="M4" i="69"/>
  <c r="L4" i="69"/>
  <c r="Z3" i="69"/>
  <c r="V3" i="69"/>
  <c r="U3" i="69"/>
  <c r="P3" i="69"/>
  <c r="T3" i="69" s="1"/>
  <c r="N3" i="69"/>
  <c r="M3" i="69"/>
  <c r="L3" i="69"/>
  <c r="Y2" i="69"/>
  <c r="X2" i="69"/>
  <c r="W2" i="69"/>
  <c r="V2" i="69"/>
  <c r="U2" i="69"/>
  <c r="T2" i="69"/>
  <c r="S2" i="69"/>
  <c r="L163" i="68"/>
  <c r="M163" i="68"/>
  <c r="N163" i="68"/>
  <c r="P163" i="68"/>
  <c r="Q163" i="68" s="1"/>
  <c r="O163" i="68" s="1"/>
  <c r="Z163" i="68"/>
  <c r="L45" i="68"/>
  <c r="M45" i="68"/>
  <c r="N45" i="68"/>
  <c r="P45" i="68"/>
  <c r="Z45" i="68"/>
  <c r="L17" i="68"/>
  <c r="M17" i="68"/>
  <c r="N17" i="68"/>
  <c r="P17" i="68"/>
  <c r="V17" i="68" s="1"/>
  <c r="Z17" i="68"/>
  <c r="L149" i="68"/>
  <c r="M149" i="68"/>
  <c r="N149" i="68"/>
  <c r="P149" i="68"/>
  <c r="Z149" i="68"/>
  <c r="L18" i="68"/>
  <c r="M18" i="68"/>
  <c r="N18" i="68"/>
  <c r="P18" i="68"/>
  <c r="Q18" i="68" s="1"/>
  <c r="O18" i="68" s="1"/>
  <c r="Z18" i="68"/>
  <c r="L188" i="68"/>
  <c r="M188" i="68"/>
  <c r="N188" i="68"/>
  <c r="P188" i="68"/>
  <c r="Z188" i="68"/>
  <c r="L86" i="68"/>
  <c r="M86" i="68"/>
  <c r="N86" i="68"/>
  <c r="P86" i="68"/>
  <c r="Z86" i="68"/>
  <c r="L8" i="68"/>
  <c r="M8" i="68"/>
  <c r="N8" i="68"/>
  <c r="P8" i="68"/>
  <c r="Z8" i="68"/>
  <c r="L170" i="68"/>
  <c r="M170" i="68"/>
  <c r="N170" i="68"/>
  <c r="P170" i="68"/>
  <c r="Z170" i="68"/>
  <c r="L150" i="68"/>
  <c r="M150" i="68"/>
  <c r="N150" i="68"/>
  <c r="P150" i="68"/>
  <c r="Z150" i="68"/>
  <c r="L38" i="68"/>
  <c r="M38" i="68"/>
  <c r="N38" i="68"/>
  <c r="P38" i="68"/>
  <c r="V38" i="68" s="1"/>
  <c r="Z38" i="68"/>
  <c r="L66" i="68"/>
  <c r="M66" i="68"/>
  <c r="N66" i="68"/>
  <c r="P66" i="68"/>
  <c r="Z66" i="68"/>
  <c r="L65" i="68"/>
  <c r="M65" i="68"/>
  <c r="N65" i="68"/>
  <c r="P65" i="68"/>
  <c r="T65" i="68" s="1"/>
  <c r="Z65" i="68"/>
  <c r="L31" i="68"/>
  <c r="M31" i="68"/>
  <c r="N31" i="68"/>
  <c r="P31" i="68"/>
  <c r="Z31" i="68"/>
  <c r="L153" i="68"/>
  <c r="M153" i="68"/>
  <c r="N153" i="68"/>
  <c r="P153" i="68"/>
  <c r="Q153" i="68" s="1"/>
  <c r="O153" i="68" s="1"/>
  <c r="Z153" i="68"/>
  <c r="L74" i="68"/>
  <c r="M74" i="68"/>
  <c r="N74" i="68"/>
  <c r="P74" i="68"/>
  <c r="V74" i="68" s="1"/>
  <c r="Z74" i="68"/>
  <c r="L129" i="68"/>
  <c r="M129" i="68"/>
  <c r="N129" i="68"/>
  <c r="P129" i="68"/>
  <c r="Z129" i="68"/>
  <c r="L92" i="68"/>
  <c r="M92" i="68"/>
  <c r="N92" i="68"/>
  <c r="P92" i="68"/>
  <c r="Z92" i="68"/>
  <c r="L138" i="68"/>
  <c r="M138" i="68"/>
  <c r="N138" i="68"/>
  <c r="P138" i="68"/>
  <c r="Q138" i="68" s="1"/>
  <c r="O138" i="68" s="1"/>
  <c r="Z138" i="68"/>
  <c r="L130" i="68"/>
  <c r="M130" i="68"/>
  <c r="N130" i="68"/>
  <c r="P130" i="68"/>
  <c r="Z130" i="68"/>
  <c r="L54" i="68"/>
  <c r="M54" i="68"/>
  <c r="N54" i="68"/>
  <c r="P54" i="68"/>
  <c r="S54" i="68" s="1"/>
  <c r="R54" i="68" s="1"/>
  <c r="Z54" i="68"/>
  <c r="L22" i="68"/>
  <c r="M22" i="68"/>
  <c r="N22" i="68"/>
  <c r="P22" i="68"/>
  <c r="Z22" i="68"/>
  <c r="L105" i="68"/>
  <c r="M105" i="68"/>
  <c r="N105" i="68"/>
  <c r="P105" i="68"/>
  <c r="Q105" i="68" s="1"/>
  <c r="O105" i="68" s="1"/>
  <c r="Z105" i="68"/>
  <c r="L9" i="68"/>
  <c r="M9" i="68"/>
  <c r="N9" i="68"/>
  <c r="P9" i="68"/>
  <c r="Z9" i="68"/>
  <c r="L148" i="68"/>
  <c r="M148" i="68"/>
  <c r="N148" i="68"/>
  <c r="P148" i="68"/>
  <c r="Z148" i="68"/>
  <c r="L42" i="68"/>
  <c r="M42" i="68"/>
  <c r="N42" i="68"/>
  <c r="P42" i="68"/>
  <c r="X42" i="68"/>
  <c r="Z42" i="68"/>
  <c r="L169" i="68"/>
  <c r="M169" i="68"/>
  <c r="N169" i="68"/>
  <c r="P169" i="68"/>
  <c r="Y169" i="68" s="1"/>
  <c r="Q169" i="68"/>
  <c r="O169" i="68" s="1"/>
  <c r="Z169" i="68"/>
  <c r="L158" i="68"/>
  <c r="M158" i="68"/>
  <c r="N158" i="68"/>
  <c r="P158" i="68"/>
  <c r="Z158" i="68"/>
  <c r="L56" i="68"/>
  <c r="M56" i="68"/>
  <c r="N56" i="68"/>
  <c r="P56" i="68"/>
  <c r="Q56" i="68" s="1"/>
  <c r="O56" i="68" s="1"/>
  <c r="Z56" i="68"/>
  <c r="L19" i="68"/>
  <c r="M19" i="68"/>
  <c r="N19" i="68"/>
  <c r="P19" i="68"/>
  <c r="W19" i="68" s="1"/>
  <c r="Z19" i="68"/>
  <c r="L191" i="68"/>
  <c r="M191" i="68"/>
  <c r="N191" i="68"/>
  <c r="P191" i="68"/>
  <c r="Y191" i="68" s="1"/>
  <c r="Q191" i="68"/>
  <c r="O191" i="68" s="1"/>
  <c r="X191" i="68"/>
  <c r="Z191" i="68"/>
  <c r="L190" i="68"/>
  <c r="M190" i="68"/>
  <c r="N190" i="68"/>
  <c r="P190" i="68"/>
  <c r="Z190" i="68"/>
  <c r="L26" i="68"/>
  <c r="M26" i="68"/>
  <c r="N26" i="68"/>
  <c r="P26" i="68"/>
  <c r="Z26" i="68"/>
  <c r="L11" i="68"/>
  <c r="M11" i="68"/>
  <c r="N11" i="68"/>
  <c r="P11" i="68"/>
  <c r="S11" i="68" s="1"/>
  <c r="R11" i="68" s="1"/>
  <c r="Z11" i="68"/>
  <c r="L34" i="68"/>
  <c r="M34" i="68"/>
  <c r="N34" i="68"/>
  <c r="P34" i="68"/>
  <c r="Q34" i="68" s="1"/>
  <c r="O34" i="68" s="1"/>
  <c r="Z34" i="68"/>
  <c r="L43" i="68"/>
  <c r="M43" i="68"/>
  <c r="N43" i="68"/>
  <c r="P43" i="68"/>
  <c r="Y43" i="68"/>
  <c r="Z43" i="68"/>
  <c r="L109" i="68"/>
  <c r="M109" i="68"/>
  <c r="N109" i="68"/>
  <c r="P109" i="68"/>
  <c r="Q109" i="68" s="1"/>
  <c r="O109" i="68" s="1"/>
  <c r="Z109" i="68"/>
  <c r="L152" i="68"/>
  <c r="M152" i="68"/>
  <c r="N152" i="68"/>
  <c r="P152" i="68"/>
  <c r="Z152" i="68"/>
  <c r="L49" i="68"/>
  <c r="M49" i="68"/>
  <c r="N49" i="68"/>
  <c r="P49" i="68"/>
  <c r="Q49" i="68" s="1"/>
  <c r="O49" i="68" s="1"/>
  <c r="Z49" i="68"/>
  <c r="L122" i="68"/>
  <c r="M122" i="68"/>
  <c r="N122" i="68"/>
  <c r="P122" i="68"/>
  <c r="Y122" i="68" s="1"/>
  <c r="Z122" i="68"/>
  <c r="L58" i="68"/>
  <c r="M58" i="68"/>
  <c r="N58" i="68"/>
  <c r="P58" i="68"/>
  <c r="Z58" i="68"/>
  <c r="L73" i="68"/>
  <c r="M73" i="68"/>
  <c r="N73" i="68"/>
  <c r="P73" i="68"/>
  <c r="S73" i="68" s="1"/>
  <c r="R73" i="68" s="1"/>
  <c r="Z73" i="68"/>
  <c r="L184" i="68"/>
  <c r="M184" i="68"/>
  <c r="N184" i="68"/>
  <c r="P184" i="68"/>
  <c r="Q184" i="68" s="1"/>
  <c r="O184" i="68" s="1"/>
  <c r="Z184" i="68"/>
  <c r="L181" i="68"/>
  <c r="M181" i="68"/>
  <c r="N181" i="68"/>
  <c r="P181" i="68"/>
  <c r="Z181" i="68"/>
  <c r="L172" i="68"/>
  <c r="M172" i="68"/>
  <c r="N172" i="68"/>
  <c r="P172" i="68"/>
  <c r="Z172" i="68"/>
  <c r="L154" i="68"/>
  <c r="M154" i="68"/>
  <c r="N154" i="68"/>
  <c r="P154" i="68"/>
  <c r="T154" i="68" s="1"/>
  <c r="Z154" i="68"/>
  <c r="L3" i="68"/>
  <c r="M3" i="68"/>
  <c r="N3" i="68"/>
  <c r="P3" i="68"/>
  <c r="Q3" i="68" s="1"/>
  <c r="O3" i="68" s="1"/>
  <c r="Z3" i="68"/>
  <c r="L30" i="68"/>
  <c r="M30" i="68"/>
  <c r="N30" i="68"/>
  <c r="P30" i="68"/>
  <c r="Q30" i="68" s="1"/>
  <c r="O30" i="68" s="1"/>
  <c r="Z30" i="68"/>
  <c r="L23" i="68"/>
  <c r="M23" i="68"/>
  <c r="N23" i="68"/>
  <c r="P23" i="68"/>
  <c r="W23" i="68" s="1"/>
  <c r="X23" i="68"/>
  <c r="Z23" i="68"/>
  <c r="L146" i="68"/>
  <c r="M146" i="68"/>
  <c r="N146" i="68"/>
  <c r="P146" i="68"/>
  <c r="Z146" i="68"/>
  <c r="L60" i="68"/>
  <c r="M60" i="68"/>
  <c r="N60" i="68"/>
  <c r="P60" i="68"/>
  <c r="Z60" i="68"/>
  <c r="L35" i="68"/>
  <c r="M35" i="68"/>
  <c r="N35" i="68"/>
  <c r="P35" i="68"/>
  <c r="W35" i="68" s="1"/>
  <c r="Z35" i="68"/>
  <c r="L20" i="68"/>
  <c r="M20" i="68"/>
  <c r="N20" i="68"/>
  <c r="P20" i="68"/>
  <c r="Z20" i="68"/>
  <c r="L157" i="68"/>
  <c r="M157" i="68"/>
  <c r="N157" i="68"/>
  <c r="P157" i="68"/>
  <c r="Z157" i="68"/>
  <c r="L110" i="68"/>
  <c r="M110" i="68"/>
  <c r="N110" i="68"/>
  <c r="P110" i="68"/>
  <c r="Y110" i="68" s="1"/>
  <c r="Z110" i="68"/>
  <c r="L67" i="68"/>
  <c r="M67" i="68"/>
  <c r="N67" i="68"/>
  <c r="P67" i="68"/>
  <c r="Z67" i="68"/>
  <c r="L104" i="68"/>
  <c r="M104" i="68"/>
  <c r="N104" i="68"/>
  <c r="P104" i="68"/>
  <c r="Z104" i="68"/>
  <c r="L141" i="68"/>
  <c r="M141" i="68"/>
  <c r="N141" i="68"/>
  <c r="P141" i="68"/>
  <c r="Q141" i="68" s="1"/>
  <c r="O141" i="68" s="1"/>
  <c r="Z141" i="68"/>
  <c r="L113" i="68"/>
  <c r="M113" i="68"/>
  <c r="N113" i="68"/>
  <c r="P113" i="68"/>
  <c r="Y113" i="68" s="1"/>
  <c r="Z113" i="68"/>
  <c r="L88" i="68"/>
  <c r="M88" i="68"/>
  <c r="N88" i="68"/>
  <c r="P88" i="68"/>
  <c r="T88" i="68" s="1"/>
  <c r="Q88" i="68"/>
  <c r="O88" i="68" s="1"/>
  <c r="Y88" i="68"/>
  <c r="Z88" i="68"/>
  <c r="L120" i="68"/>
  <c r="M120" i="68"/>
  <c r="N120" i="68"/>
  <c r="P120" i="68"/>
  <c r="Z120" i="68"/>
  <c r="L187" i="68"/>
  <c r="M187" i="68"/>
  <c r="N187" i="68"/>
  <c r="P187" i="68"/>
  <c r="W187" i="68" s="1"/>
  <c r="Z187" i="68"/>
  <c r="L87" i="68"/>
  <c r="M87" i="68"/>
  <c r="N87" i="68"/>
  <c r="P87" i="68"/>
  <c r="Q87" i="68" s="1"/>
  <c r="O87" i="68" s="1"/>
  <c r="Z87" i="68"/>
  <c r="L189" i="68"/>
  <c r="M189" i="68"/>
  <c r="N189" i="68"/>
  <c r="P189" i="68"/>
  <c r="X189" i="68" s="1"/>
  <c r="Z189" i="68"/>
  <c r="L95" i="68"/>
  <c r="M95" i="68"/>
  <c r="N95" i="68"/>
  <c r="P95" i="68"/>
  <c r="Q95" i="68" s="1"/>
  <c r="O95" i="68" s="1"/>
  <c r="S95" i="68"/>
  <c r="R95" i="68" s="1"/>
  <c r="W95" i="68"/>
  <c r="Z95" i="68"/>
  <c r="L10" i="68"/>
  <c r="M10" i="68"/>
  <c r="N10" i="68"/>
  <c r="P10" i="68"/>
  <c r="Q10" i="68" s="1"/>
  <c r="O10" i="68" s="1"/>
  <c r="Z10" i="68"/>
  <c r="L127" i="68"/>
  <c r="M127" i="68"/>
  <c r="N127" i="68"/>
  <c r="P127" i="68"/>
  <c r="S127" i="68" s="1"/>
  <c r="R127" i="68" s="1"/>
  <c r="Z127" i="68"/>
  <c r="L176" i="68"/>
  <c r="M176" i="68"/>
  <c r="N176" i="68"/>
  <c r="P176" i="68"/>
  <c r="Q176" i="68" s="1"/>
  <c r="O176" i="68" s="1"/>
  <c r="Z176" i="68"/>
  <c r="L101" i="68"/>
  <c r="M101" i="68"/>
  <c r="N101" i="68"/>
  <c r="P101" i="68"/>
  <c r="U101" i="68" s="1"/>
  <c r="Z101" i="68"/>
  <c r="L155" i="68"/>
  <c r="M155" i="68"/>
  <c r="N155" i="68"/>
  <c r="P155" i="68"/>
  <c r="W155" i="68" s="1"/>
  <c r="Z155" i="68"/>
  <c r="L103" i="68"/>
  <c r="M103" i="68"/>
  <c r="N103" i="68"/>
  <c r="P103" i="68"/>
  <c r="Z103" i="68"/>
  <c r="L139" i="68"/>
  <c r="M139" i="68"/>
  <c r="N139" i="68"/>
  <c r="P139" i="68"/>
  <c r="W139" i="68" s="1"/>
  <c r="Z139" i="68"/>
  <c r="L89" i="68"/>
  <c r="M89" i="68"/>
  <c r="N89" i="68"/>
  <c r="P89" i="68"/>
  <c r="S89" i="68" s="1"/>
  <c r="R89" i="68" s="1"/>
  <c r="Z89" i="68"/>
  <c r="L145" i="68"/>
  <c r="M145" i="68"/>
  <c r="N145" i="68"/>
  <c r="P145" i="68"/>
  <c r="Z145" i="68"/>
  <c r="L131" i="68"/>
  <c r="M131" i="68"/>
  <c r="N131" i="68"/>
  <c r="P131" i="68"/>
  <c r="Q131" i="68" s="1"/>
  <c r="O131" i="68" s="1"/>
  <c r="Z131" i="68"/>
  <c r="L100" i="68"/>
  <c r="M100" i="68"/>
  <c r="N100" i="68"/>
  <c r="P100" i="68"/>
  <c r="Z100" i="68"/>
  <c r="L137" i="68"/>
  <c r="M137" i="68"/>
  <c r="N137" i="68"/>
  <c r="P137" i="68"/>
  <c r="Z137" i="68"/>
  <c r="L136" i="68"/>
  <c r="M136" i="68"/>
  <c r="N136" i="68"/>
  <c r="P136" i="68"/>
  <c r="W136" i="68" s="1"/>
  <c r="Z136" i="68"/>
  <c r="L108" i="68"/>
  <c r="M108" i="68"/>
  <c r="N108" i="68"/>
  <c r="P108" i="68"/>
  <c r="Z108" i="68"/>
  <c r="L47" i="68"/>
  <c r="M47" i="68"/>
  <c r="N47" i="68"/>
  <c r="P47" i="68"/>
  <c r="Z47" i="68"/>
  <c r="L118" i="68"/>
  <c r="M118" i="68"/>
  <c r="N118" i="68"/>
  <c r="P118" i="68"/>
  <c r="Q118" i="68" s="1"/>
  <c r="O118" i="68" s="1"/>
  <c r="Z118" i="68"/>
  <c r="L4" i="68"/>
  <c r="M4" i="68"/>
  <c r="N4" i="68"/>
  <c r="P4" i="68"/>
  <c r="S4" i="68" s="1"/>
  <c r="R4" i="68" s="1"/>
  <c r="Z4" i="68"/>
  <c r="L143" i="68"/>
  <c r="M143" i="68"/>
  <c r="N143" i="68"/>
  <c r="P143" i="68"/>
  <c r="Z143" i="68"/>
  <c r="L71" i="68"/>
  <c r="M71" i="68"/>
  <c r="N71" i="68"/>
  <c r="P71" i="68"/>
  <c r="X71" i="68" s="1"/>
  <c r="Z71" i="68"/>
  <c r="L72" i="68"/>
  <c r="M72" i="68"/>
  <c r="N72" i="68"/>
  <c r="P72" i="68"/>
  <c r="W72" i="68" s="1"/>
  <c r="S72" i="68"/>
  <c r="R72" i="68" s="1"/>
  <c r="Z72" i="68"/>
  <c r="L121" i="68"/>
  <c r="M121" i="68"/>
  <c r="N121" i="68"/>
  <c r="P121" i="68"/>
  <c r="X121" i="68" s="1"/>
  <c r="Z121" i="68"/>
  <c r="L112" i="68"/>
  <c r="M112" i="68"/>
  <c r="N112" i="68"/>
  <c r="P112" i="68"/>
  <c r="Q112" i="68" s="1"/>
  <c r="O112" i="68" s="1"/>
  <c r="Z112" i="68"/>
  <c r="L126" i="68"/>
  <c r="M126" i="68"/>
  <c r="N126" i="68"/>
  <c r="P126" i="68"/>
  <c r="Z126" i="68"/>
  <c r="L32" i="68"/>
  <c r="M32" i="68"/>
  <c r="N32" i="68"/>
  <c r="P32" i="68"/>
  <c r="Q32" i="68" s="1"/>
  <c r="O32" i="68" s="1"/>
  <c r="Z32" i="68"/>
  <c r="L133" i="68"/>
  <c r="M133" i="68"/>
  <c r="N133" i="68"/>
  <c r="P133" i="68"/>
  <c r="S133" i="68" s="1"/>
  <c r="R133" i="68" s="1"/>
  <c r="Z133" i="68"/>
  <c r="L75" i="68"/>
  <c r="M75" i="68"/>
  <c r="N75" i="68"/>
  <c r="P75" i="68"/>
  <c r="Z75" i="68"/>
  <c r="L125" i="68"/>
  <c r="M125" i="68"/>
  <c r="N125" i="68"/>
  <c r="P125" i="68"/>
  <c r="Z125" i="68"/>
  <c r="L76" i="68"/>
  <c r="M76" i="68"/>
  <c r="N76" i="68"/>
  <c r="P76" i="68"/>
  <c r="V76" i="68" s="1"/>
  <c r="Z76" i="68"/>
  <c r="L80" i="68"/>
  <c r="M80" i="68"/>
  <c r="N80" i="68"/>
  <c r="P80" i="68"/>
  <c r="Z80" i="68"/>
  <c r="L151" i="68"/>
  <c r="M151" i="68"/>
  <c r="N151" i="68"/>
  <c r="P151" i="68"/>
  <c r="Z151" i="68"/>
  <c r="L165" i="68"/>
  <c r="M165" i="68"/>
  <c r="N165" i="68"/>
  <c r="P165" i="68"/>
  <c r="W165" i="68" s="1"/>
  <c r="Z165" i="68"/>
  <c r="L99" i="68"/>
  <c r="M99" i="68"/>
  <c r="N99" i="68"/>
  <c r="P99" i="68"/>
  <c r="Z99" i="68"/>
  <c r="L161" i="68"/>
  <c r="M161" i="68"/>
  <c r="N161" i="68"/>
  <c r="P161" i="68"/>
  <c r="Q161" i="68" s="1"/>
  <c r="O161" i="68" s="1"/>
  <c r="Z161" i="68"/>
  <c r="L124" i="68"/>
  <c r="M124" i="68"/>
  <c r="N124" i="68"/>
  <c r="P124" i="68"/>
  <c r="S124" i="68" s="1"/>
  <c r="R124" i="68" s="1"/>
  <c r="Z124" i="68"/>
  <c r="L62" i="68"/>
  <c r="M62" i="68"/>
  <c r="N62" i="68"/>
  <c r="P62" i="68"/>
  <c r="Q62" i="68" s="1"/>
  <c r="O62" i="68" s="1"/>
  <c r="Z62" i="68"/>
  <c r="L91" i="68"/>
  <c r="M91" i="68"/>
  <c r="N91" i="68"/>
  <c r="P91" i="68"/>
  <c r="Y91" i="68" s="1"/>
  <c r="Z91" i="68"/>
  <c r="L6" i="68"/>
  <c r="M6" i="68"/>
  <c r="N6" i="68"/>
  <c r="P6" i="68"/>
  <c r="W6" i="68" s="1"/>
  <c r="Z6" i="68"/>
  <c r="L147" i="68"/>
  <c r="M147" i="68"/>
  <c r="N147" i="68"/>
  <c r="P147" i="68"/>
  <c r="Z147" i="68"/>
  <c r="L185" i="68"/>
  <c r="M185" i="68"/>
  <c r="N185" i="68"/>
  <c r="P185" i="68"/>
  <c r="Z185" i="68"/>
  <c r="L175" i="68"/>
  <c r="M175" i="68"/>
  <c r="N175" i="68"/>
  <c r="P175" i="68"/>
  <c r="Q175" i="68" s="1"/>
  <c r="O175" i="68" s="1"/>
  <c r="Z175" i="68"/>
  <c r="L16" i="68"/>
  <c r="M16" i="68"/>
  <c r="N16" i="68"/>
  <c r="P16" i="68"/>
  <c r="Q16" i="68" s="1"/>
  <c r="O16" i="68" s="1"/>
  <c r="Z16" i="68"/>
  <c r="L178" i="68"/>
  <c r="M178" i="68"/>
  <c r="N178" i="68"/>
  <c r="P178" i="68"/>
  <c r="Q178" i="68" s="1"/>
  <c r="O178" i="68" s="1"/>
  <c r="Z178" i="68"/>
  <c r="L159" i="68"/>
  <c r="M159" i="68"/>
  <c r="N159" i="68"/>
  <c r="P159" i="68"/>
  <c r="Q159" i="68" s="1"/>
  <c r="O159" i="68" s="1"/>
  <c r="Z159" i="68"/>
  <c r="L5" i="68"/>
  <c r="M5" i="68"/>
  <c r="N5" i="68"/>
  <c r="P5" i="68"/>
  <c r="V5" i="68" s="1"/>
  <c r="Z5" i="68"/>
  <c r="L69" i="68"/>
  <c r="M69" i="68"/>
  <c r="N69" i="68"/>
  <c r="P69" i="68"/>
  <c r="W69" i="68" s="1"/>
  <c r="Z69" i="68"/>
  <c r="L57" i="68"/>
  <c r="M57" i="68"/>
  <c r="N57" i="68"/>
  <c r="P57" i="68"/>
  <c r="S57" i="68" s="1"/>
  <c r="R57" i="68" s="1"/>
  <c r="Z57" i="68"/>
  <c r="L59" i="68"/>
  <c r="M59" i="68"/>
  <c r="N59" i="68"/>
  <c r="P59" i="68"/>
  <c r="Z59" i="68"/>
  <c r="L132" i="68"/>
  <c r="M132" i="68"/>
  <c r="N132" i="68"/>
  <c r="P132" i="68"/>
  <c r="Z132" i="68"/>
  <c r="L128" i="68"/>
  <c r="M128" i="68"/>
  <c r="N128" i="68"/>
  <c r="P128" i="68"/>
  <c r="Q128" i="68" s="1"/>
  <c r="O128" i="68" s="1"/>
  <c r="Z128" i="68"/>
  <c r="L53" i="68"/>
  <c r="M53" i="68"/>
  <c r="N53" i="68"/>
  <c r="P53" i="68"/>
  <c r="Q53" i="68" s="1"/>
  <c r="O53" i="68" s="1"/>
  <c r="S53" i="68"/>
  <c r="R53" i="68" s="1"/>
  <c r="Z53" i="68"/>
  <c r="L142" i="68"/>
  <c r="M142" i="68"/>
  <c r="N142" i="68"/>
  <c r="P142" i="68"/>
  <c r="Q142" i="68" s="1"/>
  <c r="O142" i="68" s="1"/>
  <c r="Z142" i="68"/>
  <c r="L84" i="68"/>
  <c r="M84" i="68"/>
  <c r="N84" i="68"/>
  <c r="P84" i="68"/>
  <c r="V84" i="68" s="1"/>
  <c r="Z84" i="68"/>
  <c r="L183" i="68"/>
  <c r="M183" i="68"/>
  <c r="N183" i="68"/>
  <c r="P183" i="68"/>
  <c r="V183" i="68" s="1"/>
  <c r="Z183" i="68"/>
  <c r="L115" i="68"/>
  <c r="M115" i="68"/>
  <c r="N115" i="68"/>
  <c r="P115" i="68"/>
  <c r="Z115" i="68"/>
  <c r="L63" i="68"/>
  <c r="M63" i="68"/>
  <c r="N63" i="68"/>
  <c r="P63" i="68"/>
  <c r="T63" i="68" s="1"/>
  <c r="Z63" i="68"/>
  <c r="L82" i="68"/>
  <c r="M82" i="68"/>
  <c r="N82" i="68"/>
  <c r="P82" i="68"/>
  <c r="Z82" i="68"/>
  <c r="L182" i="68"/>
  <c r="M182" i="68"/>
  <c r="N182" i="68"/>
  <c r="P182" i="68"/>
  <c r="Q182" i="68" s="1"/>
  <c r="O182" i="68" s="1"/>
  <c r="Z182" i="68"/>
  <c r="L156" i="68"/>
  <c r="M156" i="68"/>
  <c r="N156" i="68"/>
  <c r="P156" i="68"/>
  <c r="Z156" i="68"/>
  <c r="L39" i="68"/>
  <c r="M39" i="68"/>
  <c r="N39" i="68"/>
  <c r="P39" i="68"/>
  <c r="Z39" i="68"/>
  <c r="L83" i="68"/>
  <c r="M83" i="68"/>
  <c r="N83" i="68"/>
  <c r="P83" i="68"/>
  <c r="V83" i="68" s="1"/>
  <c r="Z83" i="68"/>
  <c r="L164" i="68"/>
  <c r="M164" i="68"/>
  <c r="N164" i="68"/>
  <c r="P164" i="68"/>
  <c r="S164" i="68" s="1"/>
  <c r="R164" i="68" s="1"/>
  <c r="Z164" i="68"/>
  <c r="L55" i="68"/>
  <c r="M55" i="68"/>
  <c r="N55" i="68"/>
  <c r="P55" i="68"/>
  <c r="X55" i="68" s="1"/>
  <c r="Z55" i="68"/>
  <c r="L140" i="68"/>
  <c r="M140" i="68"/>
  <c r="N140" i="68"/>
  <c r="P140" i="68"/>
  <c r="Z140" i="68"/>
  <c r="L93" i="68"/>
  <c r="M93" i="68"/>
  <c r="N93" i="68"/>
  <c r="P93" i="68"/>
  <c r="U93" i="68" s="1"/>
  <c r="Z93" i="68"/>
  <c r="L79" i="68"/>
  <c r="M79" i="68"/>
  <c r="N79" i="68"/>
  <c r="P79" i="68"/>
  <c r="X79" i="68" s="1"/>
  <c r="Z79" i="68"/>
  <c r="L97" i="68"/>
  <c r="M97" i="68"/>
  <c r="N97" i="68"/>
  <c r="P97" i="68"/>
  <c r="S97" i="68" s="1"/>
  <c r="R97" i="68" s="1"/>
  <c r="Z97" i="68"/>
  <c r="L173" i="68"/>
  <c r="M173" i="68"/>
  <c r="N173" i="68"/>
  <c r="P173" i="68"/>
  <c r="Z173" i="68"/>
  <c r="L24" i="68"/>
  <c r="M24" i="68"/>
  <c r="N24" i="68"/>
  <c r="P24" i="68"/>
  <c r="Z24" i="68"/>
  <c r="Z174" i="68"/>
  <c r="P174" i="68"/>
  <c r="N174" i="68"/>
  <c r="M174" i="68"/>
  <c r="L174" i="68"/>
  <c r="Z85" i="68"/>
  <c r="P85" i="68"/>
  <c r="Q85" i="68" s="1"/>
  <c r="O85" i="68" s="1"/>
  <c r="N85" i="68"/>
  <c r="M85" i="68"/>
  <c r="L85" i="68"/>
  <c r="Z46" i="68"/>
  <c r="P46" i="68"/>
  <c r="N46" i="68"/>
  <c r="M46" i="68"/>
  <c r="L46" i="68"/>
  <c r="Z77" i="68"/>
  <c r="P77" i="68"/>
  <c r="Q77" i="68" s="1"/>
  <c r="O77" i="68" s="1"/>
  <c r="N77" i="68"/>
  <c r="M77" i="68"/>
  <c r="L77" i="68"/>
  <c r="Z107" i="68"/>
  <c r="P107" i="68"/>
  <c r="N107" i="68"/>
  <c r="M107" i="68"/>
  <c r="L107" i="68"/>
  <c r="Z179" i="68"/>
  <c r="P179" i="68"/>
  <c r="N179" i="68"/>
  <c r="M179" i="68"/>
  <c r="L179" i="68"/>
  <c r="Z90" i="68"/>
  <c r="P90" i="68"/>
  <c r="Y90" i="68" s="1"/>
  <c r="N90" i="68"/>
  <c r="M90" i="68"/>
  <c r="L90" i="68"/>
  <c r="Z96" i="68"/>
  <c r="P96" i="68"/>
  <c r="N96" i="68"/>
  <c r="M96" i="68"/>
  <c r="L96" i="68"/>
  <c r="Z64" i="68"/>
  <c r="P64" i="68"/>
  <c r="S64" i="68" s="1"/>
  <c r="R64" i="68" s="1"/>
  <c r="N64" i="68"/>
  <c r="M64" i="68"/>
  <c r="L64" i="68"/>
  <c r="Z117" i="68"/>
  <c r="P117" i="68"/>
  <c r="N117" i="68"/>
  <c r="M117" i="68"/>
  <c r="L117" i="68"/>
  <c r="Z119" i="68"/>
  <c r="P119" i="68"/>
  <c r="N119" i="68"/>
  <c r="M119" i="68"/>
  <c r="L119" i="68"/>
  <c r="Z68" i="68"/>
  <c r="P68" i="68"/>
  <c r="Q68" i="68" s="1"/>
  <c r="O68" i="68" s="1"/>
  <c r="N68" i="68"/>
  <c r="M68" i="68"/>
  <c r="L68" i="68"/>
  <c r="Z94" i="68"/>
  <c r="P94" i="68"/>
  <c r="Q94" i="68" s="1"/>
  <c r="O94" i="68" s="1"/>
  <c r="N94" i="68"/>
  <c r="M94" i="68"/>
  <c r="L94" i="68"/>
  <c r="Z37" i="68"/>
  <c r="P37" i="68"/>
  <c r="N37" i="68"/>
  <c r="M37" i="68"/>
  <c r="L37" i="68"/>
  <c r="Z33" i="68"/>
  <c r="P33" i="68"/>
  <c r="W33" i="68" s="1"/>
  <c r="N33" i="68"/>
  <c r="M33" i="68"/>
  <c r="L33" i="68"/>
  <c r="Z13" i="68"/>
  <c r="P13" i="68"/>
  <c r="X13" i="68" s="1"/>
  <c r="N13" i="68"/>
  <c r="M13" i="68"/>
  <c r="L13" i="68"/>
  <c r="Z70" i="68"/>
  <c r="P70" i="68"/>
  <c r="N70" i="68"/>
  <c r="M70" i="68"/>
  <c r="L70" i="68"/>
  <c r="Z61" i="68"/>
  <c r="P61" i="68"/>
  <c r="Q61" i="68" s="1"/>
  <c r="O61" i="68" s="1"/>
  <c r="N61" i="68"/>
  <c r="M61" i="68"/>
  <c r="L61" i="68"/>
  <c r="Z102" i="68"/>
  <c r="P102" i="68"/>
  <c r="N102" i="68"/>
  <c r="M102" i="68"/>
  <c r="L102" i="68"/>
  <c r="Z36" i="68"/>
  <c r="P36" i="68"/>
  <c r="Q36" i="68" s="1"/>
  <c r="O36" i="68" s="1"/>
  <c r="N36" i="68"/>
  <c r="M36" i="68"/>
  <c r="L36" i="68"/>
  <c r="Z135" i="68"/>
  <c r="P135" i="68"/>
  <c r="Q135" i="68" s="1"/>
  <c r="O135" i="68" s="1"/>
  <c r="N135" i="68"/>
  <c r="M135" i="68"/>
  <c r="L135" i="68"/>
  <c r="Z15" i="68"/>
  <c r="P15" i="68"/>
  <c r="N15" i="68"/>
  <c r="M15" i="68"/>
  <c r="L15" i="68"/>
  <c r="Z160" i="68"/>
  <c r="P160" i="68"/>
  <c r="X160" i="68" s="1"/>
  <c r="N160" i="68"/>
  <c r="M160" i="68"/>
  <c r="L160" i="68"/>
  <c r="Z41" i="68"/>
  <c r="P41" i="68"/>
  <c r="Y41" i="68" s="1"/>
  <c r="N41" i="68"/>
  <c r="M41" i="68"/>
  <c r="L41" i="68"/>
  <c r="Z28" i="68"/>
  <c r="P28" i="68"/>
  <c r="N28" i="68"/>
  <c r="M28" i="68"/>
  <c r="L28" i="68"/>
  <c r="Z52" i="68"/>
  <c r="P52" i="68"/>
  <c r="W52" i="68" s="1"/>
  <c r="N52" i="68"/>
  <c r="M52" i="68"/>
  <c r="L52" i="68"/>
  <c r="Z25" i="68"/>
  <c r="P25" i="68"/>
  <c r="N25" i="68"/>
  <c r="M25" i="68"/>
  <c r="L25" i="68"/>
  <c r="Z116" i="68"/>
  <c r="P116" i="68"/>
  <c r="N116" i="68"/>
  <c r="M116" i="68"/>
  <c r="L116" i="68"/>
  <c r="Z144" i="68"/>
  <c r="P144" i="68"/>
  <c r="N144" i="68"/>
  <c r="M144" i="68"/>
  <c r="L144" i="68"/>
  <c r="Z51" i="68"/>
  <c r="P51" i="68"/>
  <c r="N51" i="68"/>
  <c r="M51" i="68"/>
  <c r="L51" i="68"/>
  <c r="Z111" i="68"/>
  <c r="P111" i="68"/>
  <c r="X111" i="68" s="1"/>
  <c r="N111" i="68"/>
  <c r="M111" i="68"/>
  <c r="L111" i="68"/>
  <c r="Z167" i="68"/>
  <c r="P167" i="68"/>
  <c r="Y167" i="68" s="1"/>
  <c r="N167" i="68"/>
  <c r="M167" i="68"/>
  <c r="L167" i="68"/>
  <c r="Z27" i="68"/>
  <c r="P27" i="68"/>
  <c r="N27" i="68"/>
  <c r="M27" i="68"/>
  <c r="L27" i="68"/>
  <c r="Z21" i="68"/>
  <c r="P21" i="68"/>
  <c r="W21" i="68" s="1"/>
  <c r="N21" i="68"/>
  <c r="M21" i="68"/>
  <c r="L21" i="68"/>
  <c r="Z50" i="68"/>
  <c r="P50" i="68"/>
  <c r="N50" i="68"/>
  <c r="M50" i="68"/>
  <c r="L50" i="68"/>
  <c r="Z12" i="68"/>
  <c r="P12" i="68"/>
  <c r="N12" i="68"/>
  <c r="M12" i="68"/>
  <c r="L12" i="68"/>
  <c r="Z106" i="68"/>
  <c r="P106" i="68"/>
  <c r="N106" i="68"/>
  <c r="M106" i="68"/>
  <c r="L106" i="68"/>
  <c r="Z186" i="68"/>
  <c r="P186" i="68"/>
  <c r="N186" i="68"/>
  <c r="M186" i="68"/>
  <c r="L186" i="68"/>
  <c r="Z166" i="68"/>
  <c r="P166" i="68"/>
  <c r="X166" i="68" s="1"/>
  <c r="N166" i="68"/>
  <c r="M166" i="68"/>
  <c r="L166" i="68"/>
  <c r="Z14" i="68"/>
  <c r="P14" i="68"/>
  <c r="Y14" i="68" s="1"/>
  <c r="N14" i="68"/>
  <c r="M14" i="68"/>
  <c r="L14" i="68"/>
  <c r="Z98" i="68"/>
  <c r="P98" i="68"/>
  <c r="N98" i="68"/>
  <c r="M98" i="68"/>
  <c r="L98" i="68"/>
  <c r="Z81" i="68"/>
  <c r="P81" i="68"/>
  <c r="W81" i="68" s="1"/>
  <c r="N81" i="68"/>
  <c r="M81" i="68"/>
  <c r="L81" i="68"/>
  <c r="Z29" i="68"/>
  <c r="P29" i="68"/>
  <c r="N29" i="68"/>
  <c r="M29" i="68"/>
  <c r="L29" i="68"/>
  <c r="Z123" i="68"/>
  <c r="P123" i="68"/>
  <c r="N123" i="68"/>
  <c r="M123" i="68"/>
  <c r="L123" i="68"/>
  <c r="Z134" i="68"/>
  <c r="P134" i="68"/>
  <c r="N134" i="68"/>
  <c r="M134" i="68"/>
  <c r="L134" i="68"/>
  <c r="Z78" i="68"/>
  <c r="P78" i="68"/>
  <c r="N78" i="68"/>
  <c r="M78" i="68"/>
  <c r="L78" i="68"/>
  <c r="Z177" i="68"/>
  <c r="P177" i="68"/>
  <c r="X177" i="68" s="1"/>
  <c r="N177" i="68"/>
  <c r="M177" i="68"/>
  <c r="L177" i="68"/>
  <c r="Z114" i="68"/>
  <c r="P114" i="68"/>
  <c r="Y114" i="68" s="1"/>
  <c r="N114" i="68"/>
  <c r="M114" i="68"/>
  <c r="L114" i="68"/>
  <c r="Z44" i="68"/>
  <c r="P44" i="68"/>
  <c r="N44" i="68"/>
  <c r="M44" i="68"/>
  <c r="L44" i="68"/>
  <c r="Z40" i="68"/>
  <c r="P40" i="68"/>
  <c r="W40" i="68" s="1"/>
  <c r="N40" i="68"/>
  <c r="M40" i="68"/>
  <c r="L40" i="68"/>
  <c r="Z7" i="68"/>
  <c r="P7" i="68"/>
  <c r="N7" i="68"/>
  <c r="M7" i="68"/>
  <c r="L7" i="68"/>
  <c r="Z48" i="68"/>
  <c r="P48" i="68"/>
  <c r="N48" i="68"/>
  <c r="M48" i="68"/>
  <c r="L48" i="68"/>
  <c r="Z171" i="68"/>
  <c r="P171" i="68"/>
  <c r="W171" i="68" s="1"/>
  <c r="N171" i="68"/>
  <c r="M171" i="68"/>
  <c r="L171" i="68"/>
  <c r="Z180" i="68"/>
  <c r="P180" i="68"/>
  <c r="S180" i="68" s="1"/>
  <c r="R180" i="68" s="1"/>
  <c r="N180" i="68"/>
  <c r="M180" i="68"/>
  <c r="L180" i="68"/>
  <c r="Z168" i="68"/>
  <c r="P168" i="68"/>
  <c r="N168" i="68"/>
  <c r="M168" i="68"/>
  <c r="L168" i="68"/>
  <c r="Z162" i="68"/>
  <c r="P162" i="68"/>
  <c r="Y162" i="68" s="1"/>
  <c r="N162" i="68"/>
  <c r="M162" i="68"/>
  <c r="L162" i="68"/>
  <c r="Y2" i="68"/>
  <c r="X2" i="68"/>
  <c r="W2" i="68"/>
  <c r="V2" i="68"/>
  <c r="V163" i="68" s="1"/>
  <c r="U2" i="68"/>
  <c r="U72" i="68" s="1"/>
  <c r="T2" i="68"/>
  <c r="T112" i="68" s="1"/>
  <c r="S2" i="68"/>
  <c r="S149" i="68" s="1"/>
  <c r="R149" i="68" s="1"/>
  <c r="L80" i="67"/>
  <c r="M80" i="67"/>
  <c r="N80" i="67"/>
  <c r="P80" i="67"/>
  <c r="Z80" i="67"/>
  <c r="L46" i="67"/>
  <c r="M46" i="67"/>
  <c r="N46" i="67"/>
  <c r="P46" i="67"/>
  <c r="Z46" i="67"/>
  <c r="L133" i="67"/>
  <c r="M133" i="67"/>
  <c r="N133" i="67"/>
  <c r="P133" i="67"/>
  <c r="Z133" i="67"/>
  <c r="L95" i="67"/>
  <c r="M95" i="67"/>
  <c r="N95" i="67"/>
  <c r="P95" i="67"/>
  <c r="W95" i="67" s="1"/>
  <c r="Z95" i="67"/>
  <c r="L132" i="67"/>
  <c r="M132" i="67"/>
  <c r="N132" i="67"/>
  <c r="P132" i="67"/>
  <c r="W132" i="67" s="1"/>
  <c r="Z132" i="67"/>
  <c r="L191" i="67"/>
  <c r="M191" i="67"/>
  <c r="N191" i="67"/>
  <c r="P191" i="67"/>
  <c r="W191" i="67" s="1"/>
  <c r="Z191" i="67"/>
  <c r="L67" i="67"/>
  <c r="M67" i="67"/>
  <c r="N67" i="67"/>
  <c r="P67" i="67"/>
  <c r="Q67" i="67" s="1"/>
  <c r="O67" i="67" s="1"/>
  <c r="Z67" i="67"/>
  <c r="L205" i="67"/>
  <c r="M205" i="67"/>
  <c r="N205" i="67"/>
  <c r="P205" i="67"/>
  <c r="Z205" i="67"/>
  <c r="L48" i="67"/>
  <c r="M48" i="67"/>
  <c r="N48" i="67"/>
  <c r="P48" i="67"/>
  <c r="Z48" i="67"/>
  <c r="L206" i="67"/>
  <c r="M206" i="67"/>
  <c r="N206" i="67"/>
  <c r="P206" i="67"/>
  <c r="S206" i="67" s="1"/>
  <c r="R206" i="67" s="1"/>
  <c r="Z206" i="67"/>
  <c r="L72" i="67"/>
  <c r="M72" i="67"/>
  <c r="N72" i="67"/>
  <c r="P72" i="67"/>
  <c r="Z72" i="67"/>
  <c r="L14" i="67"/>
  <c r="M14" i="67"/>
  <c r="N14" i="67"/>
  <c r="P14" i="67"/>
  <c r="W14" i="67" s="1"/>
  <c r="Z14" i="67"/>
  <c r="L65" i="67"/>
  <c r="M65" i="67"/>
  <c r="N65" i="67"/>
  <c r="P65" i="67"/>
  <c r="W65" i="67" s="1"/>
  <c r="Z65" i="67"/>
  <c r="L165" i="67"/>
  <c r="M165" i="67"/>
  <c r="N165" i="67"/>
  <c r="P165" i="67"/>
  <c r="Z165" i="67"/>
  <c r="L159" i="67"/>
  <c r="M159" i="67"/>
  <c r="N159" i="67"/>
  <c r="P159" i="67"/>
  <c r="Z159" i="67"/>
  <c r="L19" i="67"/>
  <c r="M19" i="67"/>
  <c r="N19" i="67"/>
  <c r="P19" i="67"/>
  <c r="Z19" i="67"/>
  <c r="L145" i="67"/>
  <c r="M145" i="67"/>
  <c r="N145" i="67"/>
  <c r="P145" i="67"/>
  <c r="Z145" i="67"/>
  <c r="L163" i="67"/>
  <c r="M163" i="67"/>
  <c r="N163" i="67"/>
  <c r="P163" i="67"/>
  <c r="Q163" i="67" s="1"/>
  <c r="O163" i="67" s="1"/>
  <c r="Z163" i="67"/>
  <c r="L170" i="67"/>
  <c r="M170" i="67"/>
  <c r="N170" i="67"/>
  <c r="P170" i="67"/>
  <c r="Z170" i="67"/>
  <c r="L76" i="67"/>
  <c r="M76" i="67"/>
  <c r="N76" i="67"/>
  <c r="P76" i="67"/>
  <c r="W76" i="67" s="1"/>
  <c r="Z76" i="67"/>
  <c r="L118" i="67"/>
  <c r="M118" i="67"/>
  <c r="N118" i="67"/>
  <c r="P118" i="67"/>
  <c r="Z118" i="67"/>
  <c r="L142" i="67"/>
  <c r="M142" i="67"/>
  <c r="N142" i="67"/>
  <c r="P142" i="67"/>
  <c r="Z142" i="67"/>
  <c r="L127" i="67"/>
  <c r="M127" i="67"/>
  <c r="N127" i="67"/>
  <c r="P127" i="67"/>
  <c r="Z127" i="67"/>
  <c r="L43" i="67"/>
  <c r="M43" i="67"/>
  <c r="N43" i="67"/>
  <c r="P43" i="67"/>
  <c r="Z43" i="67"/>
  <c r="L59" i="67"/>
  <c r="M59" i="67"/>
  <c r="N59" i="67"/>
  <c r="P59" i="67"/>
  <c r="Q59" i="67" s="1"/>
  <c r="O59" i="67" s="1"/>
  <c r="Z59" i="67"/>
  <c r="L29" i="67"/>
  <c r="M29" i="67"/>
  <c r="N29" i="67"/>
  <c r="P29" i="67"/>
  <c r="Y29" i="67" s="1"/>
  <c r="Z29" i="67"/>
  <c r="L168" i="67"/>
  <c r="M168" i="67"/>
  <c r="N168" i="67"/>
  <c r="P168" i="67"/>
  <c r="Z168" i="67"/>
  <c r="L144" i="67"/>
  <c r="M144" i="67"/>
  <c r="N144" i="67"/>
  <c r="P144" i="67"/>
  <c r="W144" i="67" s="1"/>
  <c r="Z144" i="67"/>
  <c r="L166" i="67"/>
  <c r="M166" i="67"/>
  <c r="N166" i="67"/>
  <c r="P166" i="67"/>
  <c r="Z166" i="67"/>
  <c r="L181" i="67"/>
  <c r="M181" i="67"/>
  <c r="N181" i="67"/>
  <c r="P181" i="67"/>
  <c r="S181" i="67" s="1"/>
  <c r="R181" i="67" s="1"/>
  <c r="Z181" i="67"/>
  <c r="L196" i="67"/>
  <c r="M196" i="67"/>
  <c r="N196" i="67"/>
  <c r="P196" i="67"/>
  <c r="Z196" i="67"/>
  <c r="L18" i="67"/>
  <c r="M18" i="67"/>
  <c r="N18" i="67"/>
  <c r="P18" i="67"/>
  <c r="Q18" i="67" s="1"/>
  <c r="O18" i="67" s="1"/>
  <c r="Z18" i="67"/>
  <c r="L11" i="67"/>
  <c r="M11" i="67"/>
  <c r="N11" i="67"/>
  <c r="P11" i="67"/>
  <c r="Q11" i="67" s="1"/>
  <c r="O11" i="67" s="1"/>
  <c r="Z11" i="67"/>
  <c r="L56" i="67"/>
  <c r="M56" i="67"/>
  <c r="N56" i="67"/>
  <c r="P56" i="67"/>
  <c r="Z56" i="67"/>
  <c r="L164" i="67"/>
  <c r="M164" i="67"/>
  <c r="N164" i="67"/>
  <c r="P164" i="67"/>
  <c r="Q164" i="67" s="1"/>
  <c r="O164" i="67" s="1"/>
  <c r="Z164" i="67"/>
  <c r="L54" i="67"/>
  <c r="M54" i="67"/>
  <c r="N54" i="67"/>
  <c r="P54" i="67"/>
  <c r="W54" i="67" s="1"/>
  <c r="Z54" i="67"/>
  <c r="L86" i="67"/>
  <c r="M86" i="67"/>
  <c r="N86" i="67"/>
  <c r="P86" i="67"/>
  <c r="S86" i="67" s="1"/>
  <c r="R86" i="67" s="1"/>
  <c r="Z86" i="67"/>
  <c r="L17" i="67"/>
  <c r="M17" i="67"/>
  <c r="N17" i="67"/>
  <c r="P17" i="67"/>
  <c r="S17" i="67" s="1"/>
  <c r="R17" i="67" s="1"/>
  <c r="Z17" i="67"/>
  <c r="L13" i="67"/>
  <c r="M13" i="67"/>
  <c r="N13" i="67"/>
  <c r="P13" i="67"/>
  <c r="Z13" i="67"/>
  <c r="L183" i="67"/>
  <c r="M183" i="67"/>
  <c r="N183" i="67"/>
  <c r="P183" i="67"/>
  <c r="Q183" i="67" s="1"/>
  <c r="O183" i="67" s="1"/>
  <c r="Z183" i="67"/>
  <c r="L167" i="67"/>
  <c r="M167" i="67"/>
  <c r="N167" i="67"/>
  <c r="P167" i="67"/>
  <c r="W167" i="67" s="1"/>
  <c r="Z167" i="67"/>
  <c r="L58" i="67"/>
  <c r="M58" i="67"/>
  <c r="N58" i="67"/>
  <c r="P58" i="67"/>
  <c r="Z58" i="67"/>
  <c r="L83" i="67"/>
  <c r="M83" i="67"/>
  <c r="N83" i="67"/>
  <c r="P83" i="67"/>
  <c r="Q83" i="67" s="1"/>
  <c r="O83" i="67" s="1"/>
  <c r="Z83" i="67"/>
  <c r="L20" i="67"/>
  <c r="M20" i="67"/>
  <c r="N20" i="67"/>
  <c r="P20" i="67"/>
  <c r="Z20" i="67"/>
  <c r="L64" i="67"/>
  <c r="M64" i="67"/>
  <c r="N64" i="67"/>
  <c r="P64" i="67"/>
  <c r="X64" i="67" s="1"/>
  <c r="Z64" i="67"/>
  <c r="L79" i="67"/>
  <c r="M79" i="67"/>
  <c r="N79" i="67"/>
  <c r="P79" i="67"/>
  <c r="Z79" i="67"/>
  <c r="L66" i="67"/>
  <c r="M66" i="67"/>
  <c r="N66" i="67"/>
  <c r="P66" i="67"/>
  <c r="Z66" i="67"/>
  <c r="L195" i="67"/>
  <c r="M195" i="67"/>
  <c r="N195" i="67"/>
  <c r="P195" i="67"/>
  <c r="Q195" i="67" s="1"/>
  <c r="O195" i="67" s="1"/>
  <c r="Z195" i="67"/>
  <c r="L100" i="67"/>
  <c r="M100" i="67"/>
  <c r="N100" i="67"/>
  <c r="P100" i="67"/>
  <c r="Z100" i="67"/>
  <c r="L70" i="67"/>
  <c r="M70" i="67"/>
  <c r="N70" i="67"/>
  <c r="P70" i="67"/>
  <c r="S70" i="67" s="1"/>
  <c r="R70" i="67" s="1"/>
  <c r="Z70" i="67"/>
  <c r="L147" i="67"/>
  <c r="M147" i="67"/>
  <c r="N147" i="67"/>
  <c r="P147" i="67"/>
  <c r="Q147" i="67" s="1"/>
  <c r="O147" i="67" s="1"/>
  <c r="Z147" i="67"/>
  <c r="L110" i="67"/>
  <c r="M110" i="67"/>
  <c r="N110" i="67"/>
  <c r="P110" i="67"/>
  <c r="W110" i="67" s="1"/>
  <c r="Z110" i="67"/>
  <c r="L55" i="67"/>
  <c r="M55" i="67"/>
  <c r="N55" i="67"/>
  <c r="P55" i="67"/>
  <c r="Z55" i="67"/>
  <c r="L198" i="67"/>
  <c r="M198" i="67"/>
  <c r="N198" i="67"/>
  <c r="P198" i="67"/>
  <c r="S198" i="67" s="1"/>
  <c r="R198" i="67" s="1"/>
  <c r="Z198" i="67"/>
  <c r="L33" i="67"/>
  <c r="M33" i="67"/>
  <c r="N33" i="67"/>
  <c r="P33" i="67"/>
  <c r="Z33" i="67"/>
  <c r="L135" i="67"/>
  <c r="M135" i="67"/>
  <c r="N135" i="67"/>
  <c r="P135" i="67"/>
  <c r="S135" i="67" s="1"/>
  <c r="R135" i="67" s="1"/>
  <c r="Z135" i="67"/>
  <c r="L190" i="67"/>
  <c r="M190" i="67"/>
  <c r="N190" i="67"/>
  <c r="P190" i="67"/>
  <c r="Z190" i="67"/>
  <c r="L123" i="67"/>
  <c r="M123" i="67"/>
  <c r="N123" i="67"/>
  <c r="P123" i="67"/>
  <c r="Z123" i="67"/>
  <c r="L239" i="67"/>
  <c r="M239" i="67"/>
  <c r="N239" i="67"/>
  <c r="P239" i="67"/>
  <c r="Z239" i="67"/>
  <c r="L77" i="67"/>
  <c r="M77" i="67"/>
  <c r="N77" i="67"/>
  <c r="P77" i="67"/>
  <c r="W77" i="67" s="1"/>
  <c r="Z77" i="67"/>
  <c r="L128" i="67"/>
  <c r="M128" i="67"/>
  <c r="N128" i="67"/>
  <c r="P128" i="67"/>
  <c r="Z128" i="67"/>
  <c r="L8" i="67"/>
  <c r="M8" i="67"/>
  <c r="N8" i="67"/>
  <c r="P8" i="67"/>
  <c r="Z8" i="67"/>
  <c r="L137" i="67"/>
  <c r="M137" i="67"/>
  <c r="N137" i="67"/>
  <c r="P137" i="67"/>
  <c r="Q137" i="67" s="1"/>
  <c r="O137" i="67" s="1"/>
  <c r="Z137" i="67"/>
  <c r="L217" i="67"/>
  <c r="M217" i="67"/>
  <c r="N217" i="67"/>
  <c r="P217" i="67"/>
  <c r="S217" i="67" s="1"/>
  <c r="R217" i="67" s="1"/>
  <c r="Z217" i="67"/>
  <c r="L213" i="67"/>
  <c r="M213" i="67"/>
  <c r="N213" i="67"/>
  <c r="P213" i="67"/>
  <c r="Z213" i="67"/>
  <c r="L36" i="67"/>
  <c r="M36" i="67"/>
  <c r="N36" i="67"/>
  <c r="P36" i="67"/>
  <c r="Z36" i="67"/>
  <c r="L42" i="67"/>
  <c r="M42" i="67"/>
  <c r="N42" i="67"/>
  <c r="P42" i="67"/>
  <c r="Z42" i="67"/>
  <c r="L202" i="67"/>
  <c r="M202" i="67"/>
  <c r="N202" i="67"/>
  <c r="P202" i="67"/>
  <c r="Z202" i="67"/>
  <c r="L187" i="67"/>
  <c r="M187" i="67"/>
  <c r="N187" i="67"/>
  <c r="P187" i="67"/>
  <c r="Z187" i="67"/>
  <c r="L146" i="67"/>
  <c r="M146" i="67"/>
  <c r="N146" i="67"/>
  <c r="P146" i="67"/>
  <c r="S146" i="67" s="1"/>
  <c r="R146" i="67" s="1"/>
  <c r="Z146" i="67"/>
  <c r="L111" i="67"/>
  <c r="M111" i="67"/>
  <c r="N111" i="67"/>
  <c r="P111" i="67"/>
  <c r="Q111" i="67" s="1"/>
  <c r="O111" i="67" s="1"/>
  <c r="Z111" i="67"/>
  <c r="L71" i="67"/>
  <c r="M71" i="67"/>
  <c r="N71" i="67"/>
  <c r="P71" i="67"/>
  <c r="S71" i="67" s="1"/>
  <c r="R71" i="67" s="1"/>
  <c r="Z71" i="67"/>
  <c r="L174" i="67"/>
  <c r="M174" i="67"/>
  <c r="N174" i="67"/>
  <c r="P174" i="67"/>
  <c r="U174" i="67" s="1"/>
  <c r="Z174" i="67"/>
  <c r="L107" i="67"/>
  <c r="M107" i="67"/>
  <c r="N107" i="67"/>
  <c r="P107" i="67"/>
  <c r="Z107" i="67"/>
  <c r="L152" i="67"/>
  <c r="M152" i="67"/>
  <c r="N152" i="67"/>
  <c r="P152" i="67"/>
  <c r="Z152" i="67"/>
  <c r="L39" i="67"/>
  <c r="M39" i="67"/>
  <c r="N39" i="67"/>
  <c r="P39" i="67"/>
  <c r="Z39" i="67"/>
  <c r="L252" i="67"/>
  <c r="M252" i="67"/>
  <c r="N252" i="67"/>
  <c r="P252" i="67"/>
  <c r="Z252" i="67"/>
  <c r="L103" i="67"/>
  <c r="M103" i="67"/>
  <c r="N103" i="67"/>
  <c r="P103" i="67"/>
  <c r="Z103" i="67"/>
  <c r="L106" i="67"/>
  <c r="M106" i="67"/>
  <c r="N106" i="67"/>
  <c r="P106" i="67"/>
  <c r="V106" i="67" s="1"/>
  <c r="Q106" i="67"/>
  <c r="O106" i="67" s="1"/>
  <c r="Z106" i="67"/>
  <c r="L233" i="67"/>
  <c r="M233" i="67"/>
  <c r="N233" i="67"/>
  <c r="P233" i="67"/>
  <c r="Z233" i="67"/>
  <c r="L193" i="67"/>
  <c r="M193" i="67"/>
  <c r="N193" i="67"/>
  <c r="P193" i="67"/>
  <c r="S193" i="67" s="1"/>
  <c r="R193" i="67" s="1"/>
  <c r="Z193" i="67"/>
  <c r="L121" i="67"/>
  <c r="M121" i="67"/>
  <c r="N121" i="67"/>
  <c r="P121" i="67"/>
  <c r="Q121" i="67" s="1"/>
  <c r="O121" i="67" s="1"/>
  <c r="Z121" i="67"/>
  <c r="L157" i="67"/>
  <c r="M157" i="67"/>
  <c r="N157" i="67"/>
  <c r="P157" i="67"/>
  <c r="S157" i="67" s="1"/>
  <c r="R157" i="67" s="1"/>
  <c r="Z157" i="67"/>
  <c r="L192" i="67"/>
  <c r="M192" i="67"/>
  <c r="N192" i="67"/>
  <c r="P192" i="67"/>
  <c r="Z192" i="67"/>
  <c r="L230" i="67"/>
  <c r="M230" i="67"/>
  <c r="N230" i="67"/>
  <c r="P230" i="67"/>
  <c r="Z230" i="67"/>
  <c r="L158" i="67"/>
  <c r="M158" i="67"/>
  <c r="N158" i="67"/>
  <c r="P158" i="67"/>
  <c r="Z158" i="67"/>
  <c r="L185" i="67"/>
  <c r="M185" i="67"/>
  <c r="N185" i="67"/>
  <c r="P185" i="67"/>
  <c r="V185" i="67" s="1"/>
  <c r="Z185" i="67"/>
  <c r="L197" i="67"/>
  <c r="M197" i="67"/>
  <c r="N197" i="67"/>
  <c r="P197" i="67"/>
  <c r="Z197" i="67"/>
  <c r="L101" i="67"/>
  <c r="M101" i="67"/>
  <c r="N101" i="67"/>
  <c r="P101" i="67"/>
  <c r="Z101" i="67"/>
  <c r="L125" i="67"/>
  <c r="M125" i="67"/>
  <c r="N125" i="67"/>
  <c r="P125" i="67"/>
  <c r="Q125" i="67" s="1"/>
  <c r="O125" i="67" s="1"/>
  <c r="Z125" i="67"/>
  <c r="L211" i="67"/>
  <c r="M211" i="67"/>
  <c r="N211" i="67"/>
  <c r="P211" i="67"/>
  <c r="Q211" i="67" s="1"/>
  <c r="O211" i="67" s="1"/>
  <c r="Z211" i="67"/>
  <c r="L73" i="67"/>
  <c r="M73" i="67"/>
  <c r="N73" i="67"/>
  <c r="P73" i="67"/>
  <c r="S73" i="67" s="1"/>
  <c r="R73" i="67" s="1"/>
  <c r="Z73" i="67"/>
  <c r="L209" i="67"/>
  <c r="M209" i="67"/>
  <c r="N209" i="67"/>
  <c r="P209" i="67"/>
  <c r="Z209" i="67"/>
  <c r="L219" i="67"/>
  <c r="M219" i="67"/>
  <c r="N219" i="67"/>
  <c r="P219" i="67"/>
  <c r="Z219" i="67"/>
  <c r="L180" i="67"/>
  <c r="M180" i="67"/>
  <c r="N180" i="67"/>
  <c r="P180" i="67"/>
  <c r="Q180" i="67" s="1"/>
  <c r="O180" i="67" s="1"/>
  <c r="Z180" i="67"/>
  <c r="L182" i="67"/>
  <c r="M182" i="67"/>
  <c r="N182" i="67"/>
  <c r="P182" i="67"/>
  <c r="W182" i="67" s="1"/>
  <c r="X182" i="67"/>
  <c r="Z182" i="67"/>
  <c r="L63" i="67"/>
  <c r="M63" i="67"/>
  <c r="N63" i="67"/>
  <c r="P63" i="67"/>
  <c r="Z63" i="67"/>
  <c r="L188" i="67"/>
  <c r="M188" i="67"/>
  <c r="N188" i="67"/>
  <c r="P188" i="67"/>
  <c r="Q188" i="67" s="1"/>
  <c r="O188" i="67" s="1"/>
  <c r="Z188" i="67"/>
  <c r="L53" i="67"/>
  <c r="M53" i="67"/>
  <c r="N53" i="67"/>
  <c r="P53" i="67"/>
  <c r="Z53" i="67"/>
  <c r="L24" i="67"/>
  <c r="M24" i="67"/>
  <c r="N24" i="67"/>
  <c r="P24" i="67"/>
  <c r="Z24" i="67"/>
  <c r="L201" i="67"/>
  <c r="M201" i="67"/>
  <c r="N201" i="67"/>
  <c r="P201" i="67"/>
  <c r="S201" i="67" s="1"/>
  <c r="R201" i="67" s="1"/>
  <c r="Z201" i="67"/>
  <c r="L87" i="67"/>
  <c r="M87" i="67"/>
  <c r="N87" i="67"/>
  <c r="P87" i="67"/>
  <c r="Q87" i="67" s="1"/>
  <c r="O87" i="67" s="1"/>
  <c r="Z87" i="67"/>
  <c r="L92" i="67"/>
  <c r="M92" i="67"/>
  <c r="N92" i="67"/>
  <c r="P92" i="67"/>
  <c r="Z92" i="67"/>
  <c r="L179" i="67"/>
  <c r="M179" i="67"/>
  <c r="N179" i="67"/>
  <c r="P179" i="67"/>
  <c r="Y179" i="67" s="1"/>
  <c r="Z179" i="67"/>
  <c r="L178" i="67"/>
  <c r="M178" i="67"/>
  <c r="N178" i="67"/>
  <c r="P178" i="67"/>
  <c r="Z178" i="67"/>
  <c r="L93" i="67"/>
  <c r="M93" i="67"/>
  <c r="N93" i="67"/>
  <c r="P93" i="67"/>
  <c r="Z93" i="67"/>
  <c r="L204" i="67"/>
  <c r="M204" i="67"/>
  <c r="N204" i="67"/>
  <c r="P204" i="67"/>
  <c r="W204" i="67" s="1"/>
  <c r="Z204" i="67"/>
  <c r="L177" i="67"/>
  <c r="M177" i="67"/>
  <c r="N177" i="67"/>
  <c r="P177" i="67"/>
  <c r="Z177" i="67"/>
  <c r="L171" i="67"/>
  <c r="M171" i="67"/>
  <c r="N171" i="67"/>
  <c r="P171" i="67"/>
  <c r="Z171" i="67"/>
  <c r="L143" i="67"/>
  <c r="M143" i="67"/>
  <c r="N143" i="67"/>
  <c r="P143" i="67"/>
  <c r="S143" i="67" s="1"/>
  <c r="R143" i="67" s="1"/>
  <c r="Z143" i="67"/>
  <c r="L139" i="67"/>
  <c r="M139" i="67"/>
  <c r="N139" i="67"/>
  <c r="P139" i="67"/>
  <c r="Z139" i="67"/>
  <c r="L151" i="67"/>
  <c r="M151" i="67"/>
  <c r="N151" i="67"/>
  <c r="P151" i="67"/>
  <c r="Z151" i="67"/>
  <c r="L231" i="67"/>
  <c r="M231" i="67"/>
  <c r="N231" i="67"/>
  <c r="P231" i="67"/>
  <c r="Z231" i="67"/>
  <c r="L40" i="67"/>
  <c r="M40" i="67"/>
  <c r="N40" i="67"/>
  <c r="P40" i="67"/>
  <c r="Q40" i="67" s="1"/>
  <c r="O40" i="67" s="1"/>
  <c r="Z40" i="67"/>
  <c r="L232" i="67"/>
  <c r="M232" i="67"/>
  <c r="N232" i="67"/>
  <c r="P232" i="67"/>
  <c r="W232" i="67" s="1"/>
  <c r="Z232" i="67"/>
  <c r="L169" i="67"/>
  <c r="M169" i="67"/>
  <c r="N169" i="67"/>
  <c r="P169" i="67"/>
  <c r="Q169" i="67" s="1"/>
  <c r="O169" i="67" s="1"/>
  <c r="Z169" i="67"/>
  <c r="L85" i="67"/>
  <c r="M85" i="67"/>
  <c r="N85" i="67"/>
  <c r="P85" i="67"/>
  <c r="Z85" i="67"/>
  <c r="L131" i="67"/>
  <c r="M131" i="67"/>
  <c r="N131" i="67"/>
  <c r="P131" i="67"/>
  <c r="S131" i="67" s="1"/>
  <c r="R131" i="67" s="1"/>
  <c r="Z131" i="67"/>
  <c r="L210" i="67"/>
  <c r="M210" i="67"/>
  <c r="N210" i="67"/>
  <c r="P210" i="67"/>
  <c r="S210" i="67" s="1"/>
  <c r="R210" i="67" s="1"/>
  <c r="Z210" i="67"/>
  <c r="L117" i="67"/>
  <c r="M117" i="67"/>
  <c r="N117" i="67"/>
  <c r="P117" i="67"/>
  <c r="Z117" i="67"/>
  <c r="L82" i="67"/>
  <c r="M82" i="67"/>
  <c r="N82" i="67"/>
  <c r="P82" i="67"/>
  <c r="Z82" i="67"/>
  <c r="L154" i="67"/>
  <c r="M154" i="67"/>
  <c r="N154" i="67"/>
  <c r="P154" i="67"/>
  <c r="Q154" i="67" s="1"/>
  <c r="O154" i="67" s="1"/>
  <c r="Z154" i="67"/>
  <c r="L200" i="67"/>
  <c r="M200" i="67"/>
  <c r="N200" i="67"/>
  <c r="P200" i="67"/>
  <c r="Q200" i="67" s="1"/>
  <c r="O200" i="67" s="1"/>
  <c r="Z200" i="67"/>
  <c r="L61" i="67"/>
  <c r="M61" i="67"/>
  <c r="N61" i="67"/>
  <c r="P61" i="67"/>
  <c r="Q61" i="67" s="1"/>
  <c r="O61" i="67" s="1"/>
  <c r="Z61" i="67"/>
  <c r="L238" i="67"/>
  <c r="M238" i="67"/>
  <c r="N238" i="67"/>
  <c r="P238" i="67"/>
  <c r="Z238" i="67"/>
  <c r="L203" i="67"/>
  <c r="M203" i="67"/>
  <c r="N203" i="67"/>
  <c r="P203" i="67"/>
  <c r="Q203" i="67" s="1"/>
  <c r="O203" i="67" s="1"/>
  <c r="Z203" i="67"/>
  <c r="L112" i="67"/>
  <c r="M112" i="67"/>
  <c r="N112" i="67"/>
  <c r="P112" i="67"/>
  <c r="Q112" i="67" s="1"/>
  <c r="O112" i="67" s="1"/>
  <c r="Z112" i="67"/>
  <c r="L136" i="67"/>
  <c r="M136" i="67"/>
  <c r="N136" i="67"/>
  <c r="P136" i="67"/>
  <c r="Q136" i="67" s="1"/>
  <c r="O136" i="67" s="1"/>
  <c r="Z136" i="67"/>
  <c r="L129" i="67"/>
  <c r="M129" i="67"/>
  <c r="N129" i="67"/>
  <c r="P129" i="67"/>
  <c r="Z129" i="67"/>
  <c r="L226" i="67"/>
  <c r="M226" i="67"/>
  <c r="N226" i="67"/>
  <c r="P226" i="67"/>
  <c r="Z226" i="67"/>
  <c r="L94" i="67"/>
  <c r="M94" i="67"/>
  <c r="N94" i="67"/>
  <c r="P94" i="67"/>
  <c r="Q94" i="67" s="1"/>
  <c r="O94" i="67" s="1"/>
  <c r="Z94" i="67"/>
  <c r="L44" i="67"/>
  <c r="M44" i="67"/>
  <c r="N44" i="67"/>
  <c r="P44" i="67"/>
  <c r="Y44" i="67" s="1"/>
  <c r="Z44" i="67"/>
  <c r="L32" i="67"/>
  <c r="M32" i="67"/>
  <c r="N32" i="67"/>
  <c r="P32" i="67"/>
  <c r="Z32" i="67"/>
  <c r="L176" i="67"/>
  <c r="M176" i="67"/>
  <c r="N176" i="67"/>
  <c r="P176" i="67"/>
  <c r="S176" i="67" s="1"/>
  <c r="R176" i="67" s="1"/>
  <c r="Z176" i="67"/>
  <c r="L224" i="67"/>
  <c r="M224" i="67"/>
  <c r="N224" i="67"/>
  <c r="P224" i="67"/>
  <c r="Z224" i="67"/>
  <c r="L220" i="67"/>
  <c r="M220" i="67"/>
  <c r="N220" i="67"/>
  <c r="P220" i="67"/>
  <c r="W220" i="67" s="1"/>
  <c r="Z220" i="67"/>
  <c r="L208" i="67"/>
  <c r="M208" i="67"/>
  <c r="N208" i="67"/>
  <c r="P208" i="67"/>
  <c r="V208" i="67" s="1"/>
  <c r="Z208" i="67"/>
  <c r="L78" i="67"/>
  <c r="M78" i="67"/>
  <c r="N78" i="67"/>
  <c r="P78" i="67"/>
  <c r="Q78" i="67" s="1"/>
  <c r="O78" i="67" s="1"/>
  <c r="Z78" i="67"/>
  <c r="L122" i="67"/>
  <c r="M122" i="67"/>
  <c r="N122" i="67"/>
  <c r="P122" i="67"/>
  <c r="Q122" i="67" s="1"/>
  <c r="O122" i="67" s="1"/>
  <c r="Z122" i="67"/>
  <c r="L249" i="67"/>
  <c r="M249" i="67"/>
  <c r="N249" i="67"/>
  <c r="P249" i="67"/>
  <c r="Q249" i="67" s="1"/>
  <c r="O249" i="67" s="1"/>
  <c r="Z249" i="67"/>
  <c r="L50" i="67"/>
  <c r="M50" i="67"/>
  <c r="N50" i="67"/>
  <c r="P50" i="67"/>
  <c r="Y50" i="67" s="1"/>
  <c r="Z50" i="67"/>
  <c r="L45" i="67"/>
  <c r="M45" i="67"/>
  <c r="N45" i="67"/>
  <c r="P45" i="67"/>
  <c r="Y45" i="67" s="1"/>
  <c r="Z45" i="67"/>
  <c r="L25" i="67"/>
  <c r="M25" i="67"/>
  <c r="N25" i="67"/>
  <c r="P25" i="67"/>
  <c r="Z25" i="67"/>
  <c r="L173" i="67"/>
  <c r="M173" i="67"/>
  <c r="N173" i="67"/>
  <c r="P173" i="67"/>
  <c r="S173" i="67" s="1"/>
  <c r="R173" i="67" s="1"/>
  <c r="Z173" i="67"/>
  <c r="L28" i="67"/>
  <c r="M28" i="67"/>
  <c r="N28" i="67"/>
  <c r="P28" i="67"/>
  <c r="W28" i="67" s="1"/>
  <c r="Z28" i="67"/>
  <c r="L109" i="67"/>
  <c r="M109" i="67"/>
  <c r="N109" i="67"/>
  <c r="P109" i="67"/>
  <c r="Q109" i="67" s="1"/>
  <c r="O109" i="67" s="1"/>
  <c r="Z109" i="67"/>
  <c r="L246" i="67"/>
  <c r="M246" i="67"/>
  <c r="N246" i="67"/>
  <c r="P246" i="67"/>
  <c r="Q246" i="67" s="1"/>
  <c r="O246" i="67" s="1"/>
  <c r="Z246" i="67"/>
  <c r="L124" i="67"/>
  <c r="M124" i="67"/>
  <c r="N124" i="67"/>
  <c r="P124" i="67"/>
  <c r="Y124" i="67"/>
  <c r="Z124" i="67"/>
  <c r="L218" i="67"/>
  <c r="M218" i="67"/>
  <c r="N218" i="67"/>
  <c r="P218" i="67"/>
  <c r="Q218" i="67" s="1"/>
  <c r="O218" i="67" s="1"/>
  <c r="Z218" i="67"/>
  <c r="L250" i="67"/>
  <c r="M250" i="67"/>
  <c r="N250" i="67"/>
  <c r="P250" i="67"/>
  <c r="Y250" i="67" s="1"/>
  <c r="Z250" i="67"/>
  <c r="L34" i="67"/>
  <c r="M34" i="67"/>
  <c r="N34" i="67"/>
  <c r="P34" i="67"/>
  <c r="Q34" i="67" s="1"/>
  <c r="O34" i="67" s="1"/>
  <c r="Z34" i="67"/>
  <c r="L47" i="67"/>
  <c r="M47" i="67"/>
  <c r="N47" i="67"/>
  <c r="P47" i="67"/>
  <c r="S47" i="67" s="1"/>
  <c r="R47" i="67" s="1"/>
  <c r="Z47" i="67"/>
  <c r="L90" i="67"/>
  <c r="M90" i="67"/>
  <c r="N90" i="67"/>
  <c r="P90" i="67"/>
  <c r="W90" i="67" s="1"/>
  <c r="Z90" i="67"/>
  <c r="L26" i="67"/>
  <c r="M26" i="67"/>
  <c r="N26" i="67"/>
  <c r="P26" i="67"/>
  <c r="Z26" i="67"/>
  <c r="L172" i="67"/>
  <c r="M172" i="67"/>
  <c r="N172" i="67"/>
  <c r="P172" i="67"/>
  <c r="Q172" i="67" s="1"/>
  <c r="O172" i="67" s="1"/>
  <c r="Z172" i="67"/>
  <c r="L81" i="67"/>
  <c r="M81" i="67"/>
  <c r="N81" i="67"/>
  <c r="P81" i="67"/>
  <c r="Z81" i="67"/>
  <c r="L98" i="67"/>
  <c r="M98" i="67"/>
  <c r="N98" i="67"/>
  <c r="P98" i="67"/>
  <c r="Z98" i="67"/>
  <c r="L38" i="67"/>
  <c r="M38" i="67"/>
  <c r="N38" i="67"/>
  <c r="P38" i="67"/>
  <c r="Z38" i="67"/>
  <c r="L105" i="67"/>
  <c r="M105" i="67"/>
  <c r="N105" i="67"/>
  <c r="P105" i="67"/>
  <c r="U105" i="67" s="1"/>
  <c r="Z105" i="67"/>
  <c r="L113" i="67"/>
  <c r="M113" i="67"/>
  <c r="N113" i="67"/>
  <c r="P113" i="67"/>
  <c r="Z113" i="67"/>
  <c r="L212" i="67"/>
  <c r="M212" i="67"/>
  <c r="N212" i="67"/>
  <c r="P212" i="67"/>
  <c r="W212" i="67" s="1"/>
  <c r="Z212" i="67"/>
  <c r="L215" i="67"/>
  <c r="M215" i="67"/>
  <c r="N215" i="67"/>
  <c r="P215" i="67"/>
  <c r="Z215" i="67"/>
  <c r="L15" i="67"/>
  <c r="M15" i="67"/>
  <c r="N15" i="67"/>
  <c r="P15" i="67"/>
  <c r="Z15" i="67"/>
  <c r="L5" i="67"/>
  <c r="M5" i="67"/>
  <c r="N5" i="67"/>
  <c r="P5" i="67"/>
  <c r="Z5" i="67"/>
  <c r="L12" i="67"/>
  <c r="M12" i="67"/>
  <c r="N12" i="67"/>
  <c r="P12" i="67"/>
  <c r="W12" i="67" s="1"/>
  <c r="Z12" i="67"/>
  <c r="L236" i="67"/>
  <c r="M236" i="67"/>
  <c r="N236" i="67"/>
  <c r="P236" i="67"/>
  <c r="Z236" i="67"/>
  <c r="L22" i="67"/>
  <c r="M22" i="67"/>
  <c r="N22" i="67"/>
  <c r="P22" i="67"/>
  <c r="W22" i="67" s="1"/>
  <c r="Z22" i="67"/>
  <c r="L234" i="67"/>
  <c r="M234" i="67"/>
  <c r="N234" i="67"/>
  <c r="P234" i="67"/>
  <c r="Q234" i="67" s="1"/>
  <c r="O234" i="67" s="1"/>
  <c r="Z234" i="67"/>
  <c r="L235" i="67"/>
  <c r="M235" i="67"/>
  <c r="N235" i="67"/>
  <c r="P235" i="67"/>
  <c r="S235" i="67" s="1"/>
  <c r="R235" i="67" s="1"/>
  <c r="Z235" i="67"/>
  <c r="L114" i="67"/>
  <c r="M114" i="67"/>
  <c r="N114" i="67"/>
  <c r="P114" i="67"/>
  <c r="Z114" i="67"/>
  <c r="L41" i="67"/>
  <c r="M41" i="67"/>
  <c r="N41" i="67"/>
  <c r="P41" i="67"/>
  <c r="T41" i="67" s="1"/>
  <c r="Z41" i="67"/>
  <c r="L229" i="67"/>
  <c r="M229" i="67"/>
  <c r="N229" i="67"/>
  <c r="P229" i="67"/>
  <c r="V229" i="67" s="1"/>
  <c r="Z229" i="67"/>
  <c r="L237" i="67"/>
  <c r="M237" i="67"/>
  <c r="N237" i="67"/>
  <c r="P237" i="67"/>
  <c r="W237" i="67" s="1"/>
  <c r="S237" i="67"/>
  <c r="R237" i="67" s="1"/>
  <c r="Z237" i="67"/>
  <c r="L74" i="67"/>
  <c r="M74" i="67"/>
  <c r="N74" i="67"/>
  <c r="P74" i="67"/>
  <c r="Q74" i="67" s="1"/>
  <c r="O74" i="67" s="1"/>
  <c r="Z74" i="67"/>
  <c r="L21" i="67"/>
  <c r="M21" i="67"/>
  <c r="N21" i="67"/>
  <c r="P21" i="67"/>
  <c r="Z21" i="67"/>
  <c r="L216" i="67"/>
  <c r="M216" i="67"/>
  <c r="N216" i="67"/>
  <c r="P216" i="67"/>
  <c r="Q216" i="67" s="1"/>
  <c r="O216" i="67" s="1"/>
  <c r="Z216" i="67"/>
  <c r="L89" i="67"/>
  <c r="M89" i="67"/>
  <c r="N89" i="67"/>
  <c r="P89" i="67"/>
  <c r="Z89" i="67"/>
  <c r="L161" i="67"/>
  <c r="M161" i="67"/>
  <c r="N161" i="67"/>
  <c r="P161" i="67"/>
  <c r="Z161" i="67"/>
  <c r="L242" i="67"/>
  <c r="M242" i="67"/>
  <c r="N242" i="67"/>
  <c r="P242" i="67"/>
  <c r="U242" i="67" s="1"/>
  <c r="Z242" i="67"/>
  <c r="L62" i="67"/>
  <c r="M62" i="67"/>
  <c r="N62" i="67"/>
  <c r="P62" i="67"/>
  <c r="Z62" i="67"/>
  <c r="L186" i="67"/>
  <c r="M186" i="67"/>
  <c r="N186" i="67"/>
  <c r="P186" i="67"/>
  <c r="W186" i="67" s="1"/>
  <c r="Z186" i="67"/>
  <c r="L120" i="67"/>
  <c r="M120" i="67"/>
  <c r="N120" i="67"/>
  <c r="P120" i="67"/>
  <c r="Q120" i="67" s="1"/>
  <c r="O120" i="67" s="1"/>
  <c r="Z120" i="67"/>
  <c r="L199" i="67"/>
  <c r="M199" i="67"/>
  <c r="N199" i="67"/>
  <c r="P199" i="67"/>
  <c r="Z199" i="67"/>
  <c r="L6" i="67"/>
  <c r="M6" i="67"/>
  <c r="N6" i="67"/>
  <c r="P6" i="67"/>
  <c r="Q6" i="67" s="1"/>
  <c r="O6" i="67" s="1"/>
  <c r="Z6" i="67"/>
  <c r="L104" i="67"/>
  <c r="M104" i="67"/>
  <c r="N104" i="67"/>
  <c r="P104" i="67"/>
  <c r="Z104" i="67"/>
  <c r="L115" i="67"/>
  <c r="M115" i="67"/>
  <c r="N115" i="67"/>
  <c r="P115" i="67"/>
  <c r="Z115" i="67"/>
  <c r="L116" i="67"/>
  <c r="M116" i="67"/>
  <c r="N116" i="67"/>
  <c r="P116" i="67"/>
  <c r="U116" i="67" s="1"/>
  <c r="Z116" i="67"/>
  <c r="L60" i="67"/>
  <c r="M60" i="67"/>
  <c r="N60" i="67"/>
  <c r="P60" i="67"/>
  <c r="Z60" i="67"/>
  <c r="L244" i="67"/>
  <c r="M244" i="67"/>
  <c r="N244" i="67"/>
  <c r="P244" i="67"/>
  <c r="W244" i="67" s="1"/>
  <c r="Z244" i="67"/>
  <c r="L245" i="67"/>
  <c r="M245" i="67"/>
  <c r="N245" i="67"/>
  <c r="P245" i="67"/>
  <c r="Q245" i="67" s="1"/>
  <c r="O245" i="67" s="1"/>
  <c r="Z245" i="67"/>
  <c r="L194" i="67"/>
  <c r="M194" i="67"/>
  <c r="N194" i="67"/>
  <c r="P194" i="67"/>
  <c r="Z194" i="67"/>
  <c r="L49" i="67"/>
  <c r="M49" i="67"/>
  <c r="N49" i="67"/>
  <c r="P49" i="67"/>
  <c r="Q49" i="67" s="1"/>
  <c r="O49" i="67" s="1"/>
  <c r="Z49" i="67"/>
  <c r="L88" i="67"/>
  <c r="M88" i="67"/>
  <c r="N88" i="67"/>
  <c r="P88" i="67"/>
  <c r="Z88" i="67"/>
  <c r="L240" i="67"/>
  <c r="M240" i="67"/>
  <c r="N240" i="67"/>
  <c r="P240" i="67"/>
  <c r="Z240" i="67"/>
  <c r="L248" i="67"/>
  <c r="M248" i="67"/>
  <c r="N248" i="67"/>
  <c r="P248" i="67"/>
  <c r="U248" i="67" s="1"/>
  <c r="Z248" i="67"/>
  <c r="L108" i="67"/>
  <c r="M108" i="67"/>
  <c r="N108" i="67"/>
  <c r="P108" i="67"/>
  <c r="Z108" i="67"/>
  <c r="L37" i="67"/>
  <c r="M37" i="67"/>
  <c r="N37" i="67"/>
  <c r="P37" i="67"/>
  <c r="W37" i="67" s="1"/>
  <c r="Z37" i="67"/>
  <c r="L253" i="67"/>
  <c r="M253" i="67"/>
  <c r="N253" i="67"/>
  <c r="P253" i="67"/>
  <c r="W253" i="67" s="1"/>
  <c r="Z253" i="67"/>
  <c r="L223" i="67"/>
  <c r="M223" i="67"/>
  <c r="N223" i="67"/>
  <c r="P223" i="67"/>
  <c r="Z223" i="67"/>
  <c r="L30" i="67"/>
  <c r="M30" i="67"/>
  <c r="N30" i="67"/>
  <c r="P30" i="67"/>
  <c r="X30" i="67" s="1"/>
  <c r="Z30" i="67"/>
  <c r="L225" i="67"/>
  <c r="M225" i="67"/>
  <c r="N225" i="67"/>
  <c r="P225" i="67"/>
  <c r="S225" i="67" s="1"/>
  <c r="R225" i="67" s="1"/>
  <c r="Z225" i="67"/>
  <c r="L184" i="67"/>
  <c r="M184" i="67"/>
  <c r="N184" i="67"/>
  <c r="P184" i="67"/>
  <c r="W184" i="67"/>
  <c r="Z184" i="67"/>
  <c r="L10" i="67"/>
  <c r="M10" i="67"/>
  <c r="N10" i="67"/>
  <c r="P10" i="67"/>
  <c r="Z10" i="67"/>
  <c r="L228" i="67"/>
  <c r="M228" i="67"/>
  <c r="N228" i="67"/>
  <c r="P228" i="67"/>
  <c r="V228" i="67" s="1"/>
  <c r="Z228" i="67"/>
  <c r="L23" i="67"/>
  <c r="M23" i="67"/>
  <c r="N23" i="67"/>
  <c r="P23" i="67"/>
  <c r="Z23" i="67"/>
  <c r="L31" i="67"/>
  <c r="M31" i="67"/>
  <c r="N31" i="67"/>
  <c r="P31" i="67"/>
  <c r="Q31" i="67" s="1"/>
  <c r="O31" i="67" s="1"/>
  <c r="Z31" i="67"/>
  <c r="L68" i="67"/>
  <c r="M68" i="67"/>
  <c r="N68" i="67"/>
  <c r="P68" i="67"/>
  <c r="W68" i="67" s="1"/>
  <c r="Z68" i="67"/>
  <c r="L3" i="67"/>
  <c r="M3" i="67"/>
  <c r="N3" i="67"/>
  <c r="P3" i="67"/>
  <c r="Q3" i="67" s="1"/>
  <c r="O3" i="67" s="1"/>
  <c r="Z3" i="67"/>
  <c r="L9" i="67"/>
  <c r="M9" i="67"/>
  <c r="N9" i="67"/>
  <c r="P9" i="67"/>
  <c r="S9" i="67" s="1"/>
  <c r="R9" i="67" s="1"/>
  <c r="Z9" i="67"/>
  <c r="L52" i="67"/>
  <c r="M52" i="67"/>
  <c r="N52" i="67"/>
  <c r="P52" i="67"/>
  <c r="Z52" i="67"/>
  <c r="L155" i="67"/>
  <c r="M155" i="67"/>
  <c r="N155" i="67"/>
  <c r="P155" i="67"/>
  <c r="Z155" i="67"/>
  <c r="L251" i="67"/>
  <c r="M251" i="67"/>
  <c r="N251" i="67"/>
  <c r="P251" i="67"/>
  <c r="Z251" i="67"/>
  <c r="L16" i="67"/>
  <c r="M16" i="67"/>
  <c r="N16" i="67"/>
  <c r="P16" i="67"/>
  <c r="W16" i="67" s="1"/>
  <c r="Z16" i="67"/>
  <c r="L4" i="67"/>
  <c r="M4" i="67"/>
  <c r="N4" i="67"/>
  <c r="P4" i="67"/>
  <c r="Q4" i="67" s="1"/>
  <c r="O4" i="67" s="1"/>
  <c r="Z4" i="67"/>
  <c r="L148" i="67"/>
  <c r="M148" i="67"/>
  <c r="N148" i="67"/>
  <c r="P148" i="67"/>
  <c r="Z148" i="67"/>
  <c r="L149" i="67"/>
  <c r="M149" i="67"/>
  <c r="N149" i="67"/>
  <c r="P149" i="67"/>
  <c r="Z149" i="67"/>
  <c r="L150" i="67"/>
  <c r="M150" i="67"/>
  <c r="N150" i="67"/>
  <c r="P150" i="67"/>
  <c r="Q150" i="67" s="1"/>
  <c r="O150" i="67" s="1"/>
  <c r="Z150" i="67"/>
  <c r="L119" i="67"/>
  <c r="M119" i="67"/>
  <c r="N119" i="67"/>
  <c r="P119" i="67"/>
  <c r="S119" i="67" s="1"/>
  <c r="R119" i="67" s="1"/>
  <c r="Z119" i="67"/>
  <c r="L69" i="67"/>
  <c r="M69" i="67"/>
  <c r="N69" i="67"/>
  <c r="P69" i="67"/>
  <c r="S69" i="67" s="1"/>
  <c r="R69" i="67" s="1"/>
  <c r="Z69" i="67"/>
  <c r="L156" i="67"/>
  <c r="M156" i="67"/>
  <c r="N156" i="67"/>
  <c r="P156" i="67"/>
  <c r="Z156" i="67"/>
  <c r="L138" i="67"/>
  <c r="M138" i="67"/>
  <c r="N138" i="67"/>
  <c r="P138" i="67"/>
  <c r="W138" i="67" s="1"/>
  <c r="Z138" i="67"/>
  <c r="L35" i="67"/>
  <c r="M35" i="67"/>
  <c r="N35" i="67"/>
  <c r="P35" i="67"/>
  <c r="Q35" i="67" s="1"/>
  <c r="O35" i="67" s="1"/>
  <c r="Z35" i="67"/>
  <c r="L214" i="67"/>
  <c r="M214" i="67"/>
  <c r="N214" i="67"/>
  <c r="P214" i="67"/>
  <c r="S214" i="67" s="1"/>
  <c r="R214" i="67" s="1"/>
  <c r="Z214" i="67"/>
  <c r="L7" i="67"/>
  <c r="M7" i="67"/>
  <c r="N7" i="67"/>
  <c r="P7" i="67"/>
  <c r="Z7" i="67"/>
  <c r="L222" i="67"/>
  <c r="M222" i="67"/>
  <c r="N222" i="67"/>
  <c r="P222" i="67"/>
  <c r="Q222" i="67" s="1"/>
  <c r="O222" i="67" s="1"/>
  <c r="Z222" i="67"/>
  <c r="L254" i="67"/>
  <c r="M254" i="67"/>
  <c r="N254" i="67"/>
  <c r="P254" i="67"/>
  <c r="S254" i="67" s="1"/>
  <c r="R254" i="67" s="1"/>
  <c r="Z254" i="67"/>
  <c r="L162" i="67"/>
  <c r="M162" i="67"/>
  <c r="N162" i="67"/>
  <c r="P162" i="67"/>
  <c r="Z162" i="67"/>
  <c r="L221" i="67"/>
  <c r="M221" i="67"/>
  <c r="N221" i="67"/>
  <c r="P221" i="67"/>
  <c r="Q221" i="67" s="1"/>
  <c r="O221" i="67" s="1"/>
  <c r="Z221" i="67"/>
  <c r="L175" i="67"/>
  <c r="M175" i="67"/>
  <c r="N175" i="67"/>
  <c r="P175" i="67"/>
  <c r="W175" i="67" s="1"/>
  <c r="Z175" i="67"/>
  <c r="L75" i="67"/>
  <c r="M75" i="67"/>
  <c r="N75" i="67"/>
  <c r="P75" i="67"/>
  <c r="Z75" i="67"/>
  <c r="L84" i="67"/>
  <c r="M84" i="67"/>
  <c r="N84" i="67"/>
  <c r="P84" i="67"/>
  <c r="S84" i="67" s="1"/>
  <c r="R84" i="67" s="1"/>
  <c r="Z84" i="67"/>
  <c r="L243" i="67"/>
  <c r="M243" i="67"/>
  <c r="N243" i="67"/>
  <c r="P243" i="67"/>
  <c r="Z243" i="67"/>
  <c r="L130" i="67"/>
  <c r="M130" i="67"/>
  <c r="N130" i="67"/>
  <c r="P130" i="67"/>
  <c r="X130" i="67" s="1"/>
  <c r="Z130" i="67"/>
  <c r="L141" i="67"/>
  <c r="M141" i="67"/>
  <c r="N141" i="67"/>
  <c r="P141" i="67"/>
  <c r="S141" i="67" s="1"/>
  <c r="R141" i="67" s="1"/>
  <c r="Z141" i="67"/>
  <c r="L96" i="67"/>
  <c r="M96" i="67"/>
  <c r="N96" i="67"/>
  <c r="P96" i="67"/>
  <c r="Z96" i="67"/>
  <c r="L153" i="67"/>
  <c r="M153" i="67"/>
  <c r="N153" i="67"/>
  <c r="P153" i="67"/>
  <c r="Q153" i="67" s="1"/>
  <c r="O153" i="67" s="1"/>
  <c r="Z153" i="67"/>
  <c r="L207" i="67"/>
  <c r="M207" i="67"/>
  <c r="N207" i="67"/>
  <c r="P207" i="67"/>
  <c r="W207" i="67" s="1"/>
  <c r="Z207" i="67"/>
  <c r="L140" i="67"/>
  <c r="M140" i="67"/>
  <c r="N140" i="67"/>
  <c r="P140" i="67"/>
  <c r="Z140" i="67"/>
  <c r="L160" i="67"/>
  <c r="M160" i="67"/>
  <c r="N160" i="67"/>
  <c r="P160" i="67"/>
  <c r="Z160" i="67"/>
  <c r="L57" i="67"/>
  <c r="M57" i="67"/>
  <c r="N57" i="67"/>
  <c r="P57" i="67"/>
  <c r="Z57" i="67"/>
  <c r="L102" i="67"/>
  <c r="M102" i="67"/>
  <c r="N102" i="67"/>
  <c r="P102" i="67"/>
  <c r="U102" i="67" s="1"/>
  <c r="Z102" i="67"/>
  <c r="L97" i="67"/>
  <c r="M97" i="67"/>
  <c r="N97" i="67"/>
  <c r="P97" i="67"/>
  <c r="V97" i="67" s="1"/>
  <c r="Z97" i="67"/>
  <c r="L51" i="67"/>
  <c r="M51" i="67"/>
  <c r="N51" i="67"/>
  <c r="P51" i="67"/>
  <c r="Z51" i="67"/>
  <c r="L126" i="67"/>
  <c r="M126" i="67"/>
  <c r="N126" i="67"/>
  <c r="P126" i="67"/>
  <c r="Q126" i="67" s="1"/>
  <c r="O126" i="67" s="1"/>
  <c r="Z126" i="67"/>
  <c r="Z91" i="67"/>
  <c r="P91" i="67"/>
  <c r="Y91" i="67" s="1"/>
  <c r="N91" i="67"/>
  <c r="M91" i="67"/>
  <c r="L91" i="67"/>
  <c r="Z247" i="67"/>
  <c r="P247" i="67"/>
  <c r="Y247" i="67" s="1"/>
  <c r="N247" i="67"/>
  <c r="M247" i="67"/>
  <c r="L247" i="67"/>
  <c r="Z27" i="67"/>
  <c r="P27" i="67"/>
  <c r="N27" i="67"/>
  <c r="M27" i="67"/>
  <c r="L27" i="67"/>
  <c r="Z241" i="67"/>
  <c r="P241" i="67"/>
  <c r="N241" i="67"/>
  <c r="M241" i="67"/>
  <c r="L241" i="67"/>
  <c r="Z134" i="67"/>
  <c r="P134" i="67"/>
  <c r="V134" i="67" s="1"/>
  <c r="N134" i="67"/>
  <c r="M134" i="67"/>
  <c r="L134" i="67"/>
  <c r="Z189" i="67"/>
  <c r="P189" i="67"/>
  <c r="N189" i="67"/>
  <c r="M189" i="67"/>
  <c r="L189" i="67"/>
  <c r="Z227" i="67"/>
  <c r="P227" i="67"/>
  <c r="N227" i="67"/>
  <c r="M227" i="67"/>
  <c r="L227" i="67"/>
  <c r="Z99" i="67"/>
  <c r="P99" i="67"/>
  <c r="S99" i="67" s="1"/>
  <c r="R99" i="67" s="1"/>
  <c r="N99" i="67"/>
  <c r="M99" i="67"/>
  <c r="L99" i="67"/>
  <c r="Y2" i="67"/>
  <c r="Y33" i="67" s="1"/>
  <c r="X2" i="67"/>
  <c r="X89" i="67" s="1"/>
  <c r="W2" i="67"/>
  <c r="V2" i="67"/>
  <c r="U2" i="67"/>
  <c r="T2" i="67"/>
  <c r="T90" i="67" s="1"/>
  <c r="S2" i="67"/>
  <c r="S132" i="67" s="1"/>
  <c r="R132" i="67" s="1"/>
  <c r="R7" i="73" l="1"/>
  <c r="Z7" i="73"/>
  <c r="R3" i="73"/>
  <c r="Z3" i="73"/>
  <c r="R4" i="73"/>
  <c r="Z4" i="73"/>
  <c r="R5" i="73"/>
  <c r="Z5" i="73"/>
  <c r="R11" i="73"/>
  <c r="Z11" i="73"/>
  <c r="R8" i="73"/>
  <c r="Z8" i="73"/>
  <c r="R9" i="73"/>
  <c r="Z9" i="73"/>
  <c r="R10" i="73"/>
  <c r="Z10" i="73"/>
  <c r="R12" i="73"/>
  <c r="Z12" i="73"/>
  <c r="W23" i="73"/>
  <c r="W25" i="73"/>
  <c r="W21" i="73"/>
  <c r="W19" i="73"/>
  <c r="W20" i="73"/>
  <c r="W17" i="73"/>
  <c r="W22" i="73"/>
  <c r="W16" i="73"/>
  <c r="W18" i="73"/>
  <c r="W24" i="73"/>
  <c r="V69" i="68"/>
  <c r="S34" i="68"/>
  <c r="R34" i="68" s="1"/>
  <c r="Q189" i="68"/>
  <c r="O189" i="68" s="1"/>
  <c r="Q83" i="68"/>
  <c r="O83" i="68" s="1"/>
  <c r="Q127" i="68"/>
  <c r="O127" i="68" s="1"/>
  <c r="X88" i="68"/>
  <c r="X19" i="68"/>
  <c r="V79" i="68"/>
  <c r="Q79" i="68"/>
  <c r="O79" i="68" s="1"/>
  <c r="W76" i="68"/>
  <c r="X133" i="68"/>
  <c r="W112" i="68"/>
  <c r="U92" i="67"/>
  <c r="V74" i="67"/>
  <c r="S112" i="68"/>
  <c r="R112" i="68" s="1"/>
  <c r="W108" i="68"/>
  <c r="W57" i="68"/>
  <c r="W79" i="68"/>
  <c r="Q57" i="68"/>
  <c r="O57" i="68" s="1"/>
  <c r="S174" i="67"/>
  <c r="R174" i="67" s="1"/>
  <c r="Q143" i="67"/>
  <c r="O143" i="67" s="1"/>
  <c r="X91" i="68"/>
  <c r="U118" i="68"/>
  <c r="T19" i="68"/>
  <c r="T152" i="68"/>
  <c r="T31" i="68"/>
  <c r="U117" i="68"/>
  <c r="V182" i="68"/>
  <c r="V190" i="68"/>
  <c r="W96" i="68"/>
  <c r="T115" i="68"/>
  <c r="V59" i="68"/>
  <c r="W80" i="68"/>
  <c r="T75" i="68"/>
  <c r="W126" i="68"/>
  <c r="W121" i="68"/>
  <c r="T155" i="68"/>
  <c r="U127" i="68"/>
  <c r="W120" i="68"/>
  <c r="V88" i="68"/>
  <c r="T20" i="68"/>
  <c r="W154" i="68"/>
  <c r="W43" i="68"/>
  <c r="V34" i="68"/>
  <c r="S190" i="68"/>
  <c r="R190" i="68" s="1"/>
  <c r="U191" i="68"/>
  <c r="V169" i="68"/>
  <c r="S9" i="68"/>
  <c r="R9" i="68" s="1"/>
  <c r="S92" i="68"/>
  <c r="R92" i="68" s="1"/>
  <c r="W66" i="68"/>
  <c r="T58" i="68"/>
  <c r="T34" i="68"/>
  <c r="T93" i="68"/>
  <c r="T144" i="68"/>
  <c r="W180" i="68"/>
  <c r="V7" i="68"/>
  <c r="V29" i="68"/>
  <c r="V50" i="68"/>
  <c r="V25" i="68"/>
  <c r="T102" i="68"/>
  <c r="W156" i="68"/>
  <c r="X115" i="68"/>
  <c r="W53" i="68"/>
  <c r="U99" i="68"/>
  <c r="V72" i="68"/>
  <c r="T100" i="68"/>
  <c r="T127" i="68"/>
  <c r="S120" i="68"/>
  <c r="R120" i="68" s="1"/>
  <c r="U88" i="68"/>
  <c r="Y67" i="68"/>
  <c r="U184" i="68"/>
  <c r="W158" i="68"/>
  <c r="X138" i="68"/>
  <c r="Y86" i="68"/>
  <c r="W149" i="68"/>
  <c r="S163" i="68"/>
  <c r="R163" i="68" s="1"/>
  <c r="U69" i="68"/>
  <c r="T72" i="68"/>
  <c r="S78" i="68"/>
  <c r="R78" i="68" s="1"/>
  <c r="S186" i="68"/>
  <c r="R186" i="68" s="1"/>
  <c r="S51" i="68"/>
  <c r="R51" i="68" s="1"/>
  <c r="W15" i="68"/>
  <c r="W37" i="68"/>
  <c r="W179" i="68"/>
  <c r="Y83" i="68"/>
  <c r="X6" i="68"/>
  <c r="X112" i="68"/>
  <c r="S108" i="68"/>
  <c r="R108" i="68" s="1"/>
  <c r="V103" i="68"/>
  <c r="Y10" i="68"/>
  <c r="V113" i="68"/>
  <c r="V60" i="68"/>
  <c r="V154" i="68"/>
  <c r="T26" i="68"/>
  <c r="T22" i="68"/>
  <c r="T147" i="68"/>
  <c r="T129" i="68"/>
  <c r="T171" i="68"/>
  <c r="U24" i="68"/>
  <c r="T134" i="68"/>
  <c r="U172" i="68"/>
  <c r="T170" i="68"/>
  <c r="X168" i="68"/>
  <c r="X44" i="68"/>
  <c r="X98" i="68"/>
  <c r="X27" i="68"/>
  <c r="X28" i="68"/>
  <c r="U70" i="68"/>
  <c r="V174" i="68"/>
  <c r="T173" i="68"/>
  <c r="T140" i="68"/>
  <c r="X83" i="68"/>
  <c r="U63" i="68"/>
  <c r="Y84" i="68"/>
  <c r="V132" i="68"/>
  <c r="Y159" i="68"/>
  <c r="V6" i="68"/>
  <c r="S151" i="68"/>
  <c r="R151" i="68" s="1"/>
  <c r="S125" i="68"/>
  <c r="R125" i="68" s="1"/>
  <c r="T143" i="68"/>
  <c r="T47" i="68"/>
  <c r="U145" i="68"/>
  <c r="W176" i="68"/>
  <c r="X157" i="68"/>
  <c r="Y3" i="68"/>
  <c r="V184" i="68"/>
  <c r="S122" i="68"/>
  <c r="R122" i="68" s="1"/>
  <c r="T148" i="68"/>
  <c r="V138" i="68"/>
  <c r="S74" i="68"/>
  <c r="R74" i="68" s="1"/>
  <c r="V65" i="68"/>
  <c r="S45" i="68"/>
  <c r="R45" i="68" s="1"/>
  <c r="T163" i="68"/>
  <c r="T82" i="68"/>
  <c r="U112" i="68"/>
  <c r="T106" i="68"/>
  <c r="T23" i="68"/>
  <c r="U48" i="68"/>
  <c r="U123" i="68"/>
  <c r="U12" i="68"/>
  <c r="U116" i="68"/>
  <c r="T83" i="68"/>
  <c r="X39" i="68"/>
  <c r="S82" i="68"/>
  <c r="R82" i="68" s="1"/>
  <c r="Q84" i="68"/>
  <c r="O84" i="68" s="1"/>
  <c r="X69" i="68"/>
  <c r="X5" i="68"/>
  <c r="Y147" i="68"/>
  <c r="U6" i="68"/>
  <c r="V91" i="68"/>
  <c r="W47" i="68"/>
  <c r="V137" i="68"/>
  <c r="V127" i="68"/>
  <c r="V87" i="68"/>
  <c r="W88" i="68"/>
  <c r="S104" i="68"/>
  <c r="R104" i="68" s="1"/>
  <c r="Y23" i="68"/>
  <c r="Y30" i="68"/>
  <c r="W181" i="68"/>
  <c r="W130" i="68"/>
  <c r="S8" i="68"/>
  <c r="R8" i="68" s="1"/>
  <c r="W5" i="69"/>
  <c r="Q7" i="69"/>
  <c r="O7" i="69" s="1"/>
  <c r="Y7" i="69"/>
  <c r="X6" i="69"/>
  <c r="X5" i="69"/>
  <c r="Q6" i="69"/>
  <c r="O6" i="69" s="1"/>
  <c r="Y6" i="69"/>
  <c r="W3" i="69"/>
  <c r="X4" i="69"/>
  <c r="Q5" i="69"/>
  <c r="O5" i="69" s="1"/>
  <c r="Y5" i="69"/>
  <c r="S7" i="69"/>
  <c r="R7" i="69" s="1"/>
  <c r="X3" i="69"/>
  <c r="S6" i="69"/>
  <c r="R6" i="69" s="1"/>
  <c r="T7" i="69"/>
  <c r="Q3" i="69"/>
  <c r="O3" i="69" s="1"/>
  <c r="Y3" i="69"/>
  <c r="S5" i="69"/>
  <c r="R5" i="69" s="1"/>
  <c r="T6" i="69"/>
  <c r="U7" i="69"/>
  <c r="S4" i="69"/>
  <c r="R4" i="69" s="1"/>
  <c r="T5" i="69"/>
  <c r="U6" i="69"/>
  <c r="V7" i="69"/>
  <c r="S3" i="69"/>
  <c r="R3" i="69" s="1"/>
  <c r="T4" i="69"/>
  <c r="U5" i="69"/>
  <c r="V6" i="69"/>
  <c r="W7" i="69"/>
  <c r="T160" i="67"/>
  <c r="T231" i="67"/>
  <c r="T227" i="67"/>
  <c r="T151" i="67"/>
  <c r="T101" i="67"/>
  <c r="U103" i="67"/>
  <c r="V156" i="67"/>
  <c r="V251" i="67"/>
  <c r="V5" i="67"/>
  <c r="T81" i="67"/>
  <c r="T250" i="67"/>
  <c r="X25" i="67"/>
  <c r="U82" i="67"/>
  <c r="S192" i="67"/>
  <c r="R192" i="67" s="1"/>
  <c r="V42" i="67"/>
  <c r="V239" i="67"/>
  <c r="V55" i="67"/>
  <c r="X58" i="67"/>
  <c r="S13" i="67"/>
  <c r="R13" i="67" s="1"/>
  <c r="S196" i="67"/>
  <c r="R196" i="67" s="1"/>
  <c r="U159" i="67"/>
  <c r="T80" i="67"/>
  <c r="S79" i="67"/>
  <c r="R79" i="67" s="1"/>
  <c r="X183" i="67"/>
  <c r="S43" i="67"/>
  <c r="R43" i="67" s="1"/>
  <c r="S46" i="67"/>
  <c r="R46" i="67" s="1"/>
  <c r="T201" i="67"/>
  <c r="T215" i="67"/>
  <c r="U224" i="67"/>
  <c r="T174" i="67"/>
  <c r="T190" i="67"/>
  <c r="T166" i="67"/>
  <c r="X118" i="67"/>
  <c r="X27" i="67"/>
  <c r="S88" i="67"/>
  <c r="R88" i="67" s="1"/>
  <c r="S104" i="67"/>
  <c r="R104" i="67" s="1"/>
  <c r="S98" i="67"/>
  <c r="R98" i="67" s="1"/>
  <c r="U173" i="67"/>
  <c r="S226" i="67"/>
  <c r="R226" i="67" s="1"/>
  <c r="U178" i="67"/>
  <c r="T53" i="67"/>
  <c r="T230" i="67"/>
  <c r="U107" i="67"/>
  <c r="U189" i="67"/>
  <c r="T57" i="67"/>
  <c r="S243" i="67"/>
  <c r="R243" i="67" s="1"/>
  <c r="S7" i="67"/>
  <c r="R7" i="67" s="1"/>
  <c r="W23" i="67"/>
  <c r="T184" i="67"/>
  <c r="W223" i="67"/>
  <c r="V108" i="67"/>
  <c r="V60" i="67"/>
  <c r="V62" i="67"/>
  <c r="S89" i="67"/>
  <c r="R89" i="67" s="1"/>
  <c r="V113" i="67"/>
  <c r="S28" i="67"/>
  <c r="R28" i="67" s="1"/>
  <c r="U220" i="67"/>
  <c r="Y32" i="67"/>
  <c r="S139" i="67"/>
  <c r="R139" i="67" s="1"/>
  <c r="W177" i="67"/>
  <c r="W197" i="67"/>
  <c r="W233" i="67"/>
  <c r="T252" i="67"/>
  <c r="U79" i="67"/>
  <c r="V168" i="67"/>
  <c r="V170" i="67"/>
  <c r="V72" i="67"/>
  <c r="U132" i="67"/>
  <c r="T148" i="67"/>
  <c r="T56" i="67"/>
  <c r="T114" i="67"/>
  <c r="U26" i="67"/>
  <c r="U78" i="67"/>
  <c r="U231" i="67"/>
  <c r="U51" i="67"/>
  <c r="X194" i="67"/>
  <c r="U41" i="67"/>
  <c r="T63" i="67"/>
  <c r="U36" i="67"/>
  <c r="U33" i="67"/>
  <c r="T52" i="67"/>
  <c r="T209" i="67"/>
  <c r="X96" i="67"/>
  <c r="X199" i="67"/>
  <c r="U15" i="67"/>
  <c r="T117" i="67"/>
  <c r="U219" i="67"/>
  <c r="T211" i="67"/>
  <c r="U123" i="67"/>
  <c r="T142" i="67"/>
  <c r="W241" i="67"/>
  <c r="S140" i="67"/>
  <c r="R140" i="67" s="1"/>
  <c r="S75" i="67"/>
  <c r="R75" i="67" s="1"/>
  <c r="X31" i="67"/>
  <c r="U10" i="67"/>
  <c r="Y30" i="67"/>
  <c r="U37" i="67"/>
  <c r="T240" i="67"/>
  <c r="T115" i="67"/>
  <c r="T161" i="67"/>
  <c r="S236" i="67"/>
  <c r="R236" i="67" s="1"/>
  <c r="T38" i="67"/>
  <c r="S218" i="67"/>
  <c r="R218" i="67" s="1"/>
  <c r="V109" i="67"/>
  <c r="V232" i="67"/>
  <c r="V93" i="67"/>
  <c r="T92" i="67"/>
  <c r="S24" i="67"/>
  <c r="R24" i="67" s="1"/>
  <c r="U158" i="67"/>
  <c r="V152" i="67"/>
  <c r="V187" i="67"/>
  <c r="W128" i="67"/>
  <c r="V33" i="67"/>
  <c r="W20" i="67"/>
  <c r="S145" i="67"/>
  <c r="R145" i="67" s="1"/>
  <c r="T48" i="67"/>
  <c r="V133" i="67"/>
  <c r="V225" i="67"/>
  <c r="Y215" i="67"/>
  <c r="S208" i="67"/>
  <c r="R208" i="67" s="1"/>
  <c r="W226" i="67"/>
  <c r="V61" i="67"/>
  <c r="U63" i="67"/>
  <c r="Q185" i="67"/>
  <c r="O185" i="67" s="1"/>
  <c r="T137" i="67"/>
  <c r="S147" i="67"/>
  <c r="R147" i="67" s="1"/>
  <c r="Y13" i="67"/>
  <c r="S11" i="67"/>
  <c r="R11" i="67" s="1"/>
  <c r="W80" i="67"/>
  <c r="U160" i="67"/>
  <c r="W35" i="67"/>
  <c r="U229" i="67"/>
  <c r="Q160" i="67"/>
  <c r="O160" i="67" s="1"/>
  <c r="T35" i="67"/>
  <c r="Q229" i="67"/>
  <c r="O229" i="67" s="1"/>
  <c r="Y236" i="67"/>
  <c r="Y176" i="67"/>
  <c r="Y136" i="67"/>
  <c r="X86" i="67"/>
  <c r="X224" i="67"/>
  <c r="Q53" i="67"/>
  <c r="O53" i="67" s="1"/>
  <c r="X29" i="67"/>
  <c r="Q141" i="67"/>
  <c r="O141" i="67" s="1"/>
  <c r="T31" i="67"/>
  <c r="Y60" i="67"/>
  <c r="W109" i="67"/>
  <c r="S224" i="67"/>
  <c r="R224" i="67" s="1"/>
  <c r="S101" i="67"/>
  <c r="R101" i="67" s="1"/>
  <c r="W157" i="67"/>
  <c r="T55" i="67"/>
  <c r="U20" i="67"/>
  <c r="Y62" i="67"/>
  <c r="Q30" i="67"/>
  <c r="O30" i="67" s="1"/>
  <c r="X208" i="67"/>
  <c r="Q232" i="67"/>
  <c r="O232" i="67" s="1"/>
  <c r="Y63" i="67"/>
  <c r="T182" i="67"/>
  <c r="S209" i="67"/>
  <c r="R209" i="67" s="1"/>
  <c r="U187" i="67"/>
  <c r="T36" i="67"/>
  <c r="Y137" i="67"/>
  <c r="W43" i="67"/>
  <c r="Y118" i="67"/>
  <c r="S163" i="67"/>
  <c r="R163" i="67" s="1"/>
  <c r="Q159" i="67"/>
  <c r="O159" i="67" s="1"/>
  <c r="S221" i="67"/>
  <c r="R221" i="67" s="1"/>
  <c r="S184" i="67"/>
  <c r="R184" i="67" s="1"/>
  <c r="Q225" i="67"/>
  <c r="O225" i="67" s="1"/>
  <c r="S229" i="67"/>
  <c r="R229" i="67" s="1"/>
  <c r="S41" i="67"/>
  <c r="R41" i="67" s="1"/>
  <c r="Q38" i="67"/>
  <c r="O38" i="67" s="1"/>
  <c r="Q173" i="67"/>
  <c r="O173" i="67" s="1"/>
  <c r="Q50" i="67"/>
  <c r="O50" i="67" s="1"/>
  <c r="T78" i="67"/>
  <c r="T208" i="67"/>
  <c r="T220" i="67"/>
  <c r="T224" i="67"/>
  <c r="Q226" i="67"/>
  <c r="O226" i="67" s="1"/>
  <c r="Y61" i="67"/>
  <c r="S232" i="67"/>
  <c r="R232" i="67" s="1"/>
  <c r="V211" i="67"/>
  <c r="S187" i="67"/>
  <c r="R187" i="67" s="1"/>
  <c r="S27" i="67"/>
  <c r="R27" i="67" s="1"/>
  <c r="T126" i="67"/>
  <c r="V254" i="67"/>
  <c r="T74" i="67"/>
  <c r="V236" i="67"/>
  <c r="U12" i="67"/>
  <c r="X44" i="67"/>
  <c r="W107" i="67"/>
  <c r="S42" i="67"/>
  <c r="R42" i="67" s="1"/>
  <c r="V17" i="67"/>
  <c r="Y14" i="67"/>
  <c r="T191" i="67"/>
  <c r="S126" i="67"/>
  <c r="R126" i="67" s="1"/>
  <c r="Q254" i="67"/>
  <c r="O254" i="67" s="1"/>
  <c r="V4" i="67"/>
  <c r="Y16" i="67"/>
  <c r="S52" i="67"/>
  <c r="R52" i="67" s="1"/>
  <c r="V88" i="67"/>
  <c r="Y6" i="67"/>
  <c r="U186" i="67"/>
  <c r="T236" i="67"/>
  <c r="U17" i="67"/>
  <c r="V65" i="67"/>
  <c r="X14" i="67"/>
  <c r="Y156" i="67"/>
  <c r="U4" i="67"/>
  <c r="Q236" i="67"/>
  <c r="O236" i="67" s="1"/>
  <c r="T26" i="67"/>
  <c r="X219" i="67"/>
  <c r="Q209" i="67"/>
  <c r="O209" i="67" s="1"/>
  <c r="Y128" i="67"/>
  <c r="S29" i="67"/>
  <c r="R29" i="67" s="1"/>
  <c r="U65" i="67"/>
  <c r="T4" i="67"/>
  <c r="X225" i="67"/>
  <c r="Y224" i="67"/>
  <c r="Y226" i="67"/>
  <c r="S178" i="67"/>
  <c r="R178" i="67" s="1"/>
  <c r="T219" i="67"/>
  <c r="V128" i="67"/>
  <c r="W33" i="67"/>
  <c r="Q168" i="67"/>
  <c r="O168" i="67" s="1"/>
  <c r="Q219" i="67"/>
  <c r="O219" i="67" s="1"/>
  <c r="X157" i="67"/>
  <c r="Q107" i="67"/>
  <c r="O107" i="67" s="1"/>
  <c r="Q187" i="67"/>
  <c r="O187" i="67" s="1"/>
  <c r="U128" i="67"/>
  <c r="X13" i="67"/>
  <c r="W118" i="67"/>
  <c r="T65" i="67"/>
  <c r="V14" i="67"/>
  <c r="U133" i="67"/>
  <c r="T46" i="67"/>
  <c r="X125" i="67"/>
  <c r="T103" i="67"/>
  <c r="T128" i="67"/>
  <c r="X167" i="67"/>
  <c r="V118" i="67"/>
  <c r="U14" i="67"/>
  <c r="Y95" i="67"/>
  <c r="T133" i="67"/>
  <c r="U27" i="67"/>
  <c r="U35" i="67"/>
  <c r="X3" i="67"/>
  <c r="Q235" i="67"/>
  <c r="O235" i="67" s="1"/>
  <c r="Q81" i="67"/>
  <c r="O81" i="67" s="1"/>
  <c r="X112" i="67"/>
  <c r="Y139" i="67"/>
  <c r="S103" i="67"/>
  <c r="R103" i="67" s="1"/>
  <c r="Q128" i="67"/>
  <c r="O128" i="67" s="1"/>
  <c r="S123" i="67"/>
  <c r="R123" i="67" s="1"/>
  <c r="V167" i="67"/>
  <c r="X196" i="67"/>
  <c r="U144" i="67"/>
  <c r="T29" i="67"/>
  <c r="U118" i="67"/>
  <c r="S14" i="67"/>
  <c r="R14" i="67" s="1"/>
  <c r="X48" i="67"/>
  <c r="T132" i="67"/>
  <c r="Q95" i="67"/>
  <c r="O95" i="67" s="1"/>
  <c r="S133" i="67"/>
  <c r="R133" i="67" s="1"/>
  <c r="X75" i="67"/>
  <c r="X34" i="67"/>
  <c r="X185" i="67"/>
  <c r="Y230" i="67"/>
  <c r="X233" i="67"/>
  <c r="T144" i="67"/>
  <c r="W27" i="67"/>
  <c r="U75" i="67"/>
  <c r="Y9" i="67"/>
  <c r="V104" i="67"/>
  <c r="W161" i="67"/>
  <c r="Q89" i="67"/>
  <c r="O89" i="67" s="1"/>
  <c r="Y229" i="67"/>
  <c r="X236" i="67"/>
  <c r="V212" i="67"/>
  <c r="Y38" i="67"/>
  <c r="Q98" i="67"/>
  <c r="O98" i="67" s="1"/>
  <c r="V90" i="67"/>
  <c r="X47" i="67"/>
  <c r="T34" i="67"/>
  <c r="W136" i="67"/>
  <c r="Y151" i="67"/>
  <c r="V87" i="67"/>
  <c r="Q201" i="67"/>
  <c r="O201" i="67" s="1"/>
  <c r="T185" i="67"/>
  <c r="T158" i="67"/>
  <c r="U230" i="67"/>
  <c r="Y193" i="67"/>
  <c r="V233" i="67"/>
  <c r="Q217" i="67"/>
  <c r="O217" i="67" s="1"/>
  <c r="Y54" i="67"/>
  <c r="X18" i="67"/>
  <c r="S144" i="67"/>
  <c r="R144" i="67" s="1"/>
  <c r="Y104" i="67"/>
  <c r="T75" i="67"/>
  <c r="X4" i="67"/>
  <c r="Y31" i="67"/>
  <c r="Y184" i="67"/>
  <c r="Y225" i="67"/>
  <c r="Y108" i="67"/>
  <c r="Y88" i="67"/>
  <c r="Y49" i="67"/>
  <c r="U244" i="67"/>
  <c r="Q161" i="67"/>
  <c r="O161" i="67" s="1"/>
  <c r="W74" i="67"/>
  <c r="Y237" i="67"/>
  <c r="X229" i="67"/>
  <c r="X22" i="67"/>
  <c r="W236" i="67"/>
  <c r="S38" i="67"/>
  <c r="R38" i="67" s="1"/>
  <c r="X26" i="67"/>
  <c r="U90" i="67"/>
  <c r="S34" i="67"/>
  <c r="R34" i="67" s="1"/>
  <c r="Q93" i="67"/>
  <c r="O93" i="67" s="1"/>
  <c r="V197" i="67"/>
  <c r="S185" i="67"/>
  <c r="R185" i="67" s="1"/>
  <c r="S158" i="67"/>
  <c r="R158" i="67" s="1"/>
  <c r="Q230" i="67"/>
  <c r="O230" i="67" s="1"/>
  <c r="Q193" i="67"/>
  <c r="O193" i="67" s="1"/>
  <c r="U233" i="67"/>
  <c r="W71" i="67"/>
  <c r="Y187" i="67"/>
  <c r="Q110" i="67"/>
  <c r="O110" i="67" s="1"/>
  <c r="T79" i="67"/>
  <c r="Y86" i="67"/>
  <c r="Q54" i="67"/>
  <c r="O54" i="67" s="1"/>
  <c r="W11" i="67"/>
  <c r="Q144" i="67"/>
  <c r="O144" i="67" s="1"/>
  <c r="T170" i="67"/>
  <c r="U67" i="67"/>
  <c r="V247" i="67"/>
  <c r="W99" i="67"/>
  <c r="Y51" i="67"/>
  <c r="S160" i="67"/>
  <c r="R160" i="67" s="1"/>
  <c r="V75" i="67"/>
  <c r="Y175" i="67"/>
  <c r="W254" i="67"/>
  <c r="Y222" i="67"/>
  <c r="X35" i="67"/>
  <c r="T156" i="67"/>
  <c r="W4" i="67"/>
  <c r="Q52" i="67"/>
  <c r="O52" i="67" s="1"/>
  <c r="X9" i="67"/>
  <c r="X184" i="67"/>
  <c r="S37" i="67"/>
  <c r="R37" i="67" s="1"/>
  <c r="Q108" i="67"/>
  <c r="O108" i="67" s="1"/>
  <c r="W194" i="67"/>
  <c r="S244" i="67"/>
  <c r="R244" i="67" s="1"/>
  <c r="Q60" i="67"/>
  <c r="O60" i="67" s="1"/>
  <c r="W199" i="67"/>
  <c r="S186" i="67"/>
  <c r="R186" i="67" s="1"/>
  <c r="Q62" i="67"/>
  <c r="O62" i="67" s="1"/>
  <c r="X74" i="67"/>
  <c r="X114" i="67"/>
  <c r="X215" i="67"/>
  <c r="V38" i="67"/>
  <c r="Y98" i="67"/>
  <c r="Y218" i="67"/>
  <c r="Q28" i="67"/>
  <c r="O28" i="67" s="1"/>
  <c r="S78" i="67"/>
  <c r="R78" i="67" s="1"/>
  <c r="Y169" i="67"/>
  <c r="U232" i="67"/>
  <c r="S231" i="67"/>
  <c r="R231" i="67" s="1"/>
  <c r="S151" i="67"/>
  <c r="R151" i="67" s="1"/>
  <c r="Q139" i="67"/>
  <c r="O139" i="67" s="1"/>
  <c r="Q178" i="67"/>
  <c r="O178" i="67" s="1"/>
  <c r="V219" i="67"/>
  <c r="U209" i="67"/>
  <c r="S211" i="67"/>
  <c r="R211" i="67" s="1"/>
  <c r="Q101" i="67"/>
  <c r="O101" i="67" s="1"/>
  <c r="T197" i="67"/>
  <c r="W185" i="67"/>
  <c r="Y252" i="67"/>
  <c r="Y107" i="67"/>
  <c r="Y174" i="67"/>
  <c r="Y71" i="67"/>
  <c r="T187" i="67"/>
  <c r="Q36" i="67"/>
  <c r="O36" i="67" s="1"/>
  <c r="X33" i="67"/>
  <c r="S55" i="67"/>
  <c r="R55" i="67" s="1"/>
  <c r="T20" i="67"/>
  <c r="V11" i="67"/>
  <c r="W196" i="67"/>
  <c r="S168" i="67"/>
  <c r="R168" i="67" s="1"/>
  <c r="S170" i="67"/>
  <c r="R170" i="67" s="1"/>
  <c r="T163" i="67"/>
  <c r="W145" i="67"/>
  <c r="Q72" i="67"/>
  <c r="O72" i="67" s="1"/>
  <c r="X175" i="67"/>
  <c r="Q37" i="67"/>
  <c r="O37" i="67" s="1"/>
  <c r="Q244" i="67"/>
  <c r="O244" i="67" s="1"/>
  <c r="Q186" i="67"/>
  <c r="O186" i="67" s="1"/>
  <c r="Q237" i="67"/>
  <c r="O237" i="67" s="1"/>
  <c r="S215" i="67"/>
  <c r="R215" i="67" s="1"/>
  <c r="Q231" i="67"/>
  <c r="O231" i="67" s="1"/>
  <c r="Q151" i="67"/>
  <c r="O151" i="67" s="1"/>
  <c r="W180" i="67"/>
  <c r="Y76" i="67"/>
  <c r="Y177" i="67"/>
  <c r="X198" i="67"/>
  <c r="X76" i="67"/>
  <c r="Q170" i="67"/>
  <c r="O170" i="67" s="1"/>
  <c r="Y72" i="67"/>
  <c r="Q132" i="67"/>
  <c r="O132" i="67" s="1"/>
  <c r="Q133" i="67"/>
  <c r="O133" i="67" s="1"/>
  <c r="X51" i="67"/>
  <c r="U175" i="67"/>
  <c r="X237" i="67"/>
  <c r="Y28" i="67"/>
  <c r="Y78" i="67"/>
  <c r="Y82" i="67"/>
  <c r="V177" i="67"/>
  <c r="W190" i="67"/>
  <c r="T33" i="67"/>
  <c r="W198" i="67"/>
  <c r="S167" i="67"/>
  <c r="R167" i="67" s="1"/>
  <c r="W13" i="67"/>
  <c r="X54" i="67"/>
  <c r="V76" i="67"/>
  <c r="X72" i="67"/>
  <c r="V175" i="67"/>
  <c r="V51" i="67"/>
  <c r="Y130" i="67"/>
  <c r="V189" i="67"/>
  <c r="Y27" i="67"/>
  <c r="T51" i="67"/>
  <c r="Y97" i="67"/>
  <c r="Y160" i="67"/>
  <c r="V207" i="67"/>
  <c r="W141" i="67"/>
  <c r="W130" i="67"/>
  <c r="Y243" i="67"/>
  <c r="T175" i="67"/>
  <c r="T221" i="67"/>
  <c r="S35" i="67"/>
  <c r="R35" i="67" s="1"/>
  <c r="S4" i="67"/>
  <c r="R4" i="67" s="1"/>
  <c r="U16" i="67"/>
  <c r="Y52" i="67"/>
  <c r="V31" i="67"/>
  <c r="Y23" i="67"/>
  <c r="X228" i="67"/>
  <c r="Y37" i="67"/>
  <c r="Q88" i="67"/>
  <c r="O88" i="67" s="1"/>
  <c r="Y244" i="67"/>
  <c r="Q104" i="67"/>
  <c r="O104" i="67" s="1"/>
  <c r="Y186" i="67"/>
  <c r="X161" i="67"/>
  <c r="S74" i="67"/>
  <c r="R74" i="67" s="1"/>
  <c r="V237" i="67"/>
  <c r="U236" i="67"/>
  <c r="Q90" i="67"/>
  <c r="O90" i="67" s="1"/>
  <c r="U109" i="67"/>
  <c r="X28" i="67"/>
  <c r="X45" i="67"/>
  <c r="X78" i="67"/>
  <c r="Q224" i="67"/>
  <c r="O224" i="67" s="1"/>
  <c r="V226" i="67"/>
  <c r="T136" i="67"/>
  <c r="T82" i="67"/>
  <c r="Y117" i="67"/>
  <c r="Y210" i="67"/>
  <c r="Y131" i="67"/>
  <c r="U177" i="67"/>
  <c r="X204" i="67"/>
  <c r="X93" i="67"/>
  <c r="S233" i="67"/>
  <c r="R233" i="67" s="1"/>
  <c r="U146" i="67"/>
  <c r="X187" i="67"/>
  <c r="T123" i="67"/>
  <c r="Q190" i="67"/>
  <c r="O190" i="67" s="1"/>
  <c r="S33" i="67"/>
  <c r="R33" i="67" s="1"/>
  <c r="U198" i="67"/>
  <c r="X55" i="67"/>
  <c r="Q167" i="67"/>
  <c r="O167" i="67" s="1"/>
  <c r="U13" i="67"/>
  <c r="T17" i="67"/>
  <c r="Q86" i="67"/>
  <c r="O86" i="67" s="1"/>
  <c r="V54" i="67"/>
  <c r="Y166" i="67"/>
  <c r="Y144" i="67"/>
  <c r="T76" i="67"/>
  <c r="Y170" i="67"/>
  <c r="Q14" i="67"/>
  <c r="O14" i="67" s="1"/>
  <c r="U72" i="67"/>
  <c r="S48" i="67"/>
  <c r="R48" i="67" s="1"/>
  <c r="W51" i="67"/>
  <c r="S51" i="67"/>
  <c r="R51" i="67" s="1"/>
  <c r="X160" i="67"/>
  <c r="U130" i="67"/>
  <c r="S175" i="67"/>
  <c r="R175" i="67" s="1"/>
  <c r="X52" i="67"/>
  <c r="U23" i="67"/>
  <c r="Y253" i="67"/>
  <c r="X37" i="67"/>
  <c r="X244" i="67"/>
  <c r="X186" i="67"/>
  <c r="U237" i="67"/>
  <c r="V28" i="67"/>
  <c r="T25" i="67"/>
  <c r="Q45" i="67"/>
  <c r="O45" i="67" s="1"/>
  <c r="W78" i="67"/>
  <c r="U226" i="67"/>
  <c r="S82" i="67"/>
  <c r="R82" i="67" s="1"/>
  <c r="S117" i="67"/>
  <c r="R117" i="67" s="1"/>
  <c r="X210" i="67"/>
  <c r="Q131" i="67"/>
  <c r="O131" i="67" s="1"/>
  <c r="Y231" i="67"/>
  <c r="T177" i="67"/>
  <c r="S204" i="67"/>
  <c r="R204" i="67" s="1"/>
  <c r="U93" i="67"/>
  <c r="Y178" i="67"/>
  <c r="Y53" i="67"/>
  <c r="Y211" i="67"/>
  <c r="Y101" i="67"/>
  <c r="Q233" i="67"/>
  <c r="O233" i="67" s="1"/>
  <c r="T146" i="67"/>
  <c r="W187" i="67"/>
  <c r="W36" i="67"/>
  <c r="Y239" i="67"/>
  <c r="T198" i="67"/>
  <c r="W55" i="67"/>
  <c r="X195" i="67"/>
  <c r="Y20" i="67"/>
  <c r="U54" i="67"/>
  <c r="S166" i="67"/>
  <c r="R166" i="67" s="1"/>
  <c r="X144" i="67"/>
  <c r="Y43" i="67"/>
  <c r="S76" i="67"/>
  <c r="R76" i="67" s="1"/>
  <c r="X170" i="67"/>
  <c r="T72" i="67"/>
  <c r="Y132" i="67"/>
  <c r="W227" i="67"/>
  <c r="Q51" i="67"/>
  <c r="O51" i="67" s="1"/>
  <c r="V160" i="67"/>
  <c r="Q130" i="67"/>
  <c r="O130" i="67" s="1"/>
  <c r="Q175" i="67"/>
  <c r="O175" i="67" s="1"/>
  <c r="W52" i="67"/>
  <c r="T23" i="67"/>
  <c r="V253" i="67"/>
  <c r="V37" i="67"/>
  <c r="S248" i="67"/>
  <c r="R248" i="67" s="1"/>
  <c r="W245" i="67"/>
  <c r="V244" i="67"/>
  <c r="S116" i="67"/>
  <c r="R116" i="67" s="1"/>
  <c r="W120" i="67"/>
  <c r="V186" i="67"/>
  <c r="S242" i="67"/>
  <c r="R242" i="67" s="1"/>
  <c r="S161" i="67"/>
  <c r="R161" i="67" s="1"/>
  <c r="V89" i="67"/>
  <c r="T237" i="67"/>
  <c r="V235" i="67"/>
  <c r="Y12" i="67"/>
  <c r="T28" i="67"/>
  <c r="S25" i="67"/>
  <c r="R25" i="67" s="1"/>
  <c r="V78" i="67"/>
  <c r="Q82" i="67"/>
  <c r="O82" i="67" s="1"/>
  <c r="Q117" i="67"/>
  <c r="O117" i="67" s="1"/>
  <c r="Q210" i="67"/>
  <c r="O210" i="67" s="1"/>
  <c r="X232" i="67"/>
  <c r="X231" i="67"/>
  <c r="X143" i="67"/>
  <c r="Q177" i="67"/>
  <c r="O177" i="67" s="1"/>
  <c r="Q204" i="67"/>
  <c r="O204" i="67" s="1"/>
  <c r="T93" i="67"/>
  <c r="T178" i="67"/>
  <c r="S53" i="67"/>
  <c r="R53" i="67" s="1"/>
  <c r="X211" i="67"/>
  <c r="W101" i="67"/>
  <c r="X197" i="67"/>
  <c r="Y185" i="67"/>
  <c r="U42" i="67"/>
  <c r="V36" i="67"/>
  <c r="X128" i="67"/>
  <c r="Q239" i="67"/>
  <c r="O239" i="67" s="1"/>
  <c r="U55" i="67"/>
  <c r="S110" i="67"/>
  <c r="R110" i="67" s="1"/>
  <c r="V20" i="67"/>
  <c r="T83" i="67"/>
  <c r="S54" i="67"/>
  <c r="R54" i="67" s="1"/>
  <c r="Y196" i="67"/>
  <c r="U181" i="67"/>
  <c r="Q166" i="67"/>
  <c r="O166" i="67" s="1"/>
  <c r="V144" i="67"/>
  <c r="X43" i="67"/>
  <c r="Q76" i="67"/>
  <c r="O76" i="67" s="1"/>
  <c r="U170" i="67"/>
  <c r="Y65" i="67"/>
  <c r="S72" i="67"/>
  <c r="R72" i="67" s="1"/>
  <c r="X132" i="67"/>
  <c r="X80" i="67"/>
  <c r="Y35" i="68"/>
  <c r="T162" i="68"/>
  <c r="Y98" i="68"/>
  <c r="V102" i="68"/>
  <c r="Y13" i="68"/>
  <c r="X132" i="68"/>
  <c r="T69" i="68"/>
  <c r="V136" i="68"/>
  <c r="X35" i="68"/>
  <c r="U158" i="68"/>
  <c r="U130" i="68"/>
  <c r="Y130" i="68"/>
  <c r="Q97" i="68"/>
  <c r="O97" i="68" s="1"/>
  <c r="T79" i="68"/>
  <c r="W182" i="68"/>
  <c r="W132" i="68"/>
  <c r="S69" i="68"/>
  <c r="R69" i="68" s="1"/>
  <c r="Q124" i="68"/>
  <c r="O124" i="68" s="1"/>
  <c r="Y76" i="68"/>
  <c r="Q108" i="68"/>
  <c r="O108" i="68" s="1"/>
  <c r="U136" i="68"/>
  <c r="Y137" i="68"/>
  <c r="X176" i="68"/>
  <c r="S88" i="68"/>
  <c r="R88" i="68" s="1"/>
  <c r="Q113" i="68"/>
  <c r="O113" i="68" s="1"/>
  <c r="Q67" i="68"/>
  <c r="O67" i="68" s="1"/>
  <c r="S20" i="68"/>
  <c r="R20" i="68" s="1"/>
  <c r="U35" i="68"/>
  <c r="Y60" i="68"/>
  <c r="S23" i="68"/>
  <c r="R23" i="68" s="1"/>
  <c r="V181" i="68"/>
  <c r="T158" i="68"/>
  <c r="T130" i="68"/>
  <c r="X170" i="68"/>
  <c r="X102" i="68"/>
  <c r="U132" i="68"/>
  <c r="T136" i="68"/>
  <c r="V176" i="68"/>
  <c r="Y127" i="68"/>
  <c r="T35" i="68"/>
  <c r="X60" i="68"/>
  <c r="Q23" i="68"/>
  <c r="O23" i="68" s="1"/>
  <c r="S158" i="68"/>
  <c r="R158" i="68" s="1"/>
  <c r="S130" i="68"/>
  <c r="R130" i="68" s="1"/>
  <c r="Y74" i="68"/>
  <c r="W170" i="68"/>
  <c r="X136" i="68"/>
  <c r="V180" i="68"/>
  <c r="W134" i="68"/>
  <c r="Q173" i="68"/>
  <c r="O173" i="68" s="1"/>
  <c r="X53" i="68"/>
  <c r="Q132" i="68"/>
  <c r="O132" i="68" s="1"/>
  <c r="V112" i="68"/>
  <c r="X72" i="68"/>
  <c r="S136" i="68"/>
  <c r="R136" i="68" s="1"/>
  <c r="T101" i="68"/>
  <c r="S176" i="68"/>
  <c r="R176" i="68" s="1"/>
  <c r="X127" i="68"/>
  <c r="X95" i="68"/>
  <c r="S35" i="68"/>
  <c r="R35" i="68" s="1"/>
  <c r="U60" i="68"/>
  <c r="Y172" i="68"/>
  <c r="X34" i="68"/>
  <c r="Q158" i="68"/>
  <c r="O158" i="68" s="1"/>
  <c r="Q130" i="68"/>
  <c r="O130" i="68" s="1"/>
  <c r="X74" i="68"/>
  <c r="V170" i="68"/>
  <c r="U109" i="68"/>
  <c r="V186" i="68"/>
  <c r="Q160" i="68"/>
  <c r="O160" i="68" s="1"/>
  <c r="V93" i="68"/>
  <c r="T182" i="68"/>
  <c r="Q82" i="68"/>
  <c r="O82" i="68" s="1"/>
  <c r="T57" i="68"/>
  <c r="W124" i="68"/>
  <c r="T126" i="68"/>
  <c r="T108" i="68"/>
  <c r="S100" i="68"/>
  <c r="R100" i="68" s="1"/>
  <c r="V155" i="68"/>
  <c r="Q101" i="68"/>
  <c r="O101" i="68" s="1"/>
  <c r="W87" i="68"/>
  <c r="Q120" i="68"/>
  <c r="O120" i="68" s="1"/>
  <c r="Q20" i="68"/>
  <c r="O20" i="68" s="1"/>
  <c r="T172" i="68"/>
  <c r="Q181" i="68"/>
  <c r="O181" i="68" s="1"/>
  <c r="T184" i="68"/>
  <c r="T109" i="68"/>
  <c r="S43" i="68"/>
  <c r="R43" i="68" s="1"/>
  <c r="X11" i="68"/>
  <c r="S65" i="68"/>
  <c r="R65" i="68" s="1"/>
  <c r="Y18" i="68"/>
  <c r="W18" i="68"/>
  <c r="S160" i="68"/>
  <c r="R160" i="68" s="1"/>
  <c r="Y151" i="68"/>
  <c r="Y20" i="68"/>
  <c r="S109" i="68"/>
  <c r="R109" i="68" s="1"/>
  <c r="X18" i="68"/>
  <c r="X151" i="68"/>
  <c r="X20" i="68"/>
  <c r="V162" i="68"/>
  <c r="V78" i="68"/>
  <c r="S27" i="68"/>
  <c r="R27" i="68" s="1"/>
  <c r="Y25" i="68"/>
  <c r="X84" i="68"/>
  <c r="W151" i="68"/>
  <c r="W110" i="68"/>
  <c r="W20" i="68"/>
  <c r="X9" i="68"/>
  <c r="V18" i="68"/>
  <c r="Y173" i="68"/>
  <c r="W55" i="68"/>
  <c r="X164" i="68"/>
  <c r="S39" i="68"/>
  <c r="R39" i="68" s="1"/>
  <c r="W84" i="68"/>
  <c r="T6" i="68"/>
  <c r="T91" i="68"/>
  <c r="V151" i="68"/>
  <c r="Y118" i="68"/>
  <c r="V110" i="68"/>
  <c r="V20" i="68"/>
  <c r="Y58" i="68"/>
  <c r="Y109" i="68"/>
  <c r="V9" i="68"/>
  <c r="X105" i="68"/>
  <c r="X22" i="68"/>
  <c r="Y54" i="68"/>
  <c r="Y65" i="68"/>
  <c r="X38" i="68"/>
  <c r="U18" i="68"/>
  <c r="Y149" i="68"/>
  <c r="U166" i="68"/>
  <c r="Q25" i="68"/>
  <c r="O25" i="68" s="1"/>
  <c r="X110" i="68"/>
  <c r="X173" i="68"/>
  <c r="Y79" i="68"/>
  <c r="U55" i="68"/>
  <c r="W115" i="68"/>
  <c r="U84" i="68"/>
  <c r="Y57" i="68"/>
  <c r="Q91" i="68"/>
  <c r="O91" i="68" s="1"/>
  <c r="V99" i="68"/>
  <c r="U151" i="68"/>
  <c r="T80" i="68"/>
  <c r="Q133" i="68"/>
  <c r="O133" i="68" s="1"/>
  <c r="Q72" i="68"/>
  <c r="O72" i="68" s="1"/>
  <c r="X4" i="68"/>
  <c r="X118" i="68"/>
  <c r="X47" i="68"/>
  <c r="Y108" i="68"/>
  <c r="Y120" i="68"/>
  <c r="U110" i="68"/>
  <c r="U20" i="68"/>
  <c r="Q35" i="68"/>
  <c r="O35" i="68" s="1"/>
  <c r="X58" i="68"/>
  <c r="X109" i="68"/>
  <c r="Y158" i="68"/>
  <c r="Q148" i="68"/>
  <c r="O148" i="68" s="1"/>
  <c r="U105" i="68"/>
  <c r="W22" i="68"/>
  <c r="W54" i="68"/>
  <c r="X130" i="68"/>
  <c r="X65" i="68"/>
  <c r="U38" i="68"/>
  <c r="T18" i="68"/>
  <c r="U149" i="68"/>
  <c r="Y17" i="68"/>
  <c r="U162" i="68"/>
  <c r="T180" i="68"/>
  <c r="U171" i="68"/>
  <c r="W98" i="68"/>
  <c r="W106" i="68"/>
  <c r="T24" i="68"/>
  <c r="S173" i="68"/>
  <c r="R173" i="68" s="1"/>
  <c r="X97" i="68"/>
  <c r="T55" i="68"/>
  <c r="V63" i="68"/>
  <c r="U115" i="68"/>
  <c r="S84" i="68"/>
  <c r="R84" i="68" s="1"/>
  <c r="X57" i="68"/>
  <c r="Q99" i="68"/>
  <c r="O99" i="68" s="1"/>
  <c r="Q151" i="68"/>
  <c r="O151" i="68" s="1"/>
  <c r="Y112" i="68"/>
  <c r="Q4" i="68"/>
  <c r="O4" i="68" s="1"/>
  <c r="X108" i="68"/>
  <c r="Y101" i="68"/>
  <c r="Y176" i="68"/>
  <c r="X120" i="68"/>
  <c r="Q110" i="68"/>
  <c r="O110" i="68" s="1"/>
  <c r="Y181" i="68"/>
  <c r="X184" i="68"/>
  <c r="S58" i="68"/>
  <c r="R58" i="68" s="1"/>
  <c r="W109" i="68"/>
  <c r="Y34" i="68"/>
  <c r="V158" i="68"/>
  <c r="Q9" i="68"/>
  <c r="O9" i="68" s="1"/>
  <c r="Q54" i="68"/>
  <c r="O54" i="68" s="1"/>
  <c r="V130" i="68"/>
  <c r="U65" i="68"/>
  <c r="Y66" i="68"/>
  <c r="T38" i="68"/>
  <c r="S18" i="68"/>
  <c r="R18" i="68" s="1"/>
  <c r="T149" i="68"/>
  <c r="S147" i="68"/>
  <c r="R147" i="68" s="1"/>
  <c r="U165" i="68"/>
  <c r="S143" i="68"/>
  <c r="R143" i="68" s="1"/>
  <c r="S145" i="68"/>
  <c r="R145" i="68" s="1"/>
  <c r="V89" i="68"/>
  <c r="U14" i="68"/>
  <c r="W166" i="68"/>
  <c r="W186" i="68"/>
  <c r="V55" i="68"/>
  <c r="V115" i="68"/>
  <c r="Y5" i="68"/>
  <c r="Q147" i="68"/>
  <c r="O147" i="68" s="1"/>
  <c r="T165" i="68"/>
  <c r="S80" i="68"/>
  <c r="R80" i="68" s="1"/>
  <c r="X76" i="68"/>
  <c r="V4" i="68"/>
  <c r="Q145" i="68"/>
  <c r="O145" i="68" s="1"/>
  <c r="X155" i="68"/>
  <c r="S101" i="68"/>
  <c r="R101" i="68" s="1"/>
  <c r="X87" i="68"/>
  <c r="Q104" i="68"/>
  <c r="O104" i="68" s="1"/>
  <c r="S172" i="68"/>
  <c r="R172" i="68" s="1"/>
  <c r="T73" i="68"/>
  <c r="Y56" i="68"/>
  <c r="S129" i="68"/>
  <c r="R129" i="68" s="1"/>
  <c r="Q172" i="68"/>
  <c r="O172" i="68" s="1"/>
  <c r="X181" i="68"/>
  <c r="S184" i="68"/>
  <c r="R184" i="68" s="1"/>
  <c r="W58" i="68"/>
  <c r="V109" i="68"/>
  <c r="Q43" i="68"/>
  <c r="O43" i="68" s="1"/>
  <c r="U34" i="68"/>
  <c r="Y26" i="68"/>
  <c r="Q190" i="68"/>
  <c r="O190" i="68" s="1"/>
  <c r="X56" i="68"/>
  <c r="X54" i="68"/>
  <c r="Q129" i="68"/>
  <c r="O129" i="68" s="1"/>
  <c r="Q66" i="68"/>
  <c r="O66" i="68" s="1"/>
  <c r="X175" i="68"/>
  <c r="X147" i="68"/>
  <c r="V121" i="68"/>
  <c r="Y145" i="68"/>
  <c r="X26" i="68"/>
  <c r="W56" i="68"/>
  <c r="S44" i="68"/>
  <c r="R44" i="68" s="1"/>
  <c r="T15" i="68"/>
  <c r="W61" i="68"/>
  <c r="Q179" i="68"/>
  <c r="O179" i="68" s="1"/>
  <c r="S24" i="68"/>
  <c r="R24" i="68" s="1"/>
  <c r="W173" i="68"/>
  <c r="S55" i="68"/>
  <c r="R55" i="68" s="1"/>
  <c r="W83" i="68"/>
  <c r="X82" i="68"/>
  <c r="X63" i="68"/>
  <c r="S115" i="68"/>
  <c r="R115" i="68" s="1"/>
  <c r="T84" i="68"/>
  <c r="X142" i="68"/>
  <c r="V57" i="68"/>
  <c r="U5" i="68"/>
  <c r="X178" i="68"/>
  <c r="W175" i="68"/>
  <c r="W147" i="68"/>
  <c r="S6" i="68"/>
  <c r="R6" i="68" s="1"/>
  <c r="W91" i="68"/>
  <c r="X99" i="68"/>
  <c r="T151" i="68"/>
  <c r="T76" i="68"/>
  <c r="U121" i="68"/>
  <c r="V108" i="68"/>
  <c r="U137" i="68"/>
  <c r="U131" i="68"/>
  <c r="X145" i="68"/>
  <c r="U155" i="68"/>
  <c r="X101" i="68"/>
  <c r="U176" i="68"/>
  <c r="U87" i="68"/>
  <c r="V120" i="68"/>
  <c r="X113" i="68"/>
  <c r="Y104" i="68"/>
  <c r="T60" i="68"/>
  <c r="X30" i="68"/>
  <c r="X172" i="68"/>
  <c r="U181" i="68"/>
  <c r="Q58" i="68"/>
  <c r="O58" i="68" s="1"/>
  <c r="X122" i="68"/>
  <c r="X43" i="68"/>
  <c r="T11" i="68"/>
  <c r="W26" i="68"/>
  <c r="V56" i="68"/>
  <c r="X169" i="68"/>
  <c r="Y148" i="68"/>
  <c r="V54" i="68"/>
  <c r="Y138" i="68"/>
  <c r="Q74" i="68"/>
  <c r="O74" i="68" s="1"/>
  <c r="Q65" i="68"/>
  <c r="O65" i="68" s="1"/>
  <c r="X66" i="68"/>
  <c r="S38" i="68"/>
  <c r="R38" i="68" s="1"/>
  <c r="S170" i="68"/>
  <c r="R170" i="68" s="1"/>
  <c r="Y8" i="68"/>
  <c r="X17" i="68"/>
  <c r="Y50" i="68"/>
  <c r="W5" i="68"/>
  <c r="U76" i="68"/>
  <c r="X137" i="68"/>
  <c r="U44" i="68"/>
  <c r="Y97" i="68"/>
  <c r="Q55" i="68"/>
  <c r="O55" i="68" s="1"/>
  <c r="U83" i="68"/>
  <c r="W63" i="68"/>
  <c r="Q115" i="68"/>
  <c r="O115" i="68" s="1"/>
  <c r="U57" i="68"/>
  <c r="T5" i="68"/>
  <c r="W178" i="68"/>
  <c r="V175" i="68"/>
  <c r="V147" i="68"/>
  <c r="U91" i="68"/>
  <c r="X124" i="68"/>
  <c r="W99" i="68"/>
  <c r="X80" i="68"/>
  <c r="S76" i="68"/>
  <c r="R76" i="68" s="1"/>
  <c r="X125" i="68"/>
  <c r="X75" i="68"/>
  <c r="Y133" i="68"/>
  <c r="T121" i="68"/>
  <c r="Y72" i="68"/>
  <c r="U108" i="68"/>
  <c r="T137" i="68"/>
  <c r="W145" i="68"/>
  <c r="W101" i="68"/>
  <c r="T176" i="68"/>
  <c r="U120" i="68"/>
  <c r="U113" i="68"/>
  <c r="X104" i="68"/>
  <c r="S60" i="68"/>
  <c r="R60" i="68" s="1"/>
  <c r="V30" i="68"/>
  <c r="W172" i="68"/>
  <c r="T181" i="68"/>
  <c r="V122" i="68"/>
  <c r="V43" i="68"/>
  <c r="S26" i="68"/>
  <c r="R26" i="68" s="1"/>
  <c r="U56" i="68"/>
  <c r="U169" i="68"/>
  <c r="X148" i="68"/>
  <c r="U54" i="68"/>
  <c r="V66" i="68"/>
  <c r="Q38" i="68"/>
  <c r="O38" i="68" s="1"/>
  <c r="Q170" i="68"/>
  <c r="O170" i="68" s="1"/>
  <c r="X8" i="68"/>
  <c r="Q149" i="68"/>
  <c r="O149" i="68" s="1"/>
  <c r="U17" i="68"/>
  <c r="Q44" i="68"/>
  <c r="O44" i="68" s="1"/>
  <c r="V85" i="68"/>
  <c r="Y115" i="68"/>
  <c r="S178" i="68"/>
  <c r="R178" i="68" s="1"/>
  <c r="U175" i="68"/>
  <c r="U147" i="68"/>
  <c r="Y62" i="68"/>
  <c r="X165" i="68"/>
  <c r="V80" i="68"/>
  <c r="T125" i="68"/>
  <c r="W75" i="68"/>
  <c r="U32" i="68"/>
  <c r="S121" i="68"/>
  <c r="R121" i="68" s="1"/>
  <c r="X143" i="68"/>
  <c r="S137" i="68"/>
  <c r="R137" i="68" s="1"/>
  <c r="V145" i="68"/>
  <c r="V101" i="68"/>
  <c r="T120" i="68"/>
  <c r="T113" i="68"/>
  <c r="S141" i="68"/>
  <c r="R141" i="68" s="1"/>
  <c r="W104" i="68"/>
  <c r="V35" i="68"/>
  <c r="Q60" i="68"/>
  <c r="O60" i="68" s="1"/>
  <c r="V172" i="68"/>
  <c r="S181" i="68"/>
  <c r="R181" i="68" s="1"/>
  <c r="Y184" i="68"/>
  <c r="Q122" i="68"/>
  <c r="O122" i="68" s="1"/>
  <c r="U43" i="68"/>
  <c r="Y190" i="68"/>
  <c r="T56" i="68"/>
  <c r="T169" i="68"/>
  <c r="W148" i="68"/>
  <c r="T54" i="68"/>
  <c r="U138" i="68"/>
  <c r="Y129" i="68"/>
  <c r="U66" i="68"/>
  <c r="V8" i="68"/>
  <c r="T17" i="68"/>
  <c r="X45" i="68"/>
  <c r="Y163" i="68"/>
  <c r="Y44" i="68"/>
  <c r="Y55" i="68"/>
  <c r="S5" i="68"/>
  <c r="R5" i="68" s="1"/>
  <c r="W78" i="68"/>
  <c r="S166" i="68"/>
  <c r="R166" i="68" s="1"/>
  <c r="T186" i="68"/>
  <c r="U106" i="68"/>
  <c r="Y27" i="68"/>
  <c r="W25" i="68"/>
  <c r="W13" i="68"/>
  <c r="Y117" i="68"/>
  <c r="V97" i="68"/>
  <c r="S83" i="68"/>
  <c r="R83" i="68" s="1"/>
  <c r="T39" i="68"/>
  <c r="Q5" i="68"/>
  <c r="O5" i="68" s="1"/>
  <c r="S91" i="68"/>
  <c r="R91" i="68" s="1"/>
  <c r="U80" i="68"/>
  <c r="Q76" i="68"/>
  <c r="O76" i="68" s="1"/>
  <c r="S75" i="68"/>
  <c r="R75" i="68" s="1"/>
  <c r="V133" i="68"/>
  <c r="W143" i="68"/>
  <c r="Y4" i="68"/>
  <c r="Q137" i="68"/>
  <c r="O137" i="68" s="1"/>
  <c r="T145" i="68"/>
  <c r="S113" i="68"/>
  <c r="R113" i="68" s="1"/>
  <c r="T43" i="68"/>
  <c r="Q26" i="68"/>
  <c r="O26" i="68" s="1"/>
  <c r="X190" i="68"/>
  <c r="S56" i="68"/>
  <c r="R56" i="68" s="1"/>
  <c r="X158" i="68"/>
  <c r="S169" i="68"/>
  <c r="R169" i="68" s="1"/>
  <c r="S148" i="68"/>
  <c r="R148" i="68" s="1"/>
  <c r="Y9" i="68"/>
  <c r="T138" i="68"/>
  <c r="T92" i="68"/>
  <c r="X129" i="68"/>
  <c r="W65" i="68"/>
  <c r="T66" i="68"/>
  <c r="X149" i="68"/>
  <c r="S17" i="68"/>
  <c r="R17" i="68" s="1"/>
  <c r="T45" i="68"/>
  <c r="X163" i="68"/>
  <c r="S138" i="68"/>
  <c r="R138" i="68" s="1"/>
  <c r="W129" i="68"/>
  <c r="S66" i="68"/>
  <c r="R66" i="68" s="1"/>
  <c r="Y38" i="68"/>
  <c r="Y170" i="68"/>
  <c r="Q8" i="68"/>
  <c r="O8" i="68" s="1"/>
  <c r="V149" i="68"/>
  <c r="Q17" i="68"/>
  <c r="O17" i="68" s="1"/>
  <c r="W163" i="68"/>
  <c r="Q185" i="68"/>
  <c r="O185" i="68" s="1"/>
  <c r="Y185" i="68"/>
  <c r="S185" i="68"/>
  <c r="R185" i="68" s="1"/>
  <c r="S128" i="68"/>
  <c r="R128" i="68" s="1"/>
  <c r="T128" i="68"/>
  <c r="U128" i="68"/>
  <c r="S16" i="68"/>
  <c r="R16" i="68" s="1"/>
  <c r="T16" i="68"/>
  <c r="U16" i="68"/>
  <c r="S93" i="68"/>
  <c r="R93" i="68" s="1"/>
  <c r="X140" i="68"/>
  <c r="W164" i="68"/>
  <c r="Q164" i="68"/>
  <c r="O164" i="68" s="1"/>
  <c r="Y164" i="68"/>
  <c r="X156" i="68"/>
  <c r="X183" i="68"/>
  <c r="U142" i="68"/>
  <c r="W142" i="68"/>
  <c r="U159" i="68"/>
  <c r="V159" i="68"/>
  <c r="W159" i="68"/>
  <c r="U62" i="68"/>
  <c r="V62" i="68"/>
  <c r="W62" i="68"/>
  <c r="S32" i="68"/>
  <c r="R32" i="68" s="1"/>
  <c r="T32" i="68"/>
  <c r="V32" i="68"/>
  <c r="W32" i="68"/>
  <c r="Q126" i="68"/>
  <c r="O126" i="68" s="1"/>
  <c r="Y126" i="68"/>
  <c r="S126" i="68"/>
  <c r="R126" i="68" s="1"/>
  <c r="U126" i="68"/>
  <c r="V126" i="68"/>
  <c r="U100" i="68"/>
  <c r="V100" i="68"/>
  <c r="W100" i="68"/>
  <c r="Q100" i="68"/>
  <c r="O100" i="68" s="1"/>
  <c r="Y100" i="68"/>
  <c r="V131" i="68"/>
  <c r="S131" i="68"/>
  <c r="R131" i="68" s="1"/>
  <c r="T131" i="68"/>
  <c r="W131" i="68"/>
  <c r="X131" i="68"/>
  <c r="W103" i="68"/>
  <c r="Y156" i="68"/>
  <c r="S161" i="68"/>
  <c r="R161" i="68" s="1"/>
  <c r="T161" i="68"/>
  <c r="U161" i="68"/>
  <c r="U42" i="68"/>
  <c r="V42" i="68"/>
  <c r="W42" i="68"/>
  <c r="Q42" i="68"/>
  <c r="O42" i="68" s="1"/>
  <c r="Y42" i="68"/>
  <c r="S42" i="68"/>
  <c r="R42" i="68" s="1"/>
  <c r="T42" i="68"/>
  <c r="Y24" i="68"/>
  <c r="Q24" i="68"/>
  <c r="O24" i="68" s="1"/>
  <c r="W97" i="68"/>
  <c r="Q93" i="68"/>
  <c r="O93" i="68" s="1"/>
  <c r="W140" i="68"/>
  <c r="Q39" i="68"/>
  <c r="O39" i="68" s="1"/>
  <c r="Y82" i="68"/>
  <c r="Y142" i="68"/>
  <c r="Y128" i="68"/>
  <c r="X59" i="68"/>
  <c r="Y16" i="68"/>
  <c r="X185" i="68"/>
  <c r="Y161" i="68"/>
  <c r="S86" i="68"/>
  <c r="R86" i="68" s="1"/>
  <c r="T86" i="68"/>
  <c r="V86" i="68"/>
  <c r="W86" i="68"/>
  <c r="Q86" i="68"/>
  <c r="O86" i="68" s="1"/>
  <c r="U86" i="68"/>
  <c r="X86" i="68"/>
  <c r="T156" i="68"/>
  <c r="V156" i="68"/>
  <c r="W183" i="68"/>
  <c r="Q183" i="68"/>
  <c r="O183" i="68" s="1"/>
  <c r="Y183" i="68"/>
  <c r="U156" i="68"/>
  <c r="U183" i="68"/>
  <c r="X128" i="68"/>
  <c r="X16" i="68"/>
  <c r="W185" i="68"/>
  <c r="S139" i="68"/>
  <c r="R139" i="68" s="1"/>
  <c r="T139" i="68"/>
  <c r="U139" i="68"/>
  <c r="Q139" i="68"/>
  <c r="O139" i="68" s="1"/>
  <c r="V139" i="68"/>
  <c r="X139" i="68"/>
  <c r="Y139" i="68"/>
  <c r="U146" i="68"/>
  <c r="V146" i="68"/>
  <c r="W146" i="68"/>
  <c r="Q146" i="68"/>
  <c r="O146" i="68" s="1"/>
  <c r="Y146" i="68"/>
  <c r="S146" i="68"/>
  <c r="R146" i="68" s="1"/>
  <c r="T146" i="68"/>
  <c r="X146" i="68"/>
  <c r="W24" i="68"/>
  <c r="V173" i="68"/>
  <c r="U97" i="68"/>
  <c r="Y93" i="68"/>
  <c r="U140" i="68"/>
  <c r="V164" i="68"/>
  <c r="Y39" i="68"/>
  <c r="S156" i="68"/>
  <c r="R156" i="68" s="1"/>
  <c r="S182" i="68"/>
  <c r="R182" i="68" s="1"/>
  <c r="U182" i="68"/>
  <c r="W82" i="68"/>
  <c r="T183" i="68"/>
  <c r="V142" i="68"/>
  <c r="T53" i="68"/>
  <c r="U53" i="68"/>
  <c r="V53" i="68"/>
  <c r="W128" i="68"/>
  <c r="S132" i="68"/>
  <c r="R132" i="68" s="1"/>
  <c r="T132" i="68"/>
  <c r="X159" i="68"/>
  <c r="T178" i="68"/>
  <c r="U178" i="68"/>
  <c r="V178" i="68"/>
  <c r="W16" i="68"/>
  <c r="S175" i="68"/>
  <c r="R175" i="68" s="1"/>
  <c r="T175" i="68"/>
  <c r="V185" i="68"/>
  <c r="X62" i="68"/>
  <c r="T124" i="68"/>
  <c r="U124" i="68"/>
  <c r="V124" i="68"/>
  <c r="W161" i="68"/>
  <c r="S99" i="68"/>
  <c r="R99" i="68" s="1"/>
  <c r="T99" i="68"/>
  <c r="U125" i="68"/>
  <c r="V125" i="68"/>
  <c r="W125" i="68"/>
  <c r="Q125" i="68"/>
  <c r="O125" i="68" s="1"/>
  <c r="Y125" i="68"/>
  <c r="S118" i="68"/>
  <c r="R118" i="68" s="1"/>
  <c r="T118" i="68"/>
  <c r="V118" i="68"/>
  <c r="W118" i="68"/>
  <c r="Q47" i="68"/>
  <c r="O47" i="68" s="1"/>
  <c r="Y47" i="68"/>
  <c r="S47" i="68"/>
  <c r="R47" i="68" s="1"/>
  <c r="U47" i="68"/>
  <c r="V47" i="68"/>
  <c r="Q59" i="68"/>
  <c r="O59" i="68" s="1"/>
  <c r="Y59" i="68"/>
  <c r="S59" i="68"/>
  <c r="R59" i="68" s="1"/>
  <c r="U71" i="68"/>
  <c r="V71" i="68"/>
  <c r="W71" i="68"/>
  <c r="Q71" i="68"/>
  <c r="O71" i="68" s="1"/>
  <c r="Y71" i="68"/>
  <c r="X24" i="68"/>
  <c r="V140" i="68"/>
  <c r="W59" i="68"/>
  <c r="V24" i="68"/>
  <c r="U173" i="68"/>
  <c r="T97" i="68"/>
  <c r="X93" i="68"/>
  <c r="U164" i="68"/>
  <c r="Y182" i="68"/>
  <c r="V82" i="68"/>
  <c r="Q63" i="68"/>
  <c r="O63" i="68" s="1"/>
  <c r="Y63" i="68"/>
  <c r="S63" i="68"/>
  <c r="R63" i="68" s="1"/>
  <c r="S183" i="68"/>
  <c r="R183" i="68" s="1"/>
  <c r="T142" i="68"/>
  <c r="V128" i="68"/>
  <c r="U59" i="68"/>
  <c r="T159" i="68"/>
  <c r="V16" i="68"/>
  <c r="U185" i="68"/>
  <c r="T62" i="68"/>
  <c r="V161" i="68"/>
  <c r="Q165" i="68"/>
  <c r="O165" i="68" s="1"/>
  <c r="Y165" i="68"/>
  <c r="S165" i="68"/>
  <c r="R165" i="68" s="1"/>
  <c r="V165" i="68"/>
  <c r="Y32" i="68"/>
  <c r="T71" i="68"/>
  <c r="T89" i="68"/>
  <c r="U89" i="68"/>
  <c r="W89" i="68"/>
  <c r="X89" i="68"/>
  <c r="Y89" i="68"/>
  <c r="Q89" i="68"/>
  <c r="O89" i="68" s="1"/>
  <c r="S189" i="68"/>
  <c r="R189" i="68" s="1"/>
  <c r="T189" i="68"/>
  <c r="U189" i="68"/>
  <c r="V189" i="68"/>
  <c r="W189" i="68"/>
  <c r="Y189" i="68"/>
  <c r="Q187" i="68"/>
  <c r="O187" i="68" s="1"/>
  <c r="Y187" i="68"/>
  <c r="S187" i="68"/>
  <c r="R187" i="68" s="1"/>
  <c r="T187" i="68"/>
  <c r="U187" i="68"/>
  <c r="V187" i="68"/>
  <c r="X187" i="68"/>
  <c r="S3" i="68"/>
  <c r="R3" i="68" s="1"/>
  <c r="T3" i="68"/>
  <c r="V3" i="68"/>
  <c r="U3" i="68"/>
  <c r="W3" i="68"/>
  <c r="X3" i="68"/>
  <c r="S49" i="68"/>
  <c r="R49" i="68" s="1"/>
  <c r="T49" i="68"/>
  <c r="V49" i="68"/>
  <c r="W49" i="68"/>
  <c r="U49" i="68"/>
  <c r="X49" i="68"/>
  <c r="Y49" i="68"/>
  <c r="S153" i="68"/>
  <c r="R153" i="68" s="1"/>
  <c r="T153" i="68"/>
  <c r="V153" i="68"/>
  <c r="W153" i="68"/>
  <c r="U153" i="68"/>
  <c r="X153" i="68"/>
  <c r="Y153" i="68"/>
  <c r="Q140" i="68"/>
  <c r="O140" i="68" s="1"/>
  <c r="Y140" i="68"/>
  <c r="S140" i="68"/>
  <c r="R140" i="68" s="1"/>
  <c r="Q157" i="68"/>
  <c r="O157" i="68" s="1"/>
  <c r="Y157" i="68"/>
  <c r="S157" i="68"/>
  <c r="R157" i="68" s="1"/>
  <c r="U157" i="68"/>
  <c r="V157" i="68"/>
  <c r="W157" i="68"/>
  <c r="Q188" i="68"/>
  <c r="O188" i="68" s="1"/>
  <c r="Y188" i="68"/>
  <c r="S188" i="68"/>
  <c r="R188" i="68" s="1"/>
  <c r="U188" i="68"/>
  <c r="V188" i="68"/>
  <c r="T188" i="68"/>
  <c r="W188" i="68"/>
  <c r="X188" i="68"/>
  <c r="U39" i="68"/>
  <c r="W39" i="68"/>
  <c r="X161" i="68"/>
  <c r="S103" i="68"/>
  <c r="R103" i="68" s="1"/>
  <c r="T103" i="68"/>
  <c r="X103" i="68"/>
  <c r="Y103" i="68"/>
  <c r="Q103" i="68"/>
  <c r="O103" i="68" s="1"/>
  <c r="U103" i="68"/>
  <c r="Q152" i="68"/>
  <c r="O152" i="68" s="1"/>
  <c r="Y152" i="68"/>
  <c r="S152" i="68"/>
  <c r="R152" i="68" s="1"/>
  <c r="U152" i="68"/>
  <c r="V152" i="68"/>
  <c r="W152" i="68"/>
  <c r="X152" i="68"/>
  <c r="Q31" i="68"/>
  <c r="O31" i="68" s="1"/>
  <c r="Y31" i="68"/>
  <c r="S31" i="68"/>
  <c r="R31" i="68" s="1"/>
  <c r="U31" i="68"/>
  <c r="V31" i="68"/>
  <c r="W31" i="68"/>
  <c r="X31" i="68"/>
  <c r="S79" i="68"/>
  <c r="R79" i="68" s="1"/>
  <c r="U79" i="68"/>
  <c r="W93" i="68"/>
  <c r="T164" i="68"/>
  <c r="V39" i="68"/>
  <c r="Q156" i="68"/>
  <c r="O156" i="68" s="1"/>
  <c r="X182" i="68"/>
  <c r="U82" i="68"/>
  <c r="S142" i="68"/>
  <c r="R142" i="68" s="1"/>
  <c r="Y53" i="68"/>
  <c r="Y132" i="68"/>
  <c r="T59" i="68"/>
  <c r="S159" i="68"/>
  <c r="R159" i="68" s="1"/>
  <c r="Y178" i="68"/>
  <c r="Y175" i="68"/>
  <c r="T185" i="68"/>
  <c r="S62" i="68"/>
  <c r="R62" i="68" s="1"/>
  <c r="Y124" i="68"/>
  <c r="Y99" i="68"/>
  <c r="X32" i="68"/>
  <c r="X126" i="68"/>
  <c r="S71" i="68"/>
  <c r="R71" i="68" s="1"/>
  <c r="X100" i="68"/>
  <c r="Y131" i="68"/>
  <c r="T157" i="68"/>
  <c r="U150" i="68"/>
  <c r="V150" i="68"/>
  <c r="W150" i="68"/>
  <c r="Q150" i="68"/>
  <c r="O150" i="68" s="1"/>
  <c r="Y150" i="68"/>
  <c r="S150" i="68"/>
  <c r="R150" i="68" s="1"/>
  <c r="T150" i="68"/>
  <c r="X150" i="68"/>
  <c r="Y75" i="68"/>
  <c r="Q75" i="68"/>
  <c r="O75" i="68" s="1"/>
  <c r="Y143" i="68"/>
  <c r="Q143" i="68"/>
  <c r="O143" i="68" s="1"/>
  <c r="U10" i="68"/>
  <c r="V10" i="68"/>
  <c r="W10" i="68"/>
  <c r="S67" i="68"/>
  <c r="R67" i="68" s="1"/>
  <c r="T67" i="68"/>
  <c r="U67" i="68"/>
  <c r="U73" i="68"/>
  <c r="V73" i="68"/>
  <c r="W73" i="68"/>
  <c r="Q73" i="68"/>
  <c r="O73" i="68" s="1"/>
  <c r="Y73" i="68"/>
  <c r="U92" i="68"/>
  <c r="V92" i="68"/>
  <c r="W92" i="68"/>
  <c r="Q92" i="68"/>
  <c r="O92" i="68" s="1"/>
  <c r="Y92" i="68"/>
  <c r="W133" i="68"/>
  <c r="W4" i="68"/>
  <c r="U141" i="68"/>
  <c r="V141" i="68"/>
  <c r="W141" i="68"/>
  <c r="Q154" i="68"/>
  <c r="O154" i="68" s="1"/>
  <c r="Y154" i="68"/>
  <c r="S154" i="68"/>
  <c r="R154" i="68" s="1"/>
  <c r="U154" i="68"/>
  <c r="S105" i="68"/>
  <c r="R105" i="68" s="1"/>
  <c r="T105" i="68"/>
  <c r="V105" i="68"/>
  <c r="W105" i="68"/>
  <c r="Q22" i="68"/>
  <c r="O22" i="68" s="1"/>
  <c r="Y22" i="68"/>
  <c r="S22" i="68"/>
  <c r="R22" i="68" s="1"/>
  <c r="U22" i="68"/>
  <c r="V22" i="68"/>
  <c r="Y69" i="68"/>
  <c r="Q69" i="68"/>
  <c r="O69" i="68" s="1"/>
  <c r="Y6" i="68"/>
  <c r="Q6" i="68"/>
  <c r="O6" i="68" s="1"/>
  <c r="Y80" i="68"/>
  <c r="Q80" i="68"/>
  <c r="O80" i="68" s="1"/>
  <c r="V75" i="68"/>
  <c r="U133" i="68"/>
  <c r="Y121" i="68"/>
  <c r="Q121" i="68"/>
  <c r="O121" i="68" s="1"/>
  <c r="V143" i="68"/>
  <c r="U4" i="68"/>
  <c r="Y136" i="68"/>
  <c r="Q136" i="68"/>
  <c r="O136" i="68" s="1"/>
  <c r="X10" i="68"/>
  <c r="T95" i="68"/>
  <c r="U95" i="68"/>
  <c r="V95" i="68"/>
  <c r="S87" i="68"/>
  <c r="R87" i="68" s="1"/>
  <c r="T87" i="68"/>
  <c r="Y141" i="68"/>
  <c r="X67" i="68"/>
  <c r="U75" i="68"/>
  <c r="T133" i="68"/>
  <c r="U143" i="68"/>
  <c r="T4" i="68"/>
  <c r="W137" i="68"/>
  <c r="T10" i="68"/>
  <c r="X141" i="68"/>
  <c r="T104" i="68"/>
  <c r="U104" i="68"/>
  <c r="V104" i="68"/>
  <c r="W67" i="68"/>
  <c r="S110" i="68"/>
  <c r="R110" i="68" s="1"/>
  <c r="T110" i="68"/>
  <c r="S191" i="68"/>
  <c r="R191" i="68" s="1"/>
  <c r="T191" i="68"/>
  <c r="V191" i="68"/>
  <c r="W191" i="68"/>
  <c r="Q19" i="68"/>
  <c r="O19" i="68" s="1"/>
  <c r="Y19" i="68"/>
  <c r="S19" i="68"/>
  <c r="R19" i="68" s="1"/>
  <c r="U19" i="68"/>
  <c r="V19" i="68"/>
  <c r="Q155" i="68"/>
  <c r="O155" i="68" s="1"/>
  <c r="Y155" i="68"/>
  <c r="S155" i="68"/>
  <c r="R155" i="68" s="1"/>
  <c r="S10" i="68"/>
  <c r="R10" i="68" s="1"/>
  <c r="Y95" i="68"/>
  <c r="Y87" i="68"/>
  <c r="T141" i="68"/>
  <c r="V67" i="68"/>
  <c r="S30" i="68"/>
  <c r="R30" i="68" s="1"/>
  <c r="T30" i="68"/>
  <c r="U30" i="68"/>
  <c r="W30" i="68"/>
  <c r="X154" i="68"/>
  <c r="X73" i="68"/>
  <c r="U11" i="68"/>
  <c r="V11" i="68"/>
  <c r="W11" i="68"/>
  <c r="Q11" i="68"/>
  <c r="O11" i="68" s="1"/>
  <c r="Y11" i="68"/>
  <c r="Y105" i="68"/>
  <c r="X92" i="68"/>
  <c r="U45" i="68"/>
  <c r="V45" i="68"/>
  <c r="W45" i="68"/>
  <c r="Q45" i="68"/>
  <c r="O45" i="68" s="1"/>
  <c r="Y45" i="68"/>
  <c r="W122" i="68"/>
  <c r="W190" i="68"/>
  <c r="W9" i="68"/>
  <c r="W74" i="68"/>
  <c r="W8" i="68"/>
  <c r="V23" i="68"/>
  <c r="V58" i="68"/>
  <c r="U122" i="68"/>
  <c r="V26" i="68"/>
  <c r="U190" i="68"/>
  <c r="V148" i="68"/>
  <c r="U9" i="68"/>
  <c r="V129" i="68"/>
  <c r="U74" i="68"/>
  <c r="U8" i="68"/>
  <c r="W127" i="68"/>
  <c r="W113" i="68"/>
  <c r="W60" i="68"/>
  <c r="U23" i="68"/>
  <c r="W184" i="68"/>
  <c r="U58" i="68"/>
  <c r="T122" i="68"/>
  <c r="W34" i="68"/>
  <c r="U26" i="68"/>
  <c r="T190" i="68"/>
  <c r="W169" i="68"/>
  <c r="U148" i="68"/>
  <c r="T9" i="68"/>
  <c r="W138" i="68"/>
  <c r="U129" i="68"/>
  <c r="T74" i="68"/>
  <c r="W38" i="68"/>
  <c r="U170" i="68"/>
  <c r="T8" i="68"/>
  <c r="W17" i="68"/>
  <c r="U163" i="68"/>
  <c r="Q29" i="68"/>
  <c r="O29" i="68" s="1"/>
  <c r="V116" i="68"/>
  <c r="Q37" i="68"/>
  <c r="O37" i="68" s="1"/>
  <c r="S168" i="68"/>
  <c r="R168" i="68" s="1"/>
  <c r="Q7" i="68"/>
  <c r="O7" i="68" s="1"/>
  <c r="T114" i="68"/>
  <c r="Q177" i="68"/>
  <c r="O177" i="68" s="1"/>
  <c r="V123" i="68"/>
  <c r="W29" i="68"/>
  <c r="Q111" i="68"/>
  <c r="O111" i="68" s="1"/>
  <c r="T51" i="68"/>
  <c r="U144" i="68"/>
  <c r="S36" i="68"/>
  <c r="R36" i="68" s="1"/>
  <c r="S37" i="68"/>
  <c r="R37" i="68" s="1"/>
  <c r="Y94" i="68"/>
  <c r="T68" i="68"/>
  <c r="U168" i="68"/>
  <c r="V48" i="68"/>
  <c r="U7" i="68"/>
  <c r="W44" i="68"/>
  <c r="U114" i="68"/>
  <c r="S177" i="68"/>
  <c r="R177" i="68" s="1"/>
  <c r="T78" i="68"/>
  <c r="U134" i="68"/>
  <c r="Y29" i="68"/>
  <c r="Q27" i="68"/>
  <c r="O27" i="68" s="1"/>
  <c r="T167" i="68"/>
  <c r="S111" i="68"/>
  <c r="R111" i="68" s="1"/>
  <c r="V51" i="68"/>
  <c r="W144" i="68"/>
  <c r="V168" i="68"/>
  <c r="W7" i="68"/>
  <c r="U177" i="68"/>
  <c r="U111" i="68"/>
  <c r="W51" i="68"/>
  <c r="W168" i="68"/>
  <c r="Y7" i="68"/>
  <c r="W177" i="68"/>
  <c r="Q28" i="68"/>
  <c r="O28" i="68" s="1"/>
  <c r="T41" i="68"/>
  <c r="Q168" i="68"/>
  <c r="O168" i="68" s="1"/>
  <c r="Y168" i="68"/>
  <c r="Q98" i="68"/>
  <c r="O98" i="68" s="1"/>
  <c r="Q50" i="68"/>
  <c r="O50" i="68" s="1"/>
  <c r="S28" i="68"/>
  <c r="R28" i="68" s="1"/>
  <c r="U160" i="68"/>
  <c r="Q117" i="68"/>
  <c r="O117" i="68" s="1"/>
  <c r="T64" i="68"/>
  <c r="S98" i="68"/>
  <c r="R98" i="68" s="1"/>
  <c r="T14" i="68"/>
  <c r="Q166" i="68"/>
  <c r="O166" i="68" s="1"/>
  <c r="V12" i="68"/>
  <c r="W50" i="68"/>
  <c r="Y28" i="68"/>
  <c r="X52" i="68"/>
  <c r="W107" i="68"/>
  <c r="U107" i="68"/>
  <c r="T107" i="68"/>
  <c r="Y107" i="68"/>
  <c r="Q107" i="68"/>
  <c r="O107" i="68" s="1"/>
  <c r="Y85" i="68"/>
  <c r="S162" i="68"/>
  <c r="R162" i="68" s="1"/>
  <c r="T168" i="68"/>
  <c r="U180" i="68"/>
  <c r="V171" i="68"/>
  <c r="W48" i="68"/>
  <c r="X7" i="68"/>
  <c r="Q40" i="68"/>
  <c r="O40" i="68" s="1"/>
  <c r="Y40" i="68"/>
  <c r="S114" i="68"/>
  <c r="R114" i="68" s="1"/>
  <c r="T177" i="68"/>
  <c r="U78" i="68"/>
  <c r="V134" i="68"/>
  <c r="W123" i="68"/>
  <c r="X29" i="68"/>
  <c r="Q81" i="68"/>
  <c r="O81" i="68" s="1"/>
  <c r="Y81" i="68"/>
  <c r="S14" i="68"/>
  <c r="R14" i="68" s="1"/>
  <c r="T166" i="68"/>
  <c r="U186" i="68"/>
  <c r="V106" i="68"/>
  <c r="W12" i="68"/>
  <c r="X50" i="68"/>
  <c r="Q21" i="68"/>
  <c r="O21" i="68" s="1"/>
  <c r="Y21" i="68"/>
  <c r="S167" i="68"/>
  <c r="R167" i="68" s="1"/>
  <c r="T111" i="68"/>
  <c r="U51" i="68"/>
  <c r="V144" i="68"/>
  <c r="W116" i="68"/>
  <c r="X25" i="68"/>
  <c r="Q52" i="68"/>
  <c r="O52" i="68" s="1"/>
  <c r="Y52" i="68"/>
  <c r="S41" i="68"/>
  <c r="R41" i="68" s="1"/>
  <c r="T160" i="68"/>
  <c r="U15" i="68"/>
  <c r="W135" i="68"/>
  <c r="Y135" i="68"/>
  <c r="U102" i="68"/>
  <c r="Y61" i="68"/>
  <c r="T70" i="68"/>
  <c r="Q33" i="68"/>
  <c r="O33" i="68" s="1"/>
  <c r="U37" i="68"/>
  <c r="W94" i="68"/>
  <c r="U94" i="68"/>
  <c r="S68" i="68"/>
  <c r="R68" i="68" s="1"/>
  <c r="V117" i="68"/>
  <c r="U179" i="68"/>
  <c r="W174" i="68"/>
  <c r="X135" i="68"/>
  <c r="X48" i="68"/>
  <c r="S107" i="68"/>
  <c r="R107" i="68" s="1"/>
  <c r="X21" i="68"/>
  <c r="X61" i="68"/>
  <c r="Y119" i="68"/>
  <c r="Q119" i="68"/>
  <c r="O119" i="68" s="1"/>
  <c r="W119" i="68"/>
  <c r="S119" i="68"/>
  <c r="R119" i="68" s="1"/>
  <c r="X171" i="68"/>
  <c r="Q48" i="68"/>
  <c r="O48" i="68" s="1"/>
  <c r="Y48" i="68"/>
  <c r="S40" i="68"/>
  <c r="R40" i="68" s="1"/>
  <c r="T44" i="68"/>
  <c r="V177" i="68"/>
  <c r="X134" i="68"/>
  <c r="Q123" i="68"/>
  <c r="O123" i="68" s="1"/>
  <c r="Y123" i="68"/>
  <c r="S81" i="68"/>
  <c r="R81" i="68" s="1"/>
  <c r="T98" i="68"/>
  <c r="V166" i="68"/>
  <c r="X106" i="68"/>
  <c r="Q12" i="68"/>
  <c r="O12" i="68" s="1"/>
  <c r="Y12" i="68"/>
  <c r="S21" i="68"/>
  <c r="R21" i="68" s="1"/>
  <c r="T27" i="68"/>
  <c r="U167" i="68"/>
  <c r="V111" i="68"/>
  <c r="X144" i="68"/>
  <c r="Q116" i="68"/>
  <c r="O116" i="68" s="1"/>
  <c r="Y116" i="68"/>
  <c r="S52" i="68"/>
  <c r="R52" i="68" s="1"/>
  <c r="T28" i="68"/>
  <c r="U41" i="68"/>
  <c r="V160" i="68"/>
  <c r="X15" i="68"/>
  <c r="T36" i="68"/>
  <c r="W102" i="68"/>
  <c r="V70" i="68"/>
  <c r="T13" i="68"/>
  <c r="T33" i="68"/>
  <c r="X37" i="68"/>
  <c r="U68" i="68"/>
  <c r="V64" i="68"/>
  <c r="S96" i="68"/>
  <c r="R96" i="68" s="1"/>
  <c r="U90" i="68"/>
  <c r="S90" i="68"/>
  <c r="R90" i="68" s="1"/>
  <c r="W90" i="68"/>
  <c r="Y179" i="68"/>
  <c r="V107" i="68"/>
  <c r="X123" i="68"/>
  <c r="X12" i="68"/>
  <c r="X116" i="68"/>
  <c r="X77" i="68"/>
  <c r="T85" i="68"/>
  <c r="T117" i="68"/>
  <c r="X180" i="68"/>
  <c r="Q171" i="68"/>
  <c r="O171" i="68" s="1"/>
  <c r="Y171" i="68"/>
  <c r="S7" i="68"/>
  <c r="R7" i="68" s="1"/>
  <c r="T40" i="68"/>
  <c r="V114" i="68"/>
  <c r="X78" i="68"/>
  <c r="Q134" i="68"/>
  <c r="O134" i="68" s="1"/>
  <c r="Y134" i="68"/>
  <c r="S29" i="68"/>
  <c r="R29" i="68" s="1"/>
  <c r="T81" i="68"/>
  <c r="U98" i="68"/>
  <c r="V14" i="68"/>
  <c r="X186" i="68"/>
  <c r="Q106" i="68"/>
  <c r="O106" i="68" s="1"/>
  <c r="Y106" i="68"/>
  <c r="S50" i="68"/>
  <c r="R50" i="68" s="1"/>
  <c r="T21" i="68"/>
  <c r="U27" i="68"/>
  <c r="V167" i="68"/>
  <c r="W111" i="68"/>
  <c r="X51" i="68"/>
  <c r="Q144" i="68"/>
  <c r="O144" i="68" s="1"/>
  <c r="Y144" i="68"/>
  <c r="S25" i="68"/>
  <c r="R25" i="68" s="1"/>
  <c r="T52" i="68"/>
  <c r="U28" i="68"/>
  <c r="V41" i="68"/>
  <c r="W160" i="68"/>
  <c r="V15" i="68"/>
  <c r="Y15" i="68"/>
  <c r="S135" i="68"/>
  <c r="R135" i="68" s="1"/>
  <c r="U36" i="68"/>
  <c r="S61" i="68"/>
  <c r="R61" i="68" s="1"/>
  <c r="W70" i="68"/>
  <c r="Q13" i="68"/>
  <c r="O13" i="68" s="1"/>
  <c r="V33" i="68"/>
  <c r="Y37" i="68"/>
  <c r="S94" i="68"/>
  <c r="R94" i="68" s="1"/>
  <c r="W68" i="68"/>
  <c r="T119" i="68"/>
  <c r="W64" i="68"/>
  <c r="U96" i="68"/>
  <c r="Q90" i="68"/>
  <c r="O90" i="68" s="1"/>
  <c r="X107" i="68"/>
  <c r="S77" i="68"/>
  <c r="R77" i="68" s="1"/>
  <c r="Y46" i="68"/>
  <c r="Q46" i="68"/>
  <c r="O46" i="68" s="1"/>
  <c r="X46" i="68"/>
  <c r="W46" i="68"/>
  <c r="V46" i="68"/>
  <c r="S46" i="68"/>
  <c r="R46" i="68" s="1"/>
  <c r="X85" i="68"/>
  <c r="X40" i="68"/>
  <c r="U77" i="68"/>
  <c r="U174" i="68"/>
  <c r="W162" i="68"/>
  <c r="Q180" i="68"/>
  <c r="O180" i="68" s="1"/>
  <c r="Y180" i="68"/>
  <c r="S48" i="68"/>
  <c r="R48" i="68" s="1"/>
  <c r="T7" i="68"/>
  <c r="U40" i="68"/>
  <c r="V44" i="68"/>
  <c r="W114" i="68"/>
  <c r="Q78" i="68"/>
  <c r="O78" i="68" s="1"/>
  <c r="Y78" i="68"/>
  <c r="S123" i="68"/>
  <c r="R123" i="68" s="1"/>
  <c r="T29" i="68"/>
  <c r="U81" i="68"/>
  <c r="V98" i="68"/>
  <c r="W14" i="68"/>
  <c r="Q186" i="68"/>
  <c r="O186" i="68" s="1"/>
  <c r="Y186" i="68"/>
  <c r="S12" i="68"/>
  <c r="R12" i="68" s="1"/>
  <c r="T50" i="68"/>
  <c r="U21" i="68"/>
  <c r="V27" i="68"/>
  <c r="W167" i="68"/>
  <c r="Q51" i="68"/>
  <c r="O51" i="68" s="1"/>
  <c r="Y51" i="68"/>
  <c r="S116" i="68"/>
  <c r="R116" i="68" s="1"/>
  <c r="T25" i="68"/>
  <c r="U52" i="68"/>
  <c r="V28" i="68"/>
  <c r="W41" i="68"/>
  <c r="Q15" i="68"/>
  <c r="O15" i="68" s="1"/>
  <c r="T135" i="68"/>
  <c r="V36" i="68"/>
  <c r="Y102" i="68"/>
  <c r="Q102" i="68"/>
  <c r="O102" i="68" s="1"/>
  <c r="T61" i="68"/>
  <c r="X70" i="68"/>
  <c r="S13" i="68"/>
  <c r="R13" i="68" s="1"/>
  <c r="V37" i="68"/>
  <c r="T37" i="68"/>
  <c r="T94" i="68"/>
  <c r="Y68" i="68"/>
  <c r="U119" i="68"/>
  <c r="X117" i="68"/>
  <c r="T90" i="68"/>
  <c r="T77" i="68"/>
  <c r="X81" i="68"/>
  <c r="U33" i="68"/>
  <c r="S33" i="68"/>
  <c r="R33" i="68" s="1"/>
  <c r="T96" i="68"/>
  <c r="Y96" i="68"/>
  <c r="Q96" i="68"/>
  <c r="O96" i="68" s="1"/>
  <c r="V96" i="68"/>
  <c r="V77" i="68"/>
  <c r="V68" i="68"/>
  <c r="X162" i="68"/>
  <c r="S171" i="68"/>
  <c r="R171" i="68" s="1"/>
  <c r="T48" i="68"/>
  <c r="V40" i="68"/>
  <c r="X114" i="68"/>
  <c r="Y177" i="68"/>
  <c r="S134" i="68"/>
  <c r="R134" i="68" s="1"/>
  <c r="T123" i="68"/>
  <c r="U29" i="68"/>
  <c r="V81" i="68"/>
  <c r="X14" i="68"/>
  <c r="Y166" i="68"/>
  <c r="S106" i="68"/>
  <c r="R106" i="68" s="1"/>
  <c r="T12" i="68"/>
  <c r="U50" i="68"/>
  <c r="V21" i="68"/>
  <c r="W27" i="68"/>
  <c r="X167" i="68"/>
  <c r="Y111" i="68"/>
  <c r="S144" i="68"/>
  <c r="R144" i="68" s="1"/>
  <c r="T116" i="68"/>
  <c r="U25" i="68"/>
  <c r="V52" i="68"/>
  <c r="W28" i="68"/>
  <c r="X41" i="68"/>
  <c r="Y160" i="68"/>
  <c r="U135" i="68"/>
  <c r="W36" i="68"/>
  <c r="U61" i="68"/>
  <c r="U13" i="68"/>
  <c r="X33" i="68"/>
  <c r="V94" i="68"/>
  <c r="X68" i="68"/>
  <c r="V119" i="68"/>
  <c r="X96" i="68"/>
  <c r="V90" i="68"/>
  <c r="V179" i="68"/>
  <c r="W77" i="68"/>
  <c r="T46" i="68"/>
  <c r="S85" i="68"/>
  <c r="R85" i="68" s="1"/>
  <c r="S174" i="68"/>
  <c r="R174" i="68" s="1"/>
  <c r="W85" i="68"/>
  <c r="W117" i="68"/>
  <c r="Q162" i="68"/>
  <c r="O162" i="68" s="1"/>
  <c r="Q114" i="68"/>
  <c r="O114" i="68" s="1"/>
  <c r="Q14" i="68"/>
  <c r="O14" i="68" s="1"/>
  <c r="Q167" i="68"/>
  <c r="O167" i="68" s="1"/>
  <c r="Q41" i="68"/>
  <c r="O41" i="68" s="1"/>
  <c r="S15" i="68"/>
  <c r="R15" i="68" s="1"/>
  <c r="V135" i="68"/>
  <c r="X36" i="68"/>
  <c r="Y36" i="68"/>
  <c r="S102" i="68"/>
  <c r="R102" i="68" s="1"/>
  <c r="V61" i="68"/>
  <c r="S70" i="68"/>
  <c r="R70" i="68" s="1"/>
  <c r="Y70" i="68"/>
  <c r="Q70" i="68"/>
  <c r="O70" i="68" s="1"/>
  <c r="V13" i="68"/>
  <c r="Y33" i="68"/>
  <c r="X94" i="68"/>
  <c r="X119" i="68"/>
  <c r="S117" i="68"/>
  <c r="R117" i="68" s="1"/>
  <c r="X90" i="68"/>
  <c r="Y77" i="68"/>
  <c r="U46" i="68"/>
  <c r="U85" i="68"/>
  <c r="T174" i="68"/>
  <c r="U64" i="68"/>
  <c r="X179" i="68"/>
  <c r="X64" i="68"/>
  <c r="S179" i="68"/>
  <c r="R179" i="68" s="1"/>
  <c r="X174" i="68"/>
  <c r="Q64" i="68"/>
  <c r="O64" i="68" s="1"/>
  <c r="Y64" i="68"/>
  <c r="T179" i="68"/>
  <c r="Q174" i="68"/>
  <c r="O174" i="68" s="1"/>
  <c r="Y174" i="68"/>
  <c r="X126" i="67"/>
  <c r="U97" i="67"/>
  <c r="Y102" i="67"/>
  <c r="U207" i="67"/>
  <c r="X243" i="67"/>
  <c r="Y75" i="67"/>
  <c r="Q75" i="67"/>
  <c r="O75" i="67" s="1"/>
  <c r="X222" i="67"/>
  <c r="Y7" i="67"/>
  <c r="X138" i="67"/>
  <c r="S156" i="67"/>
  <c r="R156" i="67" s="1"/>
  <c r="X69" i="67"/>
  <c r="T16" i="67"/>
  <c r="Q9" i="67"/>
  <c r="O9" i="67" s="1"/>
  <c r="U31" i="67"/>
  <c r="Q23" i="67"/>
  <c r="O23" i="67" s="1"/>
  <c r="U228" i="67"/>
  <c r="U253" i="67"/>
  <c r="X108" i="67"/>
  <c r="X49" i="67"/>
  <c r="V245" i="67"/>
  <c r="X60" i="67"/>
  <c r="X6" i="67"/>
  <c r="V120" i="67"/>
  <c r="X62" i="67"/>
  <c r="W114" i="67"/>
  <c r="T12" i="67"/>
  <c r="U212" i="67"/>
  <c r="S26" i="67"/>
  <c r="R26" i="67" s="1"/>
  <c r="V47" i="67"/>
  <c r="U47" i="67"/>
  <c r="X250" i="67"/>
  <c r="S124" i="67"/>
  <c r="R124" i="67" s="1"/>
  <c r="Q124" i="67"/>
  <c r="O124" i="67" s="1"/>
  <c r="X109" i="67"/>
  <c r="T109" i="67"/>
  <c r="Y173" i="67"/>
  <c r="T176" i="67"/>
  <c r="Q176" i="67"/>
  <c r="O176" i="67" s="1"/>
  <c r="V112" i="67"/>
  <c r="Y203" i="67"/>
  <c r="Q238" i="67"/>
  <c r="O238" i="67" s="1"/>
  <c r="X238" i="67"/>
  <c r="U61" i="67"/>
  <c r="X200" i="67"/>
  <c r="X169" i="67"/>
  <c r="W129" i="67"/>
  <c r="T129" i="67"/>
  <c r="W126" i="67"/>
  <c r="T97" i="67"/>
  <c r="T102" i="67"/>
  <c r="X57" i="67"/>
  <c r="T207" i="67"/>
  <c r="T153" i="67"/>
  <c r="V243" i="67"/>
  <c r="U84" i="67"/>
  <c r="W222" i="67"/>
  <c r="X7" i="67"/>
  <c r="V138" i="67"/>
  <c r="T69" i="67"/>
  <c r="V148" i="67"/>
  <c r="S16" i="67"/>
  <c r="R16" i="67" s="1"/>
  <c r="Y251" i="67"/>
  <c r="T228" i="67"/>
  <c r="X10" i="67"/>
  <c r="T253" i="67"/>
  <c r="U108" i="67"/>
  <c r="U245" i="67"/>
  <c r="U60" i="67"/>
  <c r="U120" i="67"/>
  <c r="U62" i="67"/>
  <c r="S114" i="67"/>
  <c r="R114" i="67" s="1"/>
  <c r="Y235" i="67"/>
  <c r="S12" i="67"/>
  <c r="R12" i="67" s="1"/>
  <c r="Y5" i="67"/>
  <c r="T212" i="67"/>
  <c r="U113" i="67"/>
  <c r="Y105" i="67"/>
  <c r="Y90" i="67"/>
  <c r="S250" i="67"/>
  <c r="R250" i="67" s="1"/>
  <c r="X173" i="67"/>
  <c r="Y249" i="67"/>
  <c r="V136" i="67"/>
  <c r="X136" i="67"/>
  <c r="S136" i="67"/>
  <c r="R136" i="67" s="1"/>
  <c r="T112" i="67"/>
  <c r="S203" i="67"/>
  <c r="R203" i="67" s="1"/>
  <c r="T61" i="67"/>
  <c r="V200" i="67"/>
  <c r="X154" i="67"/>
  <c r="V169" i="67"/>
  <c r="V180" i="67"/>
  <c r="S180" i="67"/>
  <c r="R180" i="67" s="1"/>
  <c r="T180" i="67"/>
  <c r="U180" i="67"/>
  <c r="X180" i="67"/>
  <c r="Y180" i="67"/>
  <c r="S8" i="67"/>
  <c r="R8" i="67" s="1"/>
  <c r="T8" i="67"/>
  <c r="U8" i="67"/>
  <c r="Q100" i="67"/>
  <c r="O100" i="67" s="1"/>
  <c r="S100" i="67"/>
  <c r="R100" i="67" s="1"/>
  <c r="V100" i="67"/>
  <c r="W100" i="67"/>
  <c r="X100" i="67"/>
  <c r="S19" i="67"/>
  <c r="R19" i="67" s="1"/>
  <c r="Q19" i="67"/>
  <c r="O19" i="67" s="1"/>
  <c r="V19" i="67"/>
  <c r="W19" i="67"/>
  <c r="X19" i="67"/>
  <c r="Y19" i="67"/>
  <c r="T213" i="67"/>
  <c r="Q213" i="67"/>
  <c r="O213" i="67" s="1"/>
  <c r="S213" i="67"/>
  <c r="R213" i="67" s="1"/>
  <c r="U213" i="67"/>
  <c r="W213" i="67"/>
  <c r="X213" i="67"/>
  <c r="Y213" i="67"/>
  <c r="T91" i="67"/>
  <c r="V227" i="67"/>
  <c r="W189" i="67"/>
  <c r="Q27" i="67"/>
  <c r="O27" i="67" s="1"/>
  <c r="V126" i="67"/>
  <c r="Q97" i="67"/>
  <c r="O97" i="67" s="1"/>
  <c r="S102" i="67"/>
  <c r="R102" i="67" s="1"/>
  <c r="S57" i="67"/>
  <c r="R57" i="67" s="1"/>
  <c r="W160" i="67"/>
  <c r="S207" i="67"/>
  <c r="R207" i="67" s="1"/>
  <c r="S153" i="67"/>
  <c r="R153" i="67" s="1"/>
  <c r="U243" i="67"/>
  <c r="T84" i="67"/>
  <c r="W75" i="67"/>
  <c r="W7" i="67"/>
  <c r="U138" i="67"/>
  <c r="Q156" i="67"/>
  <c r="O156" i="67" s="1"/>
  <c r="Q69" i="67"/>
  <c r="O69" i="67" s="1"/>
  <c r="U148" i="67"/>
  <c r="X251" i="67"/>
  <c r="S31" i="67"/>
  <c r="R31" i="67" s="1"/>
  <c r="X23" i="67"/>
  <c r="S228" i="67"/>
  <c r="R228" i="67" s="1"/>
  <c r="T10" i="67"/>
  <c r="S253" i="67"/>
  <c r="R253" i="67" s="1"/>
  <c r="T108" i="67"/>
  <c r="X248" i="67"/>
  <c r="Y240" i="67"/>
  <c r="T245" i="67"/>
  <c r="T60" i="67"/>
  <c r="X116" i="67"/>
  <c r="Y115" i="67"/>
  <c r="T120" i="67"/>
  <c r="T62" i="67"/>
  <c r="X242" i="67"/>
  <c r="Y161" i="67"/>
  <c r="Y74" i="67"/>
  <c r="Q114" i="67"/>
  <c r="O114" i="67" s="1"/>
  <c r="X235" i="67"/>
  <c r="Y234" i="67"/>
  <c r="X5" i="67"/>
  <c r="S212" i="67"/>
  <c r="R212" i="67" s="1"/>
  <c r="T113" i="67"/>
  <c r="X105" i="67"/>
  <c r="Y26" i="67"/>
  <c r="Q26" i="67"/>
  <c r="O26" i="67" s="1"/>
  <c r="X90" i="67"/>
  <c r="U34" i="67"/>
  <c r="Y34" i="67"/>
  <c r="Q250" i="67"/>
  <c r="O250" i="67" s="1"/>
  <c r="Y109" i="67"/>
  <c r="S200" i="67"/>
  <c r="R200" i="67" s="1"/>
  <c r="U154" i="67"/>
  <c r="Q85" i="67"/>
  <c r="O85" i="67" s="1"/>
  <c r="X85" i="67"/>
  <c r="Q171" i="67"/>
  <c r="O171" i="67" s="1"/>
  <c r="X171" i="67"/>
  <c r="U87" i="67"/>
  <c r="S87" i="67"/>
  <c r="R87" i="67" s="1"/>
  <c r="T87" i="67"/>
  <c r="X87" i="67"/>
  <c r="Y87" i="67"/>
  <c r="W202" i="67"/>
  <c r="Q202" i="67"/>
  <c r="O202" i="67" s="1"/>
  <c r="V202" i="67"/>
  <c r="Y202" i="67"/>
  <c r="Q64" i="67"/>
  <c r="O64" i="67" s="1"/>
  <c r="Y64" i="67"/>
  <c r="S64" i="67"/>
  <c r="R64" i="67" s="1"/>
  <c r="T64" i="67"/>
  <c r="U64" i="67"/>
  <c r="V64" i="67"/>
  <c r="W64" i="67"/>
  <c r="Y138" i="67"/>
  <c r="Q102" i="67"/>
  <c r="O102" i="67" s="1"/>
  <c r="Q207" i="67"/>
  <c r="O207" i="67" s="1"/>
  <c r="T243" i="67"/>
  <c r="V7" i="67"/>
  <c r="T138" i="67"/>
  <c r="Q16" i="67"/>
  <c r="O16" i="67" s="1"/>
  <c r="U251" i="67"/>
  <c r="V23" i="67"/>
  <c r="Q228" i="67"/>
  <c r="O228" i="67" s="1"/>
  <c r="S10" i="67"/>
  <c r="R10" i="67" s="1"/>
  <c r="Q253" i="67"/>
  <c r="O253" i="67" s="1"/>
  <c r="S108" i="67"/>
  <c r="R108" i="67" s="1"/>
  <c r="T248" i="67"/>
  <c r="X240" i="67"/>
  <c r="S245" i="67"/>
  <c r="R245" i="67" s="1"/>
  <c r="S60" i="67"/>
  <c r="R60" i="67" s="1"/>
  <c r="T116" i="67"/>
  <c r="X115" i="67"/>
  <c r="S120" i="67"/>
  <c r="R120" i="67" s="1"/>
  <c r="S62" i="67"/>
  <c r="R62" i="67" s="1"/>
  <c r="T242" i="67"/>
  <c r="Q12" i="67"/>
  <c r="O12" i="67" s="1"/>
  <c r="U5" i="67"/>
  <c r="Q212" i="67"/>
  <c r="O212" i="67" s="1"/>
  <c r="S113" i="67"/>
  <c r="R113" i="67" s="1"/>
  <c r="W105" i="67"/>
  <c r="S249" i="67"/>
  <c r="R249" i="67" s="1"/>
  <c r="X249" i="67"/>
  <c r="X129" i="67"/>
  <c r="U112" i="67"/>
  <c r="S112" i="67"/>
  <c r="R112" i="67" s="1"/>
  <c r="Y112" i="67"/>
  <c r="T203" i="67"/>
  <c r="X203" i="67"/>
  <c r="W61" i="67"/>
  <c r="S61" i="67"/>
  <c r="R61" i="67" s="1"/>
  <c r="T154" i="67"/>
  <c r="S169" i="67"/>
  <c r="R169" i="67" s="1"/>
  <c r="T169" i="67"/>
  <c r="U169" i="67"/>
  <c r="W169" i="67"/>
  <c r="X40" i="67"/>
  <c r="V92" i="67"/>
  <c r="W92" i="67"/>
  <c r="X92" i="67"/>
  <c r="Y92" i="67"/>
  <c r="Q92" i="67"/>
  <c r="O92" i="67" s="1"/>
  <c r="S92" i="67"/>
  <c r="R92" i="67" s="1"/>
  <c r="V63" i="67"/>
  <c r="W63" i="67"/>
  <c r="X63" i="67"/>
  <c r="Q63" i="67"/>
  <c r="O63" i="67" s="1"/>
  <c r="S63" i="67"/>
  <c r="R63" i="67" s="1"/>
  <c r="U7" i="67"/>
  <c r="T251" i="67"/>
  <c r="W240" i="67"/>
  <c r="W115" i="67"/>
  <c r="T5" i="67"/>
  <c r="X15" i="67"/>
  <c r="T105" i="67"/>
  <c r="W26" i="67"/>
  <c r="S50" i="67"/>
  <c r="R50" i="67" s="1"/>
  <c r="X50" i="67"/>
  <c r="V129" i="67"/>
  <c r="W200" i="67"/>
  <c r="T200" i="67"/>
  <c r="U200" i="67"/>
  <c r="Y200" i="67"/>
  <c r="T179" i="67"/>
  <c r="Q179" i="67"/>
  <c r="O179" i="67" s="1"/>
  <c r="S179" i="67"/>
  <c r="R179" i="67" s="1"/>
  <c r="X179" i="67"/>
  <c r="T165" i="67"/>
  <c r="W165" i="67"/>
  <c r="X165" i="67"/>
  <c r="Y207" i="67"/>
  <c r="S138" i="67"/>
  <c r="R138" i="67" s="1"/>
  <c r="U214" i="67"/>
  <c r="X156" i="67"/>
  <c r="W150" i="67"/>
  <c r="X16" i="67"/>
  <c r="S251" i="67"/>
  <c r="R251" i="67" s="1"/>
  <c r="X68" i="67"/>
  <c r="X223" i="67"/>
  <c r="X253" i="67"/>
  <c r="S240" i="67"/>
  <c r="R240" i="67" s="1"/>
  <c r="Y245" i="67"/>
  <c r="S115" i="67"/>
  <c r="R115" i="67" s="1"/>
  <c r="Y120" i="67"/>
  <c r="X12" i="67"/>
  <c r="S5" i="67"/>
  <c r="R5" i="67" s="1"/>
  <c r="T15" i="67"/>
  <c r="Y212" i="67"/>
  <c r="S105" i="67"/>
  <c r="R105" i="67" s="1"/>
  <c r="V26" i="67"/>
  <c r="V173" i="67"/>
  <c r="T173" i="67"/>
  <c r="U25" i="67"/>
  <c r="Q25" i="67"/>
  <c r="O25" i="67" s="1"/>
  <c r="Y25" i="67"/>
  <c r="T45" i="67"/>
  <c r="S45" i="67"/>
  <c r="R45" i="67" s="1"/>
  <c r="U129" i="67"/>
  <c r="V154" i="67"/>
  <c r="Y154" i="67"/>
  <c r="S154" i="67"/>
  <c r="R154" i="67" s="1"/>
  <c r="V40" i="67"/>
  <c r="S40" i="67"/>
  <c r="R40" i="67" s="1"/>
  <c r="T40" i="67"/>
  <c r="U40" i="67"/>
  <c r="Y40" i="67"/>
  <c r="S66" i="67"/>
  <c r="R66" i="67" s="1"/>
  <c r="U66" i="67"/>
  <c r="W66" i="67"/>
  <c r="X66" i="67"/>
  <c r="Y66" i="67"/>
  <c r="S205" i="67"/>
  <c r="R205" i="67" s="1"/>
  <c r="Q205" i="67"/>
  <c r="O205" i="67" s="1"/>
  <c r="V205" i="67"/>
  <c r="W205" i="67"/>
  <c r="X205" i="67"/>
  <c r="Y205" i="67"/>
  <c r="S32" i="67"/>
  <c r="R32" i="67" s="1"/>
  <c r="Q32" i="67"/>
  <c r="O32" i="67" s="1"/>
  <c r="Y140" i="67"/>
  <c r="X207" i="67"/>
  <c r="T7" i="67"/>
  <c r="Q140" i="67"/>
  <c r="O140" i="67" s="1"/>
  <c r="V141" i="67"/>
  <c r="Q7" i="67"/>
  <c r="O7" i="67" s="1"/>
  <c r="T214" i="67"/>
  <c r="V35" i="67"/>
  <c r="Q138" i="67"/>
  <c r="O138" i="67" s="1"/>
  <c r="U156" i="67"/>
  <c r="V150" i="67"/>
  <c r="V16" i="67"/>
  <c r="Q251" i="67"/>
  <c r="O251" i="67" s="1"/>
  <c r="V9" i="67"/>
  <c r="Y3" i="67"/>
  <c r="W31" i="67"/>
  <c r="S23" i="67"/>
  <c r="R23" i="67" s="1"/>
  <c r="Y228" i="67"/>
  <c r="T37" i="67"/>
  <c r="Q240" i="67"/>
  <c r="O240" i="67" s="1"/>
  <c r="X88" i="67"/>
  <c r="X245" i="67"/>
  <c r="T244" i="67"/>
  <c r="Q115" i="67"/>
  <c r="O115" i="67" s="1"/>
  <c r="X104" i="67"/>
  <c r="X120" i="67"/>
  <c r="T186" i="67"/>
  <c r="Y89" i="67"/>
  <c r="U74" i="67"/>
  <c r="T229" i="67"/>
  <c r="X41" i="67"/>
  <c r="Y114" i="67"/>
  <c r="V12" i="67"/>
  <c r="Q5" i="67"/>
  <c r="O5" i="67" s="1"/>
  <c r="S15" i="67"/>
  <c r="R15" i="67" s="1"/>
  <c r="W215" i="67"/>
  <c r="X212" i="67"/>
  <c r="Q105" i="67"/>
  <c r="O105" i="67" s="1"/>
  <c r="X38" i="67"/>
  <c r="Y81" i="67"/>
  <c r="S90" i="67"/>
  <c r="R90" i="67" s="1"/>
  <c r="T47" i="67"/>
  <c r="W34" i="67"/>
  <c r="S109" i="67"/>
  <c r="R109" i="67" s="1"/>
  <c r="W208" i="67"/>
  <c r="U208" i="67"/>
  <c r="V220" i="67"/>
  <c r="S220" i="67"/>
  <c r="R220" i="67" s="1"/>
  <c r="X220" i="67"/>
  <c r="X176" i="67"/>
  <c r="X32" i="67"/>
  <c r="S44" i="67"/>
  <c r="R44" i="67" s="1"/>
  <c r="Q44" i="67"/>
  <c r="O44" i="67" s="1"/>
  <c r="X226" i="67"/>
  <c r="T226" i="67"/>
  <c r="S129" i="67"/>
  <c r="R129" i="67" s="1"/>
  <c r="U136" i="67"/>
  <c r="X61" i="67"/>
  <c r="U39" i="67"/>
  <c r="Q39" i="67"/>
  <c r="O39" i="67" s="1"/>
  <c r="S39" i="67"/>
  <c r="R39" i="67" s="1"/>
  <c r="T39" i="67"/>
  <c r="V39" i="67"/>
  <c r="W39" i="67"/>
  <c r="X39" i="67"/>
  <c r="Y39" i="67"/>
  <c r="V157" i="67"/>
  <c r="X121" i="67"/>
  <c r="X193" i="67"/>
  <c r="S252" i="67"/>
  <c r="R252" i="67" s="1"/>
  <c r="X239" i="67"/>
  <c r="X95" i="67"/>
  <c r="X82" i="67"/>
  <c r="T232" i="67"/>
  <c r="S177" i="67"/>
  <c r="R177" i="67" s="1"/>
  <c r="Y204" i="67"/>
  <c r="S93" i="67"/>
  <c r="R93" i="67" s="1"/>
  <c r="X178" i="67"/>
  <c r="V182" i="67"/>
  <c r="S219" i="67"/>
  <c r="R219" i="67" s="1"/>
  <c r="Y209" i="67"/>
  <c r="W211" i="67"/>
  <c r="X101" i="67"/>
  <c r="U185" i="67"/>
  <c r="Q158" i="67"/>
  <c r="O158" i="67" s="1"/>
  <c r="S230" i="67"/>
  <c r="R230" i="67" s="1"/>
  <c r="Q157" i="67"/>
  <c r="O157" i="67" s="1"/>
  <c r="V121" i="67"/>
  <c r="W193" i="67"/>
  <c r="T233" i="67"/>
  <c r="Y106" i="67"/>
  <c r="Q103" i="67"/>
  <c r="O103" i="67" s="1"/>
  <c r="Q252" i="67"/>
  <c r="O252" i="67" s="1"/>
  <c r="X107" i="67"/>
  <c r="Q71" i="67"/>
  <c r="O71" i="67" s="1"/>
  <c r="S36" i="67"/>
  <c r="R36" i="67" s="1"/>
  <c r="S128" i="67"/>
  <c r="R128" i="67" s="1"/>
  <c r="Q77" i="67"/>
  <c r="O77" i="67" s="1"/>
  <c r="W239" i="67"/>
  <c r="Q33" i="67"/>
  <c r="O33" i="67" s="1"/>
  <c r="Y110" i="67"/>
  <c r="S20" i="67"/>
  <c r="R20" i="67" s="1"/>
  <c r="S83" i="67"/>
  <c r="R83" i="67" s="1"/>
  <c r="W86" i="67"/>
  <c r="V196" i="67"/>
  <c r="T181" i="67"/>
  <c r="X166" i="67"/>
  <c r="V43" i="67"/>
  <c r="T118" i="67"/>
  <c r="S65" i="67"/>
  <c r="R65" i="67" s="1"/>
  <c r="W48" i="67"/>
  <c r="V95" i="67"/>
  <c r="S80" i="67"/>
  <c r="R80" i="67" s="1"/>
  <c r="V193" i="67"/>
  <c r="X106" i="67"/>
  <c r="U239" i="67"/>
  <c r="Y55" i="67"/>
  <c r="Q55" i="67"/>
  <c r="O55" i="67" s="1"/>
  <c r="X110" i="67"/>
  <c r="Q20" i="67"/>
  <c r="O20" i="67" s="1"/>
  <c r="V86" i="67"/>
  <c r="T54" i="67"/>
  <c r="T164" i="67"/>
  <c r="U196" i="67"/>
  <c r="W166" i="67"/>
  <c r="Y168" i="67"/>
  <c r="Q29" i="67"/>
  <c r="O29" i="67" s="1"/>
  <c r="S118" i="67"/>
  <c r="R118" i="67" s="1"/>
  <c r="X145" i="67"/>
  <c r="Q65" i="67"/>
  <c r="O65" i="67" s="1"/>
  <c r="X206" i="67"/>
  <c r="U95" i="67"/>
  <c r="V204" i="67"/>
  <c r="X53" i="67"/>
  <c r="V101" i="67"/>
  <c r="Y158" i="67"/>
  <c r="U193" i="67"/>
  <c r="U106" i="67"/>
  <c r="V107" i="67"/>
  <c r="Y42" i="67"/>
  <c r="X137" i="67"/>
  <c r="T239" i="67"/>
  <c r="V110" i="67"/>
  <c r="X79" i="67"/>
  <c r="U86" i="67"/>
  <c r="S164" i="67"/>
  <c r="R164" i="67" s="1"/>
  <c r="V166" i="67"/>
  <c r="X168" i="67"/>
  <c r="Q43" i="67"/>
  <c r="O43" i="67" s="1"/>
  <c r="Q118" i="67"/>
  <c r="O118" i="67" s="1"/>
  <c r="T95" i="67"/>
  <c r="X177" i="67"/>
  <c r="U204" i="67"/>
  <c r="Y201" i="67"/>
  <c r="W53" i="67"/>
  <c r="U101" i="67"/>
  <c r="X158" i="67"/>
  <c r="T193" i="67"/>
  <c r="T106" i="67"/>
  <c r="Y103" i="67"/>
  <c r="T107" i="67"/>
  <c r="W146" i="67"/>
  <c r="X42" i="67"/>
  <c r="W137" i="67"/>
  <c r="S239" i="67"/>
  <c r="R239" i="67" s="1"/>
  <c r="U110" i="67"/>
  <c r="V79" i="67"/>
  <c r="T86" i="67"/>
  <c r="U166" i="67"/>
  <c r="U168" i="67"/>
  <c r="V159" i="67"/>
  <c r="X65" i="67"/>
  <c r="V132" i="67"/>
  <c r="S95" i="67"/>
  <c r="R95" i="67" s="1"/>
  <c r="Y133" i="67"/>
  <c r="U28" i="67"/>
  <c r="V224" i="67"/>
  <c r="Y232" i="67"/>
  <c r="Y143" i="67"/>
  <c r="T204" i="67"/>
  <c r="Y93" i="67"/>
  <c r="U201" i="67"/>
  <c r="V53" i="67"/>
  <c r="Y219" i="67"/>
  <c r="V158" i="67"/>
  <c r="Y157" i="67"/>
  <c r="Y233" i="67"/>
  <c r="S106" i="67"/>
  <c r="R106" i="67" s="1"/>
  <c r="X103" i="67"/>
  <c r="S107" i="67"/>
  <c r="R107" i="67" s="1"/>
  <c r="V146" i="67"/>
  <c r="W42" i="67"/>
  <c r="Y36" i="67"/>
  <c r="V137" i="67"/>
  <c r="Y123" i="67"/>
  <c r="Y190" i="67"/>
  <c r="T110" i="67"/>
  <c r="T147" i="67"/>
  <c r="X20" i="67"/>
  <c r="T168" i="67"/>
  <c r="U76" i="67"/>
  <c r="T14" i="67"/>
  <c r="X133" i="67"/>
  <c r="Y135" i="67"/>
  <c r="S127" i="67"/>
  <c r="R127" i="67" s="1"/>
  <c r="T127" i="67"/>
  <c r="W127" i="67"/>
  <c r="Y56" i="67"/>
  <c r="T59" i="67"/>
  <c r="U59" i="67"/>
  <c r="V59" i="67"/>
  <c r="W152" i="67"/>
  <c r="W111" i="67"/>
  <c r="X217" i="67"/>
  <c r="X77" i="67"/>
  <c r="W135" i="67"/>
  <c r="X70" i="67"/>
  <c r="S195" i="67"/>
  <c r="R195" i="67" s="1"/>
  <c r="T195" i="67"/>
  <c r="S183" i="67"/>
  <c r="R183" i="67" s="1"/>
  <c r="T183" i="67"/>
  <c r="X56" i="67"/>
  <c r="S18" i="67"/>
  <c r="R18" i="67" s="1"/>
  <c r="T18" i="67"/>
  <c r="U165" i="67"/>
  <c r="T206" i="67"/>
  <c r="S67" i="67"/>
  <c r="R67" i="67" s="1"/>
  <c r="T67" i="67"/>
  <c r="V67" i="67"/>
  <c r="W67" i="67"/>
  <c r="Q191" i="67"/>
  <c r="O191" i="67" s="1"/>
  <c r="Y191" i="67"/>
  <c r="S191" i="67"/>
  <c r="R191" i="67" s="1"/>
  <c r="U191" i="67"/>
  <c r="V191" i="67"/>
  <c r="U46" i="67"/>
  <c r="V46" i="67"/>
  <c r="W46" i="67"/>
  <c r="Q46" i="67"/>
  <c r="O46" i="67" s="1"/>
  <c r="Y46" i="67"/>
  <c r="U58" i="67"/>
  <c r="V58" i="67"/>
  <c r="X152" i="67"/>
  <c r="Y70" i="67"/>
  <c r="Y58" i="67"/>
  <c r="Q142" i="67"/>
  <c r="O142" i="67" s="1"/>
  <c r="Y142" i="67"/>
  <c r="S142" i="67"/>
  <c r="R142" i="67" s="1"/>
  <c r="V142" i="67"/>
  <c r="U152" i="67"/>
  <c r="Q174" i="67"/>
  <c r="O174" i="67" s="1"/>
  <c r="X71" i="67"/>
  <c r="V111" i="67"/>
  <c r="X202" i="67"/>
  <c r="T42" i="67"/>
  <c r="W217" i="67"/>
  <c r="U137" i="67"/>
  <c r="V77" i="67"/>
  <c r="Q123" i="67"/>
  <c r="O123" i="67" s="1"/>
  <c r="X190" i="67"/>
  <c r="V135" i="67"/>
  <c r="Q198" i="67"/>
  <c r="O198" i="67" s="1"/>
  <c r="Y198" i="67"/>
  <c r="W70" i="67"/>
  <c r="Y195" i="67"/>
  <c r="V66" i="67"/>
  <c r="Q79" i="67"/>
  <c r="O79" i="67" s="1"/>
  <c r="Y79" i="67"/>
  <c r="W58" i="67"/>
  <c r="Y183" i="67"/>
  <c r="V13" i="67"/>
  <c r="Q17" i="67"/>
  <c r="O17" i="67" s="1"/>
  <c r="Y17" i="67"/>
  <c r="W56" i="67"/>
  <c r="Y18" i="67"/>
  <c r="Q181" i="67"/>
  <c r="O181" i="67" s="1"/>
  <c r="Y181" i="67"/>
  <c r="Y59" i="67"/>
  <c r="Y127" i="67"/>
  <c r="U163" i="67"/>
  <c r="V163" i="67"/>
  <c r="W163" i="67"/>
  <c r="S159" i="67"/>
  <c r="R159" i="67" s="1"/>
  <c r="T159" i="67"/>
  <c r="W159" i="67"/>
  <c r="T152" i="67"/>
  <c r="U111" i="67"/>
  <c r="V217" i="67"/>
  <c r="Q8" i="67"/>
  <c r="O8" i="67" s="1"/>
  <c r="Y8" i="67"/>
  <c r="U77" i="67"/>
  <c r="U135" i="67"/>
  <c r="V147" i="67"/>
  <c r="W147" i="67"/>
  <c r="T70" i="67"/>
  <c r="V83" i="67"/>
  <c r="W83" i="67"/>
  <c r="T58" i="67"/>
  <c r="V164" i="67"/>
  <c r="W164" i="67"/>
  <c r="X59" i="67"/>
  <c r="X127" i="67"/>
  <c r="T145" i="67"/>
  <c r="U145" i="67"/>
  <c r="V145" i="67"/>
  <c r="Q145" i="67"/>
  <c r="O145" i="67" s="1"/>
  <c r="Y145" i="67"/>
  <c r="Q165" i="67"/>
  <c r="O165" i="67" s="1"/>
  <c r="Y165" i="67"/>
  <c r="S165" i="67"/>
  <c r="R165" i="67" s="1"/>
  <c r="V165" i="67"/>
  <c r="U206" i="67"/>
  <c r="V206" i="67"/>
  <c r="W206" i="67"/>
  <c r="Q206" i="67"/>
  <c r="O206" i="67" s="1"/>
  <c r="Y206" i="67"/>
  <c r="Y111" i="67"/>
  <c r="U56" i="67"/>
  <c r="V56" i="67"/>
  <c r="X135" i="67"/>
  <c r="S152" i="67"/>
  <c r="R152" i="67" s="1"/>
  <c r="X174" i="67"/>
  <c r="V71" i="67"/>
  <c r="T111" i="67"/>
  <c r="Q146" i="67"/>
  <c r="O146" i="67" s="1"/>
  <c r="Y146" i="67"/>
  <c r="U202" i="67"/>
  <c r="U217" i="67"/>
  <c r="S137" i="67"/>
  <c r="R137" i="67" s="1"/>
  <c r="X8" i="67"/>
  <c r="T77" i="67"/>
  <c r="X123" i="67"/>
  <c r="V190" i="67"/>
  <c r="T135" i="67"/>
  <c r="Y147" i="67"/>
  <c r="T100" i="67"/>
  <c r="U100" i="67"/>
  <c r="W195" i="67"/>
  <c r="T66" i="67"/>
  <c r="Y83" i="67"/>
  <c r="S58" i="67"/>
  <c r="R58" i="67" s="1"/>
  <c r="T167" i="67"/>
  <c r="U167" i="67"/>
  <c r="W183" i="67"/>
  <c r="T13" i="67"/>
  <c r="X17" i="67"/>
  <c r="Y164" i="67"/>
  <c r="S56" i="67"/>
  <c r="R56" i="67" s="1"/>
  <c r="T11" i="67"/>
  <c r="U11" i="67"/>
  <c r="W18" i="67"/>
  <c r="T196" i="67"/>
  <c r="X181" i="67"/>
  <c r="W59" i="67"/>
  <c r="V127" i="67"/>
  <c r="X142" i="67"/>
  <c r="Y152" i="67"/>
  <c r="U70" i="67"/>
  <c r="V70" i="67"/>
  <c r="X111" i="67"/>
  <c r="Y217" i="67"/>
  <c r="W174" i="67"/>
  <c r="U71" i="67"/>
  <c r="S111" i="67"/>
  <c r="R111" i="67" s="1"/>
  <c r="X146" i="67"/>
  <c r="T202" i="67"/>
  <c r="Q42" i="67"/>
  <c r="O42" i="67" s="1"/>
  <c r="X36" i="67"/>
  <c r="V213" i="67"/>
  <c r="T217" i="67"/>
  <c r="W8" i="67"/>
  <c r="S77" i="67"/>
  <c r="R77" i="67" s="1"/>
  <c r="W123" i="67"/>
  <c r="U190" i="67"/>
  <c r="V198" i="67"/>
  <c r="X147" i="67"/>
  <c r="Y100" i="67"/>
  <c r="V195" i="67"/>
  <c r="Q66" i="67"/>
  <c r="O66" i="67" s="1"/>
  <c r="W79" i="67"/>
  <c r="X83" i="67"/>
  <c r="Y167" i="67"/>
  <c r="V183" i="67"/>
  <c r="Q13" i="67"/>
  <c r="O13" i="67" s="1"/>
  <c r="W17" i="67"/>
  <c r="X164" i="67"/>
  <c r="Y11" i="67"/>
  <c r="V18" i="67"/>
  <c r="Q196" i="67"/>
  <c r="O196" i="67" s="1"/>
  <c r="W181" i="67"/>
  <c r="U29" i="67"/>
  <c r="V29" i="67"/>
  <c r="W29" i="67"/>
  <c r="S59" i="67"/>
  <c r="R59" i="67" s="1"/>
  <c r="U127" i="67"/>
  <c r="W142" i="67"/>
  <c r="Y163" i="67"/>
  <c r="Y159" i="67"/>
  <c r="Y67" i="67"/>
  <c r="Y77" i="67"/>
  <c r="Q152" i="67"/>
  <c r="O152" i="67" s="1"/>
  <c r="V174" i="67"/>
  <c r="T71" i="67"/>
  <c r="S202" i="67"/>
  <c r="R202" i="67" s="1"/>
  <c r="V8" i="67"/>
  <c r="V123" i="67"/>
  <c r="S190" i="67"/>
  <c r="R190" i="67" s="1"/>
  <c r="Q135" i="67"/>
  <c r="O135" i="67" s="1"/>
  <c r="U147" i="67"/>
  <c r="Q70" i="67"/>
  <c r="O70" i="67" s="1"/>
  <c r="U195" i="67"/>
  <c r="U83" i="67"/>
  <c r="Q58" i="67"/>
  <c r="O58" i="67" s="1"/>
  <c r="U183" i="67"/>
  <c r="U164" i="67"/>
  <c r="Q56" i="67"/>
  <c r="O56" i="67" s="1"/>
  <c r="X11" i="67"/>
  <c r="U18" i="67"/>
  <c r="V181" i="67"/>
  <c r="Q127" i="67"/>
  <c r="O127" i="67" s="1"/>
  <c r="U142" i="67"/>
  <c r="X163" i="67"/>
  <c r="X159" i="67"/>
  <c r="X67" i="67"/>
  <c r="X191" i="67"/>
  <c r="X46" i="67"/>
  <c r="Y48" i="67"/>
  <c r="Q48" i="67"/>
  <c r="O48" i="67" s="1"/>
  <c r="Y80" i="67"/>
  <c r="Q80" i="67"/>
  <c r="O80" i="67" s="1"/>
  <c r="U43" i="67"/>
  <c r="U19" i="67"/>
  <c r="V48" i="67"/>
  <c r="U205" i="67"/>
  <c r="V80" i="67"/>
  <c r="W168" i="67"/>
  <c r="T43" i="67"/>
  <c r="W170" i="67"/>
  <c r="T19" i="67"/>
  <c r="W72" i="67"/>
  <c r="U48" i="67"/>
  <c r="T205" i="67"/>
  <c r="W133" i="67"/>
  <c r="U80" i="67"/>
  <c r="Y192" i="67"/>
  <c r="Q192" i="67"/>
  <c r="O192" i="67" s="1"/>
  <c r="W121" i="67"/>
  <c r="U121" i="67"/>
  <c r="X252" i="67"/>
  <c r="V192" i="67"/>
  <c r="U157" i="67"/>
  <c r="T121" i="67"/>
  <c r="W252" i="67"/>
  <c r="X192" i="67"/>
  <c r="U192" i="67"/>
  <c r="T157" i="67"/>
  <c r="S121" i="67"/>
  <c r="R121" i="67" s="1"/>
  <c r="W103" i="67"/>
  <c r="V252" i="67"/>
  <c r="W192" i="67"/>
  <c r="T192" i="67"/>
  <c r="W106" i="67"/>
  <c r="V103" i="67"/>
  <c r="U252" i="67"/>
  <c r="Y121" i="67"/>
  <c r="Y24" i="67"/>
  <c r="Q24" i="67"/>
  <c r="O24" i="67" s="1"/>
  <c r="W188" i="67"/>
  <c r="U182" i="67"/>
  <c r="Y73" i="67"/>
  <c r="Q73" i="67"/>
  <c r="O73" i="67" s="1"/>
  <c r="W125" i="67"/>
  <c r="U197" i="67"/>
  <c r="X24" i="67"/>
  <c r="U188" i="67"/>
  <c r="X209" i="67"/>
  <c r="W73" i="67"/>
  <c r="S197" i="67"/>
  <c r="R197" i="67" s="1"/>
  <c r="W201" i="67"/>
  <c r="V24" i="67"/>
  <c r="U53" i="67"/>
  <c r="T188" i="67"/>
  <c r="W209" i="67"/>
  <c r="V73" i="67"/>
  <c r="U211" i="67"/>
  <c r="T125" i="67"/>
  <c r="W230" i="67"/>
  <c r="X188" i="67"/>
  <c r="V188" i="67"/>
  <c r="X73" i="67"/>
  <c r="V125" i="67"/>
  <c r="X201" i="67"/>
  <c r="W24" i="67"/>
  <c r="S182" i="67"/>
  <c r="R182" i="67" s="1"/>
  <c r="U125" i="67"/>
  <c r="X230" i="67"/>
  <c r="W87" i="67"/>
  <c r="V201" i="67"/>
  <c r="U24" i="67"/>
  <c r="S188" i="67"/>
  <c r="R188" i="67" s="1"/>
  <c r="Y182" i="67"/>
  <c r="Q182" i="67"/>
  <c r="O182" i="67" s="1"/>
  <c r="W219" i="67"/>
  <c r="V209" i="67"/>
  <c r="U73" i="67"/>
  <c r="S125" i="67"/>
  <c r="R125" i="67" s="1"/>
  <c r="Y197" i="67"/>
  <c r="Q197" i="67"/>
  <c r="O197" i="67" s="1"/>
  <c r="W158" i="67"/>
  <c r="V230" i="67"/>
  <c r="T24" i="67"/>
  <c r="T73" i="67"/>
  <c r="Y188" i="67"/>
  <c r="Y125" i="67"/>
  <c r="U238" i="67"/>
  <c r="U85" i="67"/>
  <c r="X151" i="67"/>
  <c r="V143" i="67"/>
  <c r="U171" i="67"/>
  <c r="W117" i="67"/>
  <c r="U131" i="67"/>
  <c r="T85" i="67"/>
  <c r="W151" i="67"/>
  <c r="V139" i="67"/>
  <c r="U143" i="67"/>
  <c r="T171" i="67"/>
  <c r="W179" i="67"/>
  <c r="W238" i="67"/>
  <c r="X131" i="67"/>
  <c r="W85" i="67"/>
  <c r="X139" i="67"/>
  <c r="W143" i="67"/>
  <c r="V171" i="67"/>
  <c r="X117" i="67"/>
  <c r="W210" i="67"/>
  <c r="V131" i="67"/>
  <c r="W139" i="67"/>
  <c r="T238" i="67"/>
  <c r="V210" i="67"/>
  <c r="S238" i="67"/>
  <c r="R238" i="67" s="1"/>
  <c r="W82" i="67"/>
  <c r="V117" i="67"/>
  <c r="U210" i="67"/>
  <c r="T131" i="67"/>
  <c r="S85" i="67"/>
  <c r="R85" i="67" s="1"/>
  <c r="W231" i="67"/>
  <c r="V151" i="67"/>
  <c r="U139" i="67"/>
  <c r="T143" i="67"/>
  <c r="S171" i="67"/>
  <c r="R171" i="67" s="1"/>
  <c r="W178" i="67"/>
  <c r="V179" i="67"/>
  <c r="W171" i="67"/>
  <c r="V238" i="67"/>
  <c r="W131" i="67"/>
  <c r="V85" i="67"/>
  <c r="W154" i="67"/>
  <c r="V82" i="67"/>
  <c r="U117" i="67"/>
  <c r="T210" i="67"/>
  <c r="W40" i="67"/>
  <c r="V231" i="67"/>
  <c r="U151" i="67"/>
  <c r="T139" i="67"/>
  <c r="W93" i="67"/>
  <c r="V178" i="67"/>
  <c r="U179" i="67"/>
  <c r="Y238" i="67"/>
  <c r="Y85" i="67"/>
  <c r="Y171" i="67"/>
  <c r="X122" i="67"/>
  <c r="W32" i="67"/>
  <c r="V44" i="67"/>
  <c r="U94" i="67"/>
  <c r="V50" i="67"/>
  <c r="U249" i="67"/>
  <c r="T122" i="67"/>
  <c r="Y220" i="67"/>
  <c r="Q220" i="67"/>
  <c r="O220" i="67" s="1"/>
  <c r="W176" i="67"/>
  <c r="V32" i="67"/>
  <c r="U44" i="67"/>
  <c r="T94" i="67"/>
  <c r="W203" i="67"/>
  <c r="X94" i="67"/>
  <c r="U50" i="67"/>
  <c r="T249" i="67"/>
  <c r="S122" i="67"/>
  <c r="R122" i="67" s="1"/>
  <c r="Y208" i="67"/>
  <c r="Q208" i="67"/>
  <c r="O208" i="67" s="1"/>
  <c r="W224" i="67"/>
  <c r="V176" i="67"/>
  <c r="U32" i="67"/>
  <c r="T44" i="67"/>
  <c r="S94" i="67"/>
  <c r="R94" i="67" s="1"/>
  <c r="Y129" i="67"/>
  <c r="Q129" i="67"/>
  <c r="O129" i="67" s="1"/>
  <c r="W112" i="67"/>
  <c r="V203" i="67"/>
  <c r="W122" i="67"/>
  <c r="W94" i="67"/>
  <c r="W249" i="67"/>
  <c r="V122" i="67"/>
  <c r="W44" i="67"/>
  <c r="V94" i="67"/>
  <c r="W50" i="67"/>
  <c r="V249" i="67"/>
  <c r="U122" i="67"/>
  <c r="T50" i="67"/>
  <c r="U176" i="67"/>
  <c r="T32" i="67"/>
  <c r="U203" i="67"/>
  <c r="Y122" i="67"/>
  <c r="Y94" i="67"/>
  <c r="W246" i="67"/>
  <c r="X81" i="67"/>
  <c r="W81" i="67"/>
  <c r="X218" i="67"/>
  <c r="W124" i="67"/>
  <c r="V246" i="67"/>
  <c r="W98" i="67"/>
  <c r="V81" i="67"/>
  <c r="U172" i="67"/>
  <c r="W218" i="67"/>
  <c r="V124" i="67"/>
  <c r="U246" i="67"/>
  <c r="W172" i="67"/>
  <c r="V172" i="67"/>
  <c r="Y113" i="67"/>
  <c r="Q113" i="67"/>
  <c r="O113" i="67" s="1"/>
  <c r="W38" i="67"/>
  <c r="V98" i="67"/>
  <c r="U81" i="67"/>
  <c r="T172" i="67"/>
  <c r="Y47" i="67"/>
  <c r="Q47" i="67"/>
  <c r="O47" i="67" s="1"/>
  <c r="W250" i="67"/>
  <c r="V218" i="67"/>
  <c r="U124" i="67"/>
  <c r="T246" i="67"/>
  <c r="W45" i="67"/>
  <c r="V250" i="67"/>
  <c r="U218" i="67"/>
  <c r="T124" i="67"/>
  <c r="S246" i="67"/>
  <c r="R246" i="67" s="1"/>
  <c r="W25" i="67"/>
  <c r="V45" i="67"/>
  <c r="X172" i="67"/>
  <c r="X246" i="67"/>
  <c r="X124" i="67"/>
  <c r="X98" i="67"/>
  <c r="S172" i="67"/>
  <c r="R172" i="67" s="1"/>
  <c r="W113" i="67"/>
  <c r="V105" i="67"/>
  <c r="U38" i="67"/>
  <c r="T98" i="67"/>
  <c r="S81" i="67"/>
  <c r="R81" i="67" s="1"/>
  <c r="W47" i="67"/>
  <c r="V34" i="67"/>
  <c r="U250" i="67"/>
  <c r="T218" i="67"/>
  <c r="W173" i="67"/>
  <c r="V25" i="67"/>
  <c r="U45" i="67"/>
  <c r="X113" i="67"/>
  <c r="U98" i="67"/>
  <c r="Y172" i="67"/>
  <c r="Y246" i="67"/>
  <c r="U162" i="67"/>
  <c r="V162" i="67"/>
  <c r="S149" i="67"/>
  <c r="R149" i="67" s="1"/>
  <c r="T149" i="67"/>
  <c r="X140" i="67"/>
  <c r="Y96" i="67"/>
  <c r="S216" i="67"/>
  <c r="R216" i="67" s="1"/>
  <c r="T216" i="67"/>
  <c r="U216" i="67"/>
  <c r="V216" i="67"/>
  <c r="W216" i="67"/>
  <c r="U126" i="67"/>
  <c r="S97" i="67"/>
  <c r="R97" i="67" s="1"/>
  <c r="Y57" i="67"/>
  <c r="Q57" i="67"/>
  <c r="O57" i="67" s="1"/>
  <c r="W140" i="67"/>
  <c r="S130" i="67"/>
  <c r="R130" i="67" s="1"/>
  <c r="T130" i="67"/>
  <c r="W243" i="67"/>
  <c r="X162" i="67"/>
  <c r="S222" i="67"/>
  <c r="R222" i="67" s="1"/>
  <c r="T222" i="67"/>
  <c r="Y119" i="67"/>
  <c r="Y149" i="67"/>
  <c r="Q194" i="67"/>
  <c r="O194" i="67" s="1"/>
  <c r="Y194" i="67"/>
  <c r="S194" i="67"/>
  <c r="R194" i="67" s="1"/>
  <c r="T194" i="67"/>
  <c r="U194" i="67"/>
  <c r="V194" i="67"/>
  <c r="X234" i="67"/>
  <c r="U96" i="67"/>
  <c r="V96" i="67"/>
  <c r="U155" i="67"/>
  <c r="V155" i="67"/>
  <c r="W155" i="67"/>
  <c r="Q155" i="67"/>
  <c r="O155" i="67" s="1"/>
  <c r="Y155" i="67"/>
  <c r="V140" i="67"/>
  <c r="W96" i="67"/>
  <c r="Q84" i="67"/>
  <c r="O84" i="67" s="1"/>
  <c r="Y84" i="67"/>
  <c r="W162" i="67"/>
  <c r="Q214" i="67"/>
  <c r="O214" i="67" s="1"/>
  <c r="Y214" i="67"/>
  <c r="X119" i="67"/>
  <c r="X149" i="67"/>
  <c r="Q148" i="67"/>
  <c r="O148" i="67" s="1"/>
  <c r="Y148" i="67"/>
  <c r="S148" i="67"/>
  <c r="R148" i="67" s="1"/>
  <c r="S49" i="67"/>
  <c r="R49" i="67" s="1"/>
  <c r="T49" i="67"/>
  <c r="U49" i="67"/>
  <c r="V49" i="67"/>
  <c r="W49" i="67"/>
  <c r="Q22" i="67"/>
  <c r="O22" i="67" s="1"/>
  <c r="Y22" i="67"/>
  <c r="S22" i="67"/>
  <c r="R22" i="67" s="1"/>
  <c r="T22" i="67"/>
  <c r="U22" i="67"/>
  <c r="V22" i="67"/>
  <c r="X102" i="67"/>
  <c r="V221" i="67"/>
  <c r="W221" i="67"/>
  <c r="T162" i="67"/>
  <c r="W119" i="67"/>
  <c r="S150" i="67"/>
  <c r="R150" i="67" s="1"/>
  <c r="T150" i="67"/>
  <c r="U150" i="67"/>
  <c r="W149" i="67"/>
  <c r="S234" i="67"/>
  <c r="R234" i="67" s="1"/>
  <c r="T234" i="67"/>
  <c r="U234" i="67"/>
  <c r="V234" i="67"/>
  <c r="W234" i="67"/>
  <c r="Q21" i="67"/>
  <c r="O21" i="67" s="1"/>
  <c r="Y21" i="67"/>
  <c r="S21" i="67"/>
  <c r="R21" i="67" s="1"/>
  <c r="T21" i="67"/>
  <c r="U21" i="67"/>
  <c r="V21" i="67"/>
  <c r="V153" i="67"/>
  <c r="W153" i="67"/>
  <c r="X97" i="67"/>
  <c r="V57" i="67"/>
  <c r="Y153" i="67"/>
  <c r="S96" i="67"/>
  <c r="R96" i="67" s="1"/>
  <c r="T141" i="67"/>
  <c r="U141" i="67"/>
  <c r="X84" i="67"/>
  <c r="Y221" i="67"/>
  <c r="S162" i="67"/>
  <c r="R162" i="67" s="1"/>
  <c r="T254" i="67"/>
  <c r="U254" i="67"/>
  <c r="X214" i="67"/>
  <c r="U69" i="67"/>
  <c r="V69" i="67"/>
  <c r="W69" i="67"/>
  <c r="V149" i="67"/>
  <c r="X155" i="67"/>
  <c r="Q68" i="67"/>
  <c r="O68" i="67" s="1"/>
  <c r="Y68" i="67"/>
  <c r="S68" i="67"/>
  <c r="R68" i="67" s="1"/>
  <c r="T68" i="67"/>
  <c r="U68" i="67"/>
  <c r="V68" i="67"/>
  <c r="Q199" i="67"/>
  <c r="O199" i="67" s="1"/>
  <c r="Y199" i="67"/>
  <c r="S199" i="67"/>
  <c r="R199" i="67" s="1"/>
  <c r="T199" i="67"/>
  <c r="U199" i="67"/>
  <c r="V199" i="67"/>
  <c r="T119" i="67"/>
  <c r="U119" i="67"/>
  <c r="V119" i="67"/>
  <c r="Y162" i="67"/>
  <c r="U140" i="67"/>
  <c r="T96" i="67"/>
  <c r="W102" i="67"/>
  <c r="T140" i="67"/>
  <c r="Y126" i="67"/>
  <c r="W97" i="67"/>
  <c r="V102" i="67"/>
  <c r="U57" i="67"/>
  <c r="X153" i="67"/>
  <c r="Y141" i="67"/>
  <c r="V130" i="67"/>
  <c r="Q243" i="67"/>
  <c r="O243" i="67" s="1"/>
  <c r="W84" i="67"/>
  <c r="X221" i="67"/>
  <c r="Y254" i="67"/>
  <c r="V222" i="67"/>
  <c r="W214" i="67"/>
  <c r="Y150" i="67"/>
  <c r="U149" i="67"/>
  <c r="X148" i="67"/>
  <c r="T155" i="67"/>
  <c r="S3" i="67"/>
  <c r="R3" i="67" s="1"/>
  <c r="T3" i="67"/>
  <c r="U3" i="67"/>
  <c r="V3" i="67"/>
  <c r="W3" i="67"/>
  <c r="Q223" i="67"/>
  <c r="O223" i="67" s="1"/>
  <c r="Y223" i="67"/>
  <c r="S223" i="67"/>
  <c r="R223" i="67" s="1"/>
  <c r="T223" i="67"/>
  <c r="U223" i="67"/>
  <c r="V223" i="67"/>
  <c r="S6" i="67"/>
  <c r="R6" i="67" s="1"/>
  <c r="T6" i="67"/>
  <c r="U6" i="67"/>
  <c r="V6" i="67"/>
  <c r="W6" i="67"/>
  <c r="Y216" i="67"/>
  <c r="X21" i="67"/>
  <c r="W57" i="67"/>
  <c r="U153" i="67"/>
  <c r="Q96" i="67"/>
  <c r="O96" i="67" s="1"/>
  <c r="X141" i="67"/>
  <c r="V84" i="67"/>
  <c r="U221" i="67"/>
  <c r="Q162" i="67"/>
  <c r="O162" i="67" s="1"/>
  <c r="X254" i="67"/>
  <c r="U222" i="67"/>
  <c r="V214" i="67"/>
  <c r="Y69" i="67"/>
  <c r="Q119" i="67"/>
  <c r="O119" i="67" s="1"/>
  <c r="X150" i="67"/>
  <c r="Q149" i="67"/>
  <c r="O149" i="67" s="1"/>
  <c r="W148" i="67"/>
  <c r="S155" i="67"/>
  <c r="R155" i="67" s="1"/>
  <c r="S30" i="67"/>
  <c r="R30" i="67" s="1"/>
  <c r="T30" i="67"/>
  <c r="U30" i="67"/>
  <c r="V30" i="67"/>
  <c r="W30" i="67"/>
  <c r="X216" i="67"/>
  <c r="W21" i="67"/>
  <c r="Q184" i="67"/>
  <c r="O184" i="67" s="1"/>
  <c r="Q215" i="67"/>
  <c r="O215" i="67" s="1"/>
  <c r="W9" i="67"/>
  <c r="Y10" i="67"/>
  <c r="Q10" i="67"/>
  <c r="O10" i="67" s="1"/>
  <c r="W225" i="67"/>
  <c r="Y248" i="67"/>
  <c r="Q248" i="67"/>
  <c r="O248" i="67" s="1"/>
  <c r="W88" i="67"/>
  <c r="Y116" i="67"/>
  <c r="Q116" i="67"/>
  <c r="O116" i="67" s="1"/>
  <c r="W104" i="67"/>
  <c r="Y242" i="67"/>
  <c r="Q242" i="67"/>
  <c r="O242" i="67" s="1"/>
  <c r="W89" i="67"/>
  <c r="Y41" i="67"/>
  <c r="Q41" i="67"/>
  <c r="O41" i="67" s="1"/>
  <c r="W235" i="67"/>
  <c r="Y15" i="67"/>
  <c r="Q15" i="67"/>
  <c r="O15" i="67" s="1"/>
  <c r="V52" i="67"/>
  <c r="U9" i="67"/>
  <c r="W10" i="67"/>
  <c r="V184" i="67"/>
  <c r="U225" i="67"/>
  <c r="W248" i="67"/>
  <c r="V240" i="67"/>
  <c r="U88" i="67"/>
  <c r="W116" i="67"/>
  <c r="V115" i="67"/>
  <c r="U104" i="67"/>
  <c r="W242" i="67"/>
  <c r="V161" i="67"/>
  <c r="U89" i="67"/>
  <c r="W41" i="67"/>
  <c r="V114" i="67"/>
  <c r="U235" i="67"/>
  <c r="W15" i="67"/>
  <c r="V215" i="67"/>
  <c r="Y35" i="67"/>
  <c r="W156" i="67"/>
  <c r="Y4" i="67"/>
  <c r="W251" i="67"/>
  <c r="U52" i="67"/>
  <c r="T9" i="67"/>
  <c r="W228" i="67"/>
  <c r="V10" i="67"/>
  <c r="U184" i="67"/>
  <c r="T225" i="67"/>
  <c r="W108" i="67"/>
  <c r="V248" i="67"/>
  <c r="U240" i="67"/>
  <c r="T88" i="67"/>
  <c r="W60" i="67"/>
  <c r="V116" i="67"/>
  <c r="U115" i="67"/>
  <c r="T104" i="67"/>
  <c r="W62" i="67"/>
  <c r="V242" i="67"/>
  <c r="U161" i="67"/>
  <c r="T89" i="67"/>
  <c r="W229" i="67"/>
  <c r="V41" i="67"/>
  <c r="U114" i="67"/>
  <c r="T235" i="67"/>
  <c r="W5" i="67"/>
  <c r="V15" i="67"/>
  <c r="U215" i="67"/>
  <c r="S91" i="67"/>
  <c r="R91" i="67" s="1"/>
  <c r="T99" i="67"/>
  <c r="W134" i="67"/>
  <c r="V91" i="67"/>
  <c r="U99" i="67"/>
  <c r="U227" i="67"/>
  <c r="W91" i="67"/>
  <c r="V99" i="67"/>
  <c r="Q241" i="67"/>
  <c r="O241" i="67" s="1"/>
  <c r="Y241" i="67"/>
  <c r="S247" i="67"/>
  <c r="R247" i="67" s="1"/>
  <c r="Q134" i="67"/>
  <c r="O134" i="67" s="1"/>
  <c r="T247" i="67"/>
  <c r="U91" i="67"/>
  <c r="Y134" i="67"/>
  <c r="Q189" i="67"/>
  <c r="O189" i="67" s="1"/>
  <c r="Y189" i="67"/>
  <c r="S241" i="67"/>
  <c r="R241" i="67" s="1"/>
  <c r="T27" i="67"/>
  <c r="X99" i="67"/>
  <c r="Q227" i="67"/>
  <c r="O227" i="67" s="1"/>
  <c r="Y227" i="67"/>
  <c r="S134" i="67"/>
  <c r="R134" i="67" s="1"/>
  <c r="T241" i="67"/>
  <c r="V27" i="67"/>
  <c r="W247" i="67"/>
  <c r="X91" i="67"/>
  <c r="S227" i="67"/>
  <c r="R227" i="67" s="1"/>
  <c r="T189" i="67"/>
  <c r="U134" i="67"/>
  <c r="V241" i="67"/>
  <c r="X247" i="67"/>
  <c r="Q91" i="67"/>
  <c r="O91" i="67" s="1"/>
  <c r="X241" i="67"/>
  <c r="X134" i="67"/>
  <c r="X189" i="67"/>
  <c r="X227" i="67"/>
  <c r="U247" i="67"/>
  <c r="Q99" i="67"/>
  <c r="O99" i="67" s="1"/>
  <c r="Y99" i="67"/>
  <c r="S189" i="67"/>
  <c r="R189" i="67" s="1"/>
  <c r="T134" i="67"/>
  <c r="U241" i="67"/>
  <c r="Q247" i="67"/>
  <c r="O247" i="67" s="1"/>
  <c r="D3" i="66"/>
  <c r="E3" i="66" s="1"/>
  <c r="F3" i="66" s="1"/>
  <c r="G3" i="66" s="1"/>
  <c r="H3" i="66" s="1"/>
  <c r="I3" i="66" s="1"/>
  <c r="J3" i="66" s="1"/>
  <c r="K3" i="66" s="1"/>
  <c r="L3" i="66" s="1"/>
  <c r="C3" i="66"/>
  <c r="B4" i="66"/>
  <c r="C2" i="66"/>
  <c r="C4" i="66" l="1"/>
  <c r="B5" i="66"/>
  <c r="C5" i="66"/>
  <c r="D2" i="66"/>
  <c r="D4" i="66" s="1"/>
  <c r="Z21" i="65"/>
  <c r="U21" i="65"/>
  <c r="S21" i="65"/>
  <c r="R21" i="65" s="1"/>
  <c r="P21" i="65"/>
  <c r="Y21" i="65" s="1"/>
  <c r="N21" i="65"/>
  <c r="M21" i="65"/>
  <c r="L21" i="65"/>
  <c r="Z20" i="65"/>
  <c r="T20" i="65"/>
  <c r="P20" i="65"/>
  <c r="Y20" i="65" s="1"/>
  <c r="N20" i="65"/>
  <c r="M20" i="65"/>
  <c r="L20" i="65"/>
  <c r="Z19" i="65"/>
  <c r="Y19" i="65"/>
  <c r="S19" i="65"/>
  <c r="R19" i="65" s="1"/>
  <c r="Q19" i="65"/>
  <c r="O19" i="65" s="1"/>
  <c r="P19" i="65"/>
  <c r="X19" i="65" s="1"/>
  <c r="N19" i="65"/>
  <c r="M19" i="65"/>
  <c r="L19" i="65"/>
  <c r="Z18" i="65"/>
  <c r="P18" i="65"/>
  <c r="W18" i="65" s="1"/>
  <c r="N18" i="65"/>
  <c r="M18" i="65"/>
  <c r="L18" i="65"/>
  <c r="Z17" i="65"/>
  <c r="Q17" i="65"/>
  <c r="P17" i="65"/>
  <c r="V17" i="65" s="1"/>
  <c r="O17" i="65"/>
  <c r="N17" i="65"/>
  <c r="M17" i="65"/>
  <c r="L17" i="65"/>
  <c r="Z16" i="65"/>
  <c r="V16" i="65"/>
  <c r="P16" i="65"/>
  <c r="U16" i="65" s="1"/>
  <c r="N16" i="65"/>
  <c r="M16" i="65"/>
  <c r="L16" i="65"/>
  <c r="Z15" i="65"/>
  <c r="V15" i="65"/>
  <c r="U15" i="65"/>
  <c r="P15" i="65"/>
  <c r="T15" i="65" s="1"/>
  <c r="N15" i="65"/>
  <c r="M15" i="65"/>
  <c r="L15" i="65"/>
  <c r="Z14" i="65"/>
  <c r="V14" i="65"/>
  <c r="U14" i="65"/>
  <c r="T14" i="65"/>
  <c r="Q14" i="65"/>
  <c r="P14" i="65"/>
  <c r="S14" i="65" s="1"/>
  <c r="R14" i="65" s="1"/>
  <c r="O14" i="65"/>
  <c r="N14" i="65"/>
  <c r="M14" i="65"/>
  <c r="L14" i="65"/>
  <c r="Z13" i="65"/>
  <c r="U13" i="65"/>
  <c r="T13" i="65"/>
  <c r="S13" i="65"/>
  <c r="R13" i="65" s="1"/>
  <c r="P13" i="65"/>
  <c r="Y13" i="65" s="1"/>
  <c r="N13" i="65"/>
  <c r="M13" i="65"/>
  <c r="L13" i="65"/>
  <c r="Z12" i="65"/>
  <c r="U12" i="65"/>
  <c r="T12" i="65"/>
  <c r="S12" i="65"/>
  <c r="R12" i="65"/>
  <c r="P12" i="65"/>
  <c r="Y12" i="65" s="1"/>
  <c r="N12" i="65"/>
  <c r="M12" i="65"/>
  <c r="L12" i="65"/>
  <c r="Z11" i="65"/>
  <c r="Y11" i="65"/>
  <c r="S11" i="65"/>
  <c r="R11" i="65" s="1"/>
  <c r="Q11" i="65"/>
  <c r="O11" i="65" s="1"/>
  <c r="P11" i="65"/>
  <c r="X11" i="65" s="1"/>
  <c r="N11" i="65"/>
  <c r="M11" i="65"/>
  <c r="L11" i="65"/>
  <c r="Z10" i="65"/>
  <c r="P10" i="65"/>
  <c r="W10" i="65" s="1"/>
  <c r="N10" i="65"/>
  <c r="M10" i="65"/>
  <c r="L10" i="65"/>
  <c r="Z9" i="65"/>
  <c r="P9" i="65"/>
  <c r="V9" i="65" s="1"/>
  <c r="N9" i="65"/>
  <c r="M9" i="65"/>
  <c r="L9" i="65"/>
  <c r="Z8" i="65"/>
  <c r="V8" i="65"/>
  <c r="P8" i="65"/>
  <c r="U8" i="65" s="1"/>
  <c r="N8" i="65"/>
  <c r="M8" i="65"/>
  <c r="L8" i="65"/>
  <c r="Z7" i="65"/>
  <c r="V7" i="65"/>
  <c r="U7" i="65"/>
  <c r="P7" i="65"/>
  <c r="T7" i="65" s="1"/>
  <c r="N7" i="65"/>
  <c r="M7" i="65"/>
  <c r="L7" i="65"/>
  <c r="Z6" i="65"/>
  <c r="V6" i="65"/>
  <c r="U6" i="65"/>
  <c r="T6" i="65"/>
  <c r="Q6" i="65"/>
  <c r="P6" i="65"/>
  <c r="S6" i="65" s="1"/>
  <c r="R6" i="65" s="1"/>
  <c r="O6" i="65"/>
  <c r="N6" i="65"/>
  <c r="M6" i="65"/>
  <c r="L6" i="65"/>
  <c r="Z5" i="65"/>
  <c r="V5" i="65"/>
  <c r="U5" i="65"/>
  <c r="T5" i="65"/>
  <c r="S5" i="65"/>
  <c r="R5" i="65" s="1"/>
  <c r="P5" i="65"/>
  <c r="Y5" i="65" s="1"/>
  <c r="N5" i="65"/>
  <c r="M5" i="65"/>
  <c r="L5" i="65"/>
  <c r="Z4" i="65"/>
  <c r="U4" i="65"/>
  <c r="T4" i="65"/>
  <c r="S4" i="65"/>
  <c r="R4" i="65"/>
  <c r="P4" i="65"/>
  <c r="Y4" i="65" s="1"/>
  <c r="N4" i="65"/>
  <c r="M4" i="65"/>
  <c r="L4" i="65"/>
  <c r="Z3" i="65"/>
  <c r="Y3" i="65"/>
  <c r="V3" i="65"/>
  <c r="T3" i="65"/>
  <c r="S3" i="65"/>
  <c r="R3" i="65"/>
  <c r="Q3" i="65"/>
  <c r="O3" i="65" s="1"/>
  <c r="P3" i="65"/>
  <c r="X3" i="65" s="1"/>
  <c r="N3" i="65"/>
  <c r="M3" i="65"/>
  <c r="L3" i="65"/>
  <c r="Y2" i="65"/>
  <c r="Y17" i="65" s="1"/>
  <c r="X2" i="65"/>
  <c r="W2" i="65"/>
  <c r="W15" i="65" s="1"/>
  <c r="V2" i="65"/>
  <c r="V19" i="65" s="1"/>
  <c r="U2" i="65"/>
  <c r="U11" i="65" s="1"/>
  <c r="T2" i="65"/>
  <c r="T19" i="65" s="1"/>
  <c r="S2" i="65"/>
  <c r="S20" i="65" s="1"/>
  <c r="R20" i="65" s="1"/>
  <c r="D5" i="66" l="1"/>
  <c r="E2" i="66"/>
  <c r="F2" i="66" s="1"/>
  <c r="X10" i="65"/>
  <c r="W8" i="65"/>
  <c r="X9" i="65"/>
  <c r="Q10" i="65"/>
  <c r="O10" i="65" s="1"/>
  <c r="Y10" i="65"/>
  <c r="W16" i="65"/>
  <c r="X17" i="65"/>
  <c r="Q18" i="65"/>
  <c r="O18" i="65" s="1"/>
  <c r="Y18" i="65"/>
  <c r="T21" i="65"/>
  <c r="Q9" i="65"/>
  <c r="O9" i="65" s="1"/>
  <c r="X16" i="65"/>
  <c r="W6" i="65"/>
  <c r="Q8" i="65"/>
  <c r="O8" i="65" s="1"/>
  <c r="Y8" i="65"/>
  <c r="T11" i="65"/>
  <c r="V13" i="65"/>
  <c r="W14" i="65"/>
  <c r="X15" i="65"/>
  <c r="Q16" i="65"/>
  <c r="O16" i="65" s="1"/>
  <c r="Y16" i="65"/>
  <c r="S18" i="65"/>
  <c r="R18" i="65" s="1"/>
  <c r="U20" i="65"/>
  <c r="V21" i="65"/>
  <c r="X8" i="65"/>
  <c r="S10" i="65"/>
  <c r="R10" i="65" s="1"/>
  <c r="U3" i="65"/>
  <c r="V4" i="65"/>
  <c r="W5" i="65"/>
  <c r="X6" i="65"/>
  <c r="Q7" i="65"/>
  <c r="O7" i="65" s="1"/>
  <c r="Y7" i="65"/>
  <c r="S9" i="65"/>
  <c r="R9" i="65" s="1"/>
  <c r="T10" i="65"/>
  <c r="V12" i="65"/>
  <c r="W13" i="65"/>
  <c r="X14" i="65"/>
  <c r="Q15" i="65"/>
  <c r="O15" i="65" s="1"/>
  <c r="Y15" i="65"/>
  <c r="S17" i="65"/>
  <c r="R17" i="65" s="1"/>
  <c r="T18" i="65"/>
  <c r="U19" i="65"/>
  <c r="V20" i="65"/>
  <c r="W21" i="65"/>
  <c r="W17" i="65"/>
  <c r="X18" i="65"/>
  <c r="Y9" i="65"/>
  <c r="X7" i="65"/>
  <c r="W4" i="65"/>
  <c r="X5" i="65"/>
  <c r="Y6" i="65"/>
  <c r="S8" i="65"/>
  <c r="R8" i="65" s="1"/>
  <c r="T9" i="65"/>
  <c r="U10" i="65"/>
  <c r="V11" i="65"/>
  <c r="W12" i="65"/>
  <c r="X13" i="65"/>
  <c r="Y14" i="65"/>
  <c r="S16" i="65"/>
  <c r="R16" i="65" s="1"/>
  <c r="T17" i="65"/>
  <c r="U18" i="65"/>
  <c r="W20" i="65"/>
  <c r="X21" i="65"/>
  <c r="W9" i="65"/>
  <c r="W7" i="65"/>
  <c r="W3" i="65"/>
  <c r="X4" i="65"/>
  <c r="Q5" i="65"/>
  <c r="O5" i="65" s="1"/>
  <c r="S7" i="65"/>
  <c r="R7" i="65" s="1"/>
  <c r="T8" i="65"/>
  <c r="U9" i="65"/>
  <c r="V10" i="65"/>
  <c r="W11" i="65"/>
  <c r="X12" i="65"/>
  <c r="Q13" i="65"/>
  <c r="O13" i="65" s="1"/>
  <c r="S15" i="65"/>
  <c r="R15" i="65" s="1"/>
  <c r="T16" i="65"/>
  <c r="U17" i="65"/>
  <c r="V18" i="65"/>
  <c r="W19" i="65"/>
  <c r="X20" i="65"/>
  <c r="Q21" i="65"/>
  <c r="O21" i="65" s="1"/>
  <c r="Q4" i="65"/>
  <c r="O4" i="65" s="1"/>
  <c r="Q12" i="65"/>
  <c r="O12" i="65" s="1"/>
  <c r="Q20" i="65"/>
  <c r="O20" i="65" s="1"/>
  <c r="P3" i="61"/>
  <c r="P4" i="61"/>
  <c r="P5" i="61"/>
  <c r="P6" i="61"/>
  <c r="P7" i="61"/>
  <c r="P8" i="61"/>
  <c r="P9" i="61"/>
  <c r="P10" i="61"/>
  <c r="P11" i="61"/>
  <c r="P12" i="61"/>
  <c r="P13" i="61"/>
  <c r="P14" i="61"/>
  <c r="P15" i="61"/>
  <c r="P16" i="61"/>
  <c r="T16" i="61" s="1"/>
  <c r="P17" i="61"/>
  <c r="T17" i="61" s="1"/>
  <c r="P18" i="61"/>
  <c r="S18" i="61" s="1"/>
  <c r="P19" i="61"/>
  <c r="S19" i="61" s="1"/>
  <c r="P20" i="61"/>
  <c r="P21" i="61"/>
  <c r="H4" i="61"/>
  <c r="H5" i="61"/>
  <c r="H6" i="61"/>
  <c r="H7" i="61"/>
  <c r="H8" i="61"/>
  <c r="H9" i="61"/>
  <c r="H10" i="61"/>
  <c r="H11" i="61"/>
  <c r="H12" i="61"/>
  <c r="H13" i="61"/>
  <c r="H14" i="61"/>
  <c r="H15" i="61"/>
  <c r="H16" i="61"/>
  <c r="Y16" i="61" s="1"/>
  <c r="H17" i="61"/>
  <c r="W17" i="61" s="1"/>
  <c r="H18" i="61"/>
  <c r="H19" i="61"/>
  <c r="X19" i="61" s="1"/>
  <c r="H20" i="61"/>
  <c r="H21" i="61"/>
  <c r="H3" i="61"/>
  <c r="T20" i="61"/>
  <c r="L16" i="61"/>
  <c r="M16" i="61"/>
  <c r="N16" i="61"/>
  <c r="O16" i="61"/>
  <c r="S16" i="61"/>
  <c r="W16" i="61"/>
  <c r="X16" i="61"/>
  <c r="Z16" i="61"/>
  <c r="L17" i="61"/>
  <c r="M17" i="61"/>
  <c r="N17" i="61"/>
  <c r="O17" i="61"/>
  <c r="U17" i="61"/>
  <c r="Q17" i="61"/>
  <c r="R17" i="61"/>
  <c r="V17" i="61" s="1"/>
  <c r="S17" i="61"/>
  <c r="Z17" i="61"/>
  <c r="L18" i="61"/>
  <c r="M18" i="61"/>
  <c r="N18" i="61"/>
  <c r="O18" i="61"/>
  <c r="Q18" i="61"/>
  <c r="R18" i="61"/>
  <c r="V18" i="61" s="1"/>
  <c r="W18" i="61"/>
  <c r="X18" i="61"/>
  <c r="Z18" i="61"/>
  <c r="L19" i="61"/>
  <c r="M19" i="61"/>
  <c r="N19" i="61"/>
  <c r="O19" i="61"/>
  <c r="Z19" i="61"/>
  <c r="L20" i="61"/>
  <c r="M20" i="61"/>
  <c r="N20" i="61"/>
  <c r="O20" i="61"/>
  <c r="Q20" i="61"/>
  <c r="R20" i="61"/>
  <c r="V20" i="61" s="1"/>
  <c r="S20" i="61"/>
  <c r="U20" i="61"/>
  <c r="W20" i="61"/>
  <c r="X20" i="61"/>
  <c r="Z20" i="61"/>
  <c r="Y20" i="61" s="1"/>
  <c r="L21" i="61"/>
  <c r="M21" i="61"/>
  <c r="N21" i="61"/>
  <c r="O21" i="61"/>
  <c r="Q21" i="61"/>
  <c r="R21" i="61" s="1"/>
  <c r="V21" i="61" s="1"/>
  <c r="W21" i="61"/>
  <c r="X21" i="61"/>
  <c r="Z21" i="61"/>
  <c r="Y21" i="61" s="1"/>
  <c r="L16" i="58"/>
  <c r="M16" i="58"/>
  <c r="N16" i="58"/>
  <c r="P16" i="58"/>
  <c r="V16" i="58" s="1"/>
  <c r="Q16" i="58"/>
  <c r="O16" i="58" s="1"/>
  <c r="S16" i="58"/>
  <c r="R16" i="58" s="1"/>
  <c r="T16" i="58"/>
  <c r="U16" i="58"/>
  <c r="Z16" i="58"/>
  <c r="L17" i="58"/>
  <c r="M17" i="58"/>
  <c r="N17" i="58"/>
  <c r="P17" i="58"/>
  <c r="W17" i="58" s="1"/>
  <c r="Q17" i="58"/>
  <c r="O17" i="58" s="1"/>
  <c r="Y17" i="58"/>
  <c r="Z17" i="58"/>
  <c r="L18" i="58"/>
  <c r="M18" i="58"/>
  <c r="N18" i="58"/>
  <c r="P18" i="58"/>
  <c r="V18" i="58" s="1"/>
  <c r="Q18" i="58"/>
  <c r="O18" i="58" s="1"/>
  <c r="S18" i="58"/>
  <c r="R18" i="58" s="1"/>
  <c r="T18" i="58"/>
  <c r="U18" i="58"/>
  <c r="X18" i="58"/>
  <c r="Z18" i="58"/>
  <c r="L19" i="58"/>
  <c r="M19" i="58"/>
  <c r="N19" i="58"/>
  <c r="P19" i="58"/>
  <c r="Q19" i="58" s="1"/>
  <c r="O19" i="58" s="1"/>
  <c r="V19" i="58"/>
  <c r="Z19" i="58"/>
  <c r="L20" i="58"/>
  <c r="M20" i="58"/>
  <c r="N20" i="58"/>
  <c r="P20" i="58"/>
  <c r="T20" i="58" s="1"/>
  <c r="Z20" i="58"/>
  <c r="L21" i="58"/>
  <c r="M21" i="58"/>
  <c r="N21" i="58"/>
  <c r="P21" i="58"/>
  <c r="W21" i="58" s="1"/>
  <c r="S21" i="58"/>
  <c r="R21" i="58" s="1"/>
  <c r="T21" i="58"/>
  <c r="U21" i="58"/>
  <c r="Z21" i="58"/>
  <c r="Z8" i="64"/>
  <c r="P8" i="64"/>
  <c r="U8" i="64" s="1"/>
  <c r="N8" i="64"/>
  <c r="M8" i="64"/>
  <c r="L8" i="64"/>
  <c r="Z7" i="64"/>
  <c r="P7" i="64"/>
  <c r="X7" i="64" s="1"/>
  <c r="N7" i="64"/>
  <c r="M7" i="64"/>
  <c r="L7" i="64"/>
  <c r="Z6" i="64"/>
  <c r="P6" i="64"/>
  <c r="S6" i="64" s="1"/>
  <c r="R6" i="64" s="1"/>
  <c r="N6" i="64"/>
  <c r="M6" i="64"/>
  <c r="L6" i="64"/>
  <c r="Z5" i="64"/>
  <c r="P5" i="64"/>
  <c r="X5" i="64" s="1"/>
  <c r="N5" i="64"/>
  <c r="M5" i="64"/>
  <c r="L5" i="64"/>
  <c r="Z4" i="64"/>
  <c r="P4" i="64"/>
  <c r="Y4" i="64" s="1"/>
  <c r="N4" i="64"/>
  <c r="M4" i="64"/>
  <c r="L4" i="64"/>
  <c r="Z3" i="64"/>
  <c r="P3" i="64"/>
  <c r="V3" i="64" s="1"/>
  <c r="N3" i="64"/>
  <c r="M3" i="64"/>
  <c r="L3" i="64"/>
  <c r="Y2" i="64"/>
  <c r="X2" i="64"/>
  <c r="W2" i="64"/>
  <c r="V2" i="64"/>
  <c r="U2" i="64"/>
  <c r="U5" i="64" s="1"/>
  <c r="T2" i="64"/>
  <c r="S2" i="64"/>
  <c r="Z10" i="63"/>
  <c r="P10" i="63"/>
  <c r="X10" i="63" s="1"/>
  <c r="N10" i="63"/>
  <c r="M10" i="63"/>
  <c r="L10" i="63"/>
  <c r="Z9" i="63"/>
  <c r="P9" i="63"/>
  <c r="N9" i="63"/>
  <c r="M9" i="63"/>
  <c r="L9" i="63"/>
  <c r="Z8" i="63"/>
  <c r="P8" i="63"/>
  <c r="N8" i="63"/>
  <c r="M8" i="63"/>
  <c r="L8" i="63"/>
  <c r="Z7" i="63"/>
  <c r="P7" i="63"/>
  <c r="U7" i="63" s="1"/>
  <c r="N7" i="63"/>
  <c r="M7" i="63"/>
  <c r="L7" i="63"/>
  <c r="Z6" i="63"/>
  <c r="P6" i="63"/>
  <c r="T6" i="63" s="1"/>
  <c r="N6" i="63"/>
  <c r="M6" i="63"/>
  <c r="L6" i="63"/>
  <c r="Z5" i="63"/>
  <c r="P5" i="63"/>
  <c r="S5" i="63" s="1"/>
  <c r="R5" i="63" s="1"/>
  <c r="N5" i="63"/>
  <c r="M5" i="63"/>
  <c r="L5" i="63"/>
  <c r="Z4" i="63"/>
  <c r="P4" i="63"/>
  <c r="N4" i="63"/>
  <c r="M4" i="63"/>
  <c r="L4" i="63"/>
  <c r="Z3" i="63"/>
  <c r="P3" i="63"/>
  <c r="Y3" i="63" s="1"/>
  <c r="N3" i="63"/>
  <c r="M3" i="63"/>
  <c r="L3" i="63"/>
  <c r="Y2" i="63"/>
  <c r="X2" i="63"/>
  <c r="W2" i="63"/>
  <c r="V2" i="63"/>
  <c r="U2" i="63"/>
  <c r="T2" i="63"/>
  <c r="S2" i="63"/>
  <c r="W3" i="64" l="1"/>
  <c r="Y5" i="64"/>
  <c r="E4" i="66"/>
  <c r="G2" i="66"/>
  <c r="F4" i="66"/>
  <c r="Y20" i="58"/>
  <c r="Q20" i="58"/>
  <c r="O20" i="58" s="1"/>
  <c r="U19" i="61"/>
  <c r="T19" i="61"/>
  <c r="Q16" i="61"/>
  <c r="R16" i="61" s="1"/>
  <c r="V16" i="61" s="1"/>
  <c r="Q19" i="61"/>
  <c r="R19" i="61" s="1"/>
  <c r="V19" i="61" s="1"/>
  <c r="T18" i="61"/>
  <c r="U18" i="61"/>
  <c r="W19" i="61"/>
  <c r="Y19" i="61"/>
  <c r="Y17" i="61"/>
  <c r="X17" i="61"/>
  <c r="Y18" i="61"/>
  <c r="U21" i="61"/>
  <c r="T21" i="61"/>
  <c r="S21" i="61"/>
  <c r="U16" i="61"/>
  <c r="U19" i="58"/>
  <c r="V17" i="58"/>
  <c r="U17" i="58"/>
  <c r="X21" i="58"/>
  <c r="T17" i="58"/>
  <c r="Y16" i="58"/>
  <c r="X17" i="58"/>
  <c r="V21" i="58"/>
  <c r="X19" i="58"/>
  <c r="Y18" i="58"/>
  <c r="S17" i="58"/>
  <c r="R17" i="58" s="1"/>
  <c r="X16" i="58"/>
  <c r="S20" i="58"/>
  <c r="R20" i="58" s="1"/>
  <c r="X20" i="58"/>
  <c r="W19" i="58"/>
  <c r="W20" i="58"/>
  <c r="T19" i="58"/>
  <c r="Y21" i="58"/>
  <c r="Q21" i="58"/>
  <c r="O21" i="58" s="1"/>
  <c r="V20" i="58"/>
  <c r="S19" i="58"/>
  <c r="R19" i="58" s="1"/>
  <c r="U20" i="58"/>
  <c r="W18" i="58"/>
  <c r="W16" i="58"/>
  <c r="Y19" i="58"/>
  <c r="S3" i="64"/>
  <c r="R3" i="64" s="1"/>
  <c r="Q5" i="64"/>
  <c r="O5" i="64" s="1"/>
  <c r="Q7" i="64"/>
  <c r="O7" i="64" s="1"/>
  <c r="V6" i="64"/>
  <c r="S7" i="64"/>
  <c r="R7" i="64" s="1"/>
  <c r="W7" i="64"/>
  <c r="W5" i="64"/>
  <c r="T7" i="64"/>
  <c r="T8" i="64"/>
  <c r="X3" i="64"/>
  <c r="Q3" i="64"/>
  <c r="O3" i="64" s="1"/>
  <c r="Y3" i="64"/>
  <c r="S5" i="64"/>
  <c r="R5" i="64" s="1"/>
  <c r="T6" i="64"/>
  <c r="U7" i="64"/>
  <c r="V8" i="64"/>
  <c r="S4" i="64"/>
  <c r="R4" i="64" s="1"/>
  <c r="T5" i="64"/>
  <c r="U6" i="64"/>
  <c r="V7" i="64"/>
  <c r="W8" i="64"/>
  <c r="T3" i="64"/>
  <c r="U4" i="64"/>
  <c r="V5" i="64"/>
  <c r="W6" i="64"/>
  <c r="Q8" i="64"/>
  <c r="O8" i="64" s="1"/>
  <c r="Y8" i="64"/>
  <c r="U3" i="64"/>
  <c r="V4" i="64"/>
  <c r="X6" i="64"/>
  <c r="T4" i="64"/>
  <c r="X8" i="64"/>
  <c r="Y7" i="64"/>
  <c r="W4" i="64"/>
  <c r="Q6" i="64"/>
  <c r="O6" i="64" s="1"/>
  <c r="Y6" i="64"/>
  <c r="S8" i="64"/>
  <c r="R8" i="64" s="1"/>
  <c r="X4" i="64"/>
  <c r="Q4" i="64"/>
  <c r="O4" i="64" s="1"/>
  <c r="W7" i="63"/>
  <c r="V6" i="63"/>
  <c r="V5" i="63"/>
  <c r="W6" i="63"/>
  <c r="X9" i="63"/>
  <c r="Y4" i="63"/>
  <c r="W8" i="63"/>
  <c r="W5" i="63"/>
  <c r="S3" i="63"/>
  <c r="R3" i="63" s="1"/>
  <c r="Q9" i="63"/>
  <c r="O9" i="63" s="1"/>
  <c r="S10" i="63"/>
  <c r="R10" i="63" s="1"/>
  <c r="T3" i="63"/>
  <c r="S4" i="63"/>
  <c r="R4" i="63" s="1"/>
  <c r="T10" i="63"/>
  <c r="U10" i="63"/>
  <c r="V3" i="63"/>
  <c r="U4" i="63"/>
  <c r="T5" i="63"/>
  <c r="W4" i="63"/>
  <c r="Q10" i="63"/>
  <c r="O10" i="63" s="1"/>
  <c r="Y10" i="63"/>
  <c r="U3" i="63"/>
  <c r="T4" i="63"/>
  <c r="V4" i="63"/>
  <c r="U5" i="63"/>
  <c r="U6" i="63"/>
  <c r="V7" i="63"/>
  <c r="Q8" i="63"/>
  <c r="O8" i="63" s="1"/>
  <c r="X6" i="63"/>
  <c r="Y7" i="63"/>
  <c r="S9" i="63"/>
  <c r="R9" i="63" s="1"/>
  <c r="X5" i="63"/>
  <c r="W3" i="63"/>
  <c r="X4" i="63"/>
  <c r="Q5" i="63"/>
  <c r="O5" i="63" s="1"/>
  <c r="Y5" i="63"/>
  <c r="S7" i="63"/>
  <c r="R7" i="63" s="1"/>
  <c r="T8" i="63"/>
  <c r="U9" i="63"/>
  <c r="V10" i="63"/>
  <c r="X8" i="63"/>
  <c r="X7" i="63"/>
  <c r="Y8" i="63"/>
  <c r="S8" i="63"/>
  <c r="R8" i="63" s="1"/>
  <c r="X3" i="63"/>
  <c r="Q4" i="63"/>
  <c r="O4" i="63" s="1"/>
  <c r="S6" i="63"/>
  <c r="R6" i="63" s="1"/>
  <c r="T7" i="63"/>
  <c r="U8" i="63"/>
  <c r="V9" i="63"/>
  <c r="W10" i="63"/>
  <c r="Y9" i="63"/>
  <c r="Q7" i="63"/>
  <c r="O7" i="63" s="1"/>
  <c r="Q6" i="63"/>
  <c r="O6" i="63" s="1"/>
  <c r="Y6" i="63"/>
  <c r="T9" i="63"/>
  <c r="Q3" i="63"/>
  <c r="O3" i="63" s="1"/>
  <c r="V8" i="63"/>
  <c r="W9" i="63"/>
  <c r="Z8" i="62"/>
  <c r="P8" i="62"/>
  <c r="N8" i="62"/>
  <c r="M8" i="62"/>
  <c r="L8" i="62"/>
  <c r="Z7" i="62"/>
  <c r="P7" i="62"/>
  <c r="S7" i="62" s="1"/>
  <c r="R7" i="62" s="1"/>
  <c r="N7" i="62"/>
  <c r="M7" i="62"/>
  <c r="L7" i="62"/>
  <c r="Z6" i="62"/>
  <c r="P6" i="62"/>
  <c r="N6" i="62"/>
  <c r="M6" i="62"/>
  <c r="L6" i="62"/>
  <c r="Z5" i="62"/>
  <c r="P5" i="62"/>
  <c r="N5" i="62"/>
  <c r="M5" i="62"/>
  <c r="L5" i="62"/>
  <c r="Z4" i="62"/>
  <c r="P4" i="62"/>
  <c r="X4" i="62" s="1"/>
  <c r="N4" i="62"/>
  <c r="M4" i="62"/>
  <c r="L4" i="62"/>
  <c r="Z3" i="62"/>
  <c r="P3" i="62"/>
  <c r="X3" i="62" s="1"/>
  <c r="N3" i="62"/>
  <c r="M3" i="62"/>
  <c r="L3" i="62"/>
  <c r="Y2" i="62"/>
  <c r="X2" i="62"/>
  <c r="W2" i="62"/>
  <c r="V2" i="62"/>
  <c r="U2" i="62"/>
  <c r="T2" i="62"/>
  <c r="S2" i="62"/>
  <c r="U8" i="62" l="1"/>
  <c r="S6" i="62"/>
  <c r="R6" i="62" s="1"/>
  <c r="Y5" i="62"/>
  <c r="U7" i="62"/>
  <c r="T7" i="62"/>
  <c r="E5" i="66"/>
  <c r="F5" i="66"/>
  <c r="H2" i="66"/>
  <c r="G4" i="66"/>
  <c r="G5" i="66" s="1"/>
  <c r="V8" i="62"/>
  <c r="Q7" i="62"/>
  <c r="O7" i="62" s="1"/>
  <c r="S5" i="62"/>
  <c r="R5" i="62" s="1"/>
  <c r="U4" i="62"/>
  <c r="Q4" i="62"/>
  <c r="O4" i="62" s="1"/>
  <c r="V4" i="62"/>
  <c r="W5" i="62"/>
  <c r="Y3" i="62"/>
  <c r="S4" i="62"/>
  <c r="R4" i="62" s="1"/>
  <c r="T5" i="62"/>
  <c r="U6" i="62"/>
  <c r="Q3" i="62"/>
  <c r="O3" i="62" s="1"/>
  <c r="T6" i="62"/>
  <c r="T4" i="62"/>
  <c r="U5" i="62"/>
  <c r="S3" i="62"/>
  <c r="R3" i="62" s="1"/>
  <c r="V6" i="62"/>
  <c r="W7" i="62"/>
  <c r="X8" i="62"/>
  <c r="W8" i="62"/>
  <c r="T3" i="62"/>
  <c r="V5" i="62"/>
  <c r="W6" i="62"/>
  <c r="X7" i="62"/>
  <c r="Q8" i="62"/>
  <c r="O8" i="62" s="1"/>
  <c r="Y8" i="62"/>
  <c r="X6" i="62"/>
  <c r="V7" i="62"/>
  <c r="V3" i="62"/>
  <c r="W4" i="62"/>
  <c r="X5" i="62"/>
  <c r="Q6" i="62"/>
  <c r="O6" i="62" s="1"/>
  <c r="Y6" i="62"/>
  <c r="S8" i="62"/>
  <c r="R8" i="62" s="1"/>
  <c r="U3" i="62"/>
  <c r="Y7" i="62"/>
  <c r="W3" i="62"/>
  <c r="Q5" i="62"/>
  <c r="O5" i="62" s="1"/>
  <c r="T8" i="62"/>
  <c r="Y4" i="62"/>
  <c r="Z4" i="61"/>
  <c r="Y4" i="61" s="1"/>
  <c r="Z5" i="61"/>
  <c r="Y5" i="61" s="1"/>
  <c r="Z6" i="61"/>
  <c r="Y6" i="61" s="1"/>
  <c r="Z7" i="61"/>
  <c r="Y7" i="61" s="1"/>
  <c r="Z8" i="61"/>
  <c r="Y8" i="61" s="1"/>
  <c r="Z9" i="61"/>
  <c r="Y9" i="61" s="1"/>
  <c r="Z10" i="61"/>
  <c r="Y10" i="61" s="1"/>
  <c r="Z11" i="61"/>
  <c r="Y11" i="61" s="1"/>
  <c r="Z12" i="61"/>
  <c r="Y12" i="61" s="1"/>
  <c r="Z13" i="61"/>
  <c r="Y13" i="61" s="1"/>
  <c r="Z14" i="61"/>
  <c r="Y14" i="61" s="1"/>
  <c r="Z15" i="61"/>
  <c r="Y15" i="61" s="1"/>
  <c r="Z3" i="61"/>
  <c r="X4" i="61"/>
  <c r="X5" i="61"/>
  <c r="X6" i="61"/>
  <c r="X7" i="61"/>
  <c r="X8" i="61"/>
  <c r="X9" i="61"/>
  <c r="X10" i="61"/>
  <c r="X11" i="61"/>
  <c r="X12" i="61"/>
  <c r="X13" i="61"/>
  <c r="X14" i="61"/>
  <c r="X15" i="61"/>
  <c r="W4" i="61"/>
  <c r="W5" i="61"/>
  <c r="W6" i="61"/>
  <c r="W7" i="61"/>
  <c r="W8" i="61"/>
  <c r="W9" i="61"/>
  <c r="W10" i="61"/>
  <c r="W11" i="61"/>
  <c r="W12" i="61"/>
  <c r="W13" i="61"/>
  <c r="W14" i="61"/>
  <c r="W15" i="61"/>
  <c r="W3" i="61"/>
  <c r="X3" i="61"/>
  <c r="L13" i="61"/>
  <c r="M13" i="61"/>
  <c r="N13" i="61"/>
  <c r="O13" i="61"/>
  <c r="T13" i="61"/>
  <c r="S13" i="61"/>
  <c r="L14" i="61"/>
  <c r="M14" i="61"/>
  <c r="N14" i="61"/>
  <c r="O14" i="61"/>
  <c r="Q14" i="61"/>
  <c r="R14" i="61" s="1"/>
  <c r="V14" i="61" s="1"/>
  <c r="L15" i="61"/>
  <c r="M15" i="61"/>
  <c r="N15" i="61"/>
  <c r="O15" i="61"/>
  <c r="T15" i="61"/>
  <c r="Q15" i="61"/>
  <c r="R15" i="61" s="1"/>
  <c r="V15" i="61" s="1"/>
  <c r="S15" i="61"/>
  <c r="O12" i="61"/>
  <c r="N12" i="61"/>
  <c r="M12" i="61"/>
  <c r="L12" i="61"/>
  <c r="Q11" i="61"/>
  <c r="R11" i="61" s="1"/>
  <c r="V11" i="61" s="1"/>
  <c r="O11" i="61"/>
  <c r="N11" i="61"/>
  <c r="M11" i="61"/>
  <c r="L11" i="61"/>
  <c r="O10" i="61"/>
  <c r="N10" i="61"/>
  <c r="M10" i="61"/>
  <c r="L10" i="61"/>
  <c r="O9" i="61"/>
  <c r="N9" i="61"/>
  <c r="M9" i="61"/>
  <c r="L9" i="61"/>
  <c r="Q8" i="61"/>
  <c r="R8" i="61" s="1"/>
  <c r="V8" i="61" s="1"/>
  <c r="O8" i="61"/>
  <c r="N8" i="61"/>
  <c r="M8" i="61"/>
  <c r="L8" i="61"/>
  <c r="O7" i="61"/>
  <c r="N7" i="61"/>
  <c r="M7" i="61"/>
  <c r="L7" i="61"/>
  <c r="Q6" i="61"/>
  <c r="R6" i="61" s="1"/>
  <c r="V6" i="61" s="1"/>
  <c r="O6" i="61"/>
  <c r="N6" i="61"/>
  <c r="M6" i="61"/>
  <c r="L6" i="61"/>
  <c r="S5" i="61"/>
  <c r="O5" i="61"/>
  <c r="N5" i="61"/>
  <c r="M5" i="61"/>
  <c r="L5" i="61"/>
  <c r="O4" i="61"/>
  <c r="N4" i="61"/>
  <c r="M4" i="61"/>
  <c r="L4" i="61"/>
  <c r="Q3" i="61"/>
  <c r="R3" i="61" s="1"/>
  <c r="V3" i="61" s="1"/>
  <c r="O3" i="61"/>
  <c r="N3" i="61"/>
  <c r="M3" i="61"/>
  <c r="L3" i="61"/>
  <c r="U2" i="61"/>
  <c r="T2" i="61"/>
  <c r="S2" i="61"/>
  <c r="Y57" i="59"/>
  <c r="R57" i="59"/>
  <c r="Q57" i="59" s="1"/>
  <c r="O57" i="59"/>
  <c r="M57" i="59"/>
  <c r="L57" i="59"/>
  <c r="Y56" i="59"/>
  <c r="P56" i="59"/>
  <c r="N56" i="59" s="1"/>
  <c r="O56" i="59"/>
  <c r="W56" i="59" s="1"/>
  <c r="M56" i="59"/>
  <c r="L56" i="59"/>
  <c r="Y55" i="59"/>
  <c r="O55" i="59"/>
  <c r="U55" i="59" s="1"/>
  <c r="M55" i="59"/>
  <c r="L55" i="59"/>
  <c r="Y54" i="59"/>
  <c r="O54" i="59"/>
  <c r="M54" i="59"/>
  <c r="L54" i="59"/>
  <c r="Y53" i="59"/>
  <c r="R53" i="59"/>
  <c r="Q53" i="59" s="1"/>
  <c r="O53" i="59"/>
  <c r="M53" i="59"/>
  <c r="L53" i="59"/>
  <c r="Y52" i="59"/>
  <c r="P52" i="59"/>
  <c r="N52" i="59" s="1"/>
  <c r="O52" i="59"/>
  <c r="W52" i="59" s="1"/>
  <c r="M52" i="59"/>
  <c r="L52" i="59"/>
  <c r="Y51" i="59"/>
  <c r="O51" i="59"/>
  <c r="U51" i="59" s="1"/>
  <c r="M51" i="59"/>
  <c r="L51" i="59"/>
  <c r="Y50" i="59"/>
  <c r="O50" i="59"/>
  <c r="M50" i="59"/>
  <c r="L50" i="59"/>
  <c r="Y49" i="59"/>
  <c r="R49" i="59"/>
  <c r="Q49" i="59" s="1"/>
  <c r="O49" i="59"/>
  <c r="M49" i="59"/>
  <c r="L49" i="59"/>
  <c r="Y48" i="59"/>
  <c r="P48" i="59"/>
  <c r="N48" i="59" s="1"/>
  <c r="O48" i="59"/>
  <c r="W48" i="59" s="1"/>
  <c r="M48" i="59"/>
  <c r="L48" i="59"/>
  <c r="Y47" i="59"/>
  <c r="O47" i="59"/>
  <c r="U47" i="59" s="1"/>
  <c r="M47" i="59"/>
  <c r="L47" i="59"/>
  <c r="Y46" i="59"/>
  <c r="O46" i="59"/>
  <c r="S46" i="59" s="1"/>
  <c r="M46" i="59"/>
  <c r="L46" i="59"/>
  <c r="Y45" i="59"/>
  <c r="R45" i="59"/>
  <c r="Q45" i="59" s="1"/>
  <c r="O45" i="59"/>
  <c r="M45" i="59"/>
  <c r="L45" i="59"/>
  <c r="Y44" i="59"/>
  <c r="P44" i="59"/>
  <c r="N44" i="59" s="1"/>
  <c r="O44" i="59"/>
  <c r="W44" i="59" s="1"/>
  <c r="M44" i="59"/>
  <c r="L44" i="59"/>
  <c r="Y43" i="59"/>
  <c r="O43" i="59"/>
  <c r="U43" i="59" s="1"/>
  <c r="M43" i="59"/>
  <c r="L43" i="59"/>
  <c r="Y42" i="59"/>
  <c r="O42" i="59"/>
  <c r="S42" i="59" s="1"/>
  <c r="M42" i="59"/>
  <c r="L42" i="59"/>
  <c r="Y41" i="59"/>
  <c r="R41" i="59"/>
  <c r="Q41" i="59" s="1"/>
  <c r="O41" i="59"/>
  <c r="M41" i="59"/>
  <c r="L41" i="59"/>
  <c r="Y40" i="59"/>
  <c r="P40" i="59"/>
  <c r="N40" i="59" s="1"/>
  <c r="O40" i="59"/>
  <c r="W40" i="59" s="1"/>
  <c r="M40" i="59"/>
  <c r="L40" i="59"/>
  <c r="Y39" i="59"/>
  <c r="O39" i="59"/>
  <c r="U39" i="59" s="1"/>
  <c r="M39" i="59"/>
  <c r="L39" i="59"/>
  <c r="Y38" i="59"/>
  <c r="O38" i="59"/>
  <c r="S38" i="59" s="1"/>
  <c r="M38" i="59"/>
  <c r="L38" i="59"/>
  <c r="Y37" i="59"/>
  <c r="R37" i="59"/>
  <c r="Q37" i="59" s="1"/>
  <c r="O37" i="59"/>
  <c r="M37" i="59"/>
  <c r="L37" i="59"/>
  <c r="Y36" i="59"/>
  <c r="P36" i="59"/>
  <c r="N36" i="59" s="1"/>
  <c r="O36" i="59"/>
  <c r="W36" i="59" s="1"/>
  <c r="M36" i="59"/>
  <c r="L36" i="59"/>
  <c r="Y35" i="59"/>
  <c r="O35" i="59"/>
  <c r="U35" i="59" s="1"/>
  <c r="M35" i="59"/>
  <c r="L35" i="59"/>
  <c r="Y34" i="59"/>
  <c r="U34" i="59"/>
  <c r="O34" i="59"/>
  <c r="M34" i="59"/>
  <c r="L34" i="59"/>
  <c r="Y33" i="59"/>
  <c r="R33" i="59"/>
  <c r="Q33" i="59" s="1"/>
  <c r="O33" i="59"/>
  <c r="M33" i="59"/>
  <c r="L33" i="59"/>
  <c r="Y32" i="59"/>
  <c r="P32" i="59"/>
  <c r="N32" i="59" s="1"/>
  <c r="O32" i="59"/>
  <c r="W32" i="59" s="1"/>
  <c r="M32" i="59"/>
  <c r="L32" i="59"/>
  <c r="Y31" i="59"/>
  <c r="O31" i="59"/>
  <c r="U31" i="59" s="1"/>
  <c r="M31" i="59"/>
  <c r="L31" i="59"/>
  <c r="Y30" i="59"/>
  <c r="U30" i="59"/>
  <c r="O30" i="59"/>
  <c r="M30" i="59"/>
  <c r="L30" i="59"/>
  <c r="Y29" i="59"/>
  <c r="S29" i="59"/>
  <c r="R29" i="59"/>
  <c r="Q29" i="59" s="1"/>
  <c r="O29" i="59"/>
  <c r="M29" i="59"/>
  <c r="L29" i="59"/>
  <c r="Y28" i="59"/>
  <c r="P28" i="59"/>
  <c r="N28" i="59" s="1"/>
  <c r="O28" i="59"/>
  <c r="W28" i="59" s="1"/>
  <c r="M28" i="59"/>
  <c r="L28" i="59"/>
  <c r="Y27" i="59"/>
  <c r="O27" i="59"/>
  <c r="W27" i="59" s="1"/>
  <c r="M27" i="59"/>
  <c r="L27" i="59"/>
  <c r="Y26" i="59"/>
  <c r="U26" i="59"/>
  <c r="O26" i="59"/>
  <c r="S26" i="59" s="1"/>
  <c r="M26" i="59"/>
  <c r="L26" i="59"/>
  <c r="Y25" i="59"/>
  <c r="R25" i="59"/>
  <c r="Q25" i="59" s="1"/>
  <c r="O25" i="59"/>
  <c r="M25" i="59"/>
  <c r="L25" i="59"/>
  <c r="Y24" i="59"/>
  <c r="P24" i="59"/>
  <c r="N24" i="59" s="1"/>
  <c r="O24" i="59"/>
  <c r="W24" i="59" s="1"/>
  <c r="M24" i="59"/>
  <c r="L24" i="59"/>
  <c r="Y23" i="59"/>
  <c r="W23" i="59"/>
  <c r="O23" i="59"/>
  <c r="M23" i="59"/>
  <c r="L23" i="59"/>
  <c r="Y22" i="59"/>
  <c r="U22" i="59"/>
  <c r="T22" i="59"/>
  <c r="O22" i="59"/>
  <c r="S22" i="59" s="1"/>
  <c r="M22" i="59"/>
  <c r="L22" i="59"/>
  <c r="Y21" i="59"/>
  <c r="R21" i="59"/>
  <c r="Q21" i="59" s="1"/>
  <c r="O21" i="59"/>
  <c r="M21" i="59"/>
  <c r="L21" i="59"/>
  <c r="Y20" i="59"/>
  <c r="P20" i="59"/>
  <c r="N20" i="59" s="1"/>
  <c r="O20" i="59"/>
  <c r="W20" i="59" s="1"/>
  <c r="M20" i="59"/>
  <c r="L20" i="59"/>
  <c r="Y19" i="59"/>
  <c r="W19" i="59"/>
  <c r="O19" i="59"/>
  <c r="M19" i="59"/>
  <c r="L19" i="59"/>
  <c r="Y18" i="59"/>
  <c r="U18" i="59"/>
  <c r="O18" i="59"/>
  <c r="M18" i="59"/>
  <c r="L18" i="59"/>
  <c r="Y17" i="59"/>
  <c r="U17" i="59"/>
  <c r="S17" i="59"/>
  <c r="R17" i="59"/>
  <c r="Q17" i="59" s="1"/>
  <c r="O17" i="59"/>
  <c r="X17" i="59" s="1"/>
  <c r="M17" i="59"/>
  <c r="L17" i="59"/>
  <c r="Y16" i="59"/>
  <c r="U16" i="59"/>
  <c r="P16" i="59"/>
  <c r="N16" i="59" s="1"/>
  <c r="O16" i="59"/>
  <c r="W16" i="59" s="1"/>
  <c r="M16" i="59"/>
  <c r="L16" i="59"/>
  <c r="Y15" i="59"/>
  <c r="O15" i="59"/>
  <c r="W15" i="59" s="1"/>
  <c r="M15" i="59"/>
  <c r="L15" i="59"/>
  <c r="Y14" i="59"/>
  <c r="U14" i="59"/>
  <c r="O14" i="59"/>
  <c r="S14" i="59" s="1"/>
  <c r="M14" i="59"/>
  <c r="L14" i="59"/>
  <c r="Y13" i="59"/>
  <c r="U13" i="59"/>
  <c r="R13" i="59"/>
  <c r="Q13" i="59" s="1"/>
  <c r="O13" i="59"/>
  <c r="M13" i="59"/>
  <c r="L13" i="59"/>
  <c r="Y12" i="59"/>
  <c r="X12" i="59"/>
  <c r="U12" i="59"/>
  <c r="P12" i="59"/>
  <c r="N12" i="59" s="1"/>
  <c r="O12" i="59"/>
  <c r="W12" i="59" s="1"/>
  <c r="M12" i="59"/>
  <c r="L12" i="59"/>
  <c r="Y11" i="59"/>
  <c r="O11" i="59"/>
  <c r="M11" i="59"/>
  <c r="L11" i="59"/>
  <c r="Y10" i="59"/>
  <c r="O10" i="59"/>
  <c r="M10" i="59"/>
  <c r="L10" i="59"/>
  <c r="Y9" i="59"/>
  <c r="O9" i="59"/>
  <c r="M9" i="59"/>
  <c r="L9" i="59"/>
  <c r="Y8" i="59"/>
  <c r="U8" i="59"/>
  <c r="S8" i="59"/>
  <c r="P8" i="59"/>
  <c r="N8" i="59" s="1"/>
  <c r="O8" i="59"/>
  <c r="W8" i="59" s="1"/>
  <c r="M8" i="59"/>
  <c r="L8" i="59"/>
  <c r="Y7" i="59"/>
  <c r="O7" i="59"/>
  <c r="V7" i="59" s="1"/>
  <c r="M7" i="59"/>
  <c r="L7" i="59"/>
  <c r="Y6" i="59"/>
  <c r="O6" i="59"/>
  <c r="M6" i="59"/>
  <c r="L6" i="59"/>
  <c r="Y5" i="59"/>
  <c r="R5" i="59"/>
  <c r="Q5" i="59" s="1"/>
  <c r="O5" i="59"/>
  <c r="M5" i="59"/>
  <c r="L5" i="59"/>
  <c r="Y4" i="59"/>
  <c r="U4" i="59"/>
  <c r="S4" i="59"/>
  <c r="P4" i="59"/>
  <c r="N4" i="59" s="1"/>
  <c r="O4" i="59"/>
  <c r="W4" i="59" s="1"/>
  <c r="M4" i="59"/>
  <c r="L4" i="59"/>
  <c r="Y3" i="59"/>
  <c r="S3" i="59"/>
  <c r="O3" i="59"/>
  <c r="M3" i="59"/>
  <c r="L3" i="59"/>
  <c r="X2" i="59"/>
  <c r="X44" i="59" s="1"/>
  <c r="W2" i="59"/>
  <c r="V2" i="59"/>
  <c r="V55" i="59" s="1"/>
  <c r="U2" i="59"/>
  <c r="U56" i="59" s="1"/>
  <c r="T2" i="59"/>
  <c r="S2" i="59"/>
  <c r="S13" i="59" s="1"/>
  <c r="R2" i="59"/>
  <c r="R56" i="59" s="1"/>
  <c r="Q56" i="59" s="1"/>
  <c r="Z15" i="58"/>
  <c r="V15" i="58"/>
  <c r="P15" i="58"/>
  <c r="Y15" i="58" s="1"/>
  <c r="N15" i="58"/>
  <c r="M15" i="58"/>
  <c r="L15" i="58"/>
  <c r="Z14" i="58"/>
  <c r="U14" i="58"/>
  <c r="T14" i="58"/>
  <c r="P14" i="58"/>
  <c r="Y14" i="58" s="1"/>
  <c r="N14" i="58"/>
  <c r="M14" i="58"/>
  <c r="L14" i="58"/>
  <c r="Z13" i="58"/>
  <c r="T13" i="58"/>
  <c r="S13" i="58"/>
  <c r="R13" i="58" s="1"/>
  <c r="Q13" i="58"/>
  <c r="O13" i="58" s="1"/>
  <c r="P13" i="58"/>
  <c r="X13" i="58" s="1"/>
  <c r="N13" i="58"/>
  <c r="M13" i="58"/>
  <c r="L13" i="58"/>
  <c r="Z12" i="58"/>
  <c r="S12" i="58"/>
  <c r="R12" i="58"/>
  <c r="P12" i="58"/>
  <c r="W12" i="58" s="1"/>
  <c r="N12" i="58"/>
  <c r="M12" i="58"/>
  <c r="L12" i="58"/>
  <c r="Z11" i="58"/>
  <c r="P11" i="58"/>
  <c r="V11" i="58" s="1"/>
  <c r="N11" i="58"/>
  <c r="M11" i="58"/>
  <c r="L11" i="58"/>
  <c r="Z10" i="58"/>
  <c r="P10" i="58"/>
  <c r="U10" i="58" s="1"/>
  <c r="N10" i="58"/>
  <c r="M10" i="58"/>
  <c r="L10" i="58"/>
  <c r="Z9" i="58"/>
  <c r="P9" i="58"/>
  <c r="T9" i="58" s="1"/>
  <c r="N9" i="58"/>
  <c r="M9" i="58"/>
  <c r="L9" i="58"/>
  <c r="Z8" i="58"/>
  <c r="V8" i="58"/>
  <c r="T8" i="58"/>
  <c r="P8" i="58"/>
  <c r="S8" i="58" s="1"/>
  <c r="R8" i="58" s="1"/>
  <c r="N8" i="58"/>
  <c r="M8" i="58"/>
  <c r="L8" i="58"/>
  <c r="Z7" i="58"/>
  <c r="V7" i="58"/>
  <c r="U7" i="58"/>
  <c r="T7" i="58"/>
  <c r="S7" i="58"/>
  <c r="R7" i="58" s="1"/>
  <c r="P7" i="58"/>
  <c r="Y7" i="58" s="1"/>
  <c r="N7" i="58"/>
  <c r="M7" i="58"/>
  <c r="L7" i="58"/>
  <c r="Z6" i="58"/>
  <c r="U6" i="58"/>
  <c r="T6" i="58"/>
  <c r="S6" i="58"/>
  <c r="R6" i="58" s="1"/>
  <c r="P6" i="58"/>
  <c r="Y6" i="58" s="1"/>
  <c r="N6" i="58"/>
  <c r="M6" i="58"/>
  <c r="L6" i="58"/>
  <c r="Z5" i="58"/>
  <c r="Y5" i="58"/>
  <c r="P5" i="58"/>
  <c r="X5" i="58" s="1"/>
  <c r="N5" i="58"/>
  <c r="M5" i="58"/>
  <c r="L5" i="58"/>
  <c r="Z4" i="58"/>
  <c r="S4" i="58"/>
  <c r="R4" i="58" s="1"/>
  <c r="P4" i="58"/>
  <c r="W4" i="58" s="1"/>
  <c r="N4" i="58"/>
  <c r="M4" i="58"/>
  <c r="L4" i="58"/>
  <c r="Z3" i="58"/>
  <c r="Y3" i="58"/>
  <c r="Q3" i="58"/>
  <c r="O3" i="58" s="1"/>
  <c r="P3" i="58"/>
  <c r="V3" i="58" s="1"/>
  <c r="N3" i="58"/>
  <c r="M3" i="58"/>
  <c r="L3" i="58"/>
  <c r="Y2" i="58"/>
  <c r="Y13" i="58" s="1"/>
  <c r="X2" i="58"/>
  <c r="W2" i="58"/>
  <c r="W13" i="58" s="1"/>
  <c r="V2" i="58"/>
  <c r="V13" i="58" s="1"/>
  <c r="U2" i="58"/>
  <c r="U13" i="58" s="1"/>
  <c r="T2" i="58"/>
  <c r="T15" i="58" s="1"/>
  <c r="S2" i="58"/>
  <c r="S14" i="58" s="1"/>
  <c r="R14" i="58" s="1"/>
  <c r="Z13" i="57"/>
  <c r="P13" i="57"/>
  <c r="X13" i="57" s="1"/>
  <c r="N13" i="57"/>
  <c r="M13" i="57"/>
  <c r="L13" i="57"/>
  <c r="Z12" i="57"/>
  <c r="P12" i="57"/>
  <c r="W12" i="57" s="1"/>
  <c r="N12" i="57"/>
  <c r="M12" i="57"/>
  <c r="L12" i="57"/>
  <c r="Z11" i="57"/>
  <c r="P11" i="57"/>
  <c r="V11" i="57" s="1"/>
  <c r="N11" i="57"/>
  <c r="M11" i="57"/>
  <c r="L11" i="57"/>
  <c r="Z10" i="57"/>
  <c r="P10" i="57"/>
  <c r="U10" i="57" s="1"/>
  <c r="N10" i="57"/>
  <c r="M10" i="57"/>
  <c r="L10" i="57"/>
  <c r="Z9" i="57"/>
  <c r="P9" i="57"/>
  <c r="T9" i="57" s="1"/>
  <c r="N9" i="57"/>
  <c r="M9" i="57"/>
  <c r="L9" i="57"/>
  <c r="Z8" i="57"/>
  <c r="P8" i="57"/>
  <c r="S8" i="57" s="1"/>
  <c r="R8" i="57" s="1"/>
  <c r="N8" i="57"/>
  <c r="M8" i="57"/>
  <c r="L8" i="57"/>
  <c r="Z7" i="57"/>
  <c r="P7" i="57"/>
  <c r="X7" i="57" s="1"/>
  <c r="N7" i="57"/>
  <c r="M7" i="57"/>
  <c r="L7" i="57"/>
  <c r="Z6" i="57"/>
  <c r="P6" i="57"/>
  <c r="X6" i="57" s="1"/>
  <c r="N6" i="57"/>
  <c r="M6" i="57"/>
  <c r="L6" i="57"/>
  <c r="Z5" i="57"/>
  <c r="P5" i="57"/>
  <c r="X5" i="57" s="1"/>
  <c r="N5" i="57"/>
  <c r="M5" i="57"/>
  <c r="L5" i="57"/>
  <c r="Z4" i="57"/>
  <c r="P4" i="57"/>
  <c r="W4" i="57" s="1"/>
  <c r="N4" i="57"/>
  <c r="M4" i="57"/>
  <c r="L4" i="57"/>
  <c r="Z3" i="57"/>
  <c r="P3" i="57"/>
  <c r="V3" i="57" s="1"/>
  <c r="N3" i="57"/>
  <c r="M3" i="57"/>
  <c r="L3" i="57"/>
  <c r="Y2" i="57"/>
  <c r="X2" i="57"/>
  <c r="W2" i="57"/>
  <c r="V2" i="57"/>
  <c r="U2" i="57"/>
  <c r="T2" i="57"/>
  <c r="S2" i="57"/>
  <c r="T22" i="44"/>
  <c r="H17" i="44"/>
  <c r="P17" i="44" s="1"/>
  <c r="U16" i="44"/>
  <c r="U27" i="44" s="1"/>
  <c r="T16" i="44"/>
  <c r="T27" i="44" s="1"/>
  <c r="S16" i="44"/>
  <c r="Q20" i="44"/>
  <c r="R20" i="44" s="1"/>
  <c r="V20" i="44" s="1"/>
  <c r="Q27" i="44"/>
  <c r="R27" i="44" s="1"/>
  <c r="V27" i="44" s="1"/>
  <c r="U17" i="44"/>
  <c r="O18" i="44"/>
  <c r="O19" i="44"/>
  <c r="O20" i="44"/>
  <c r="O21" i="44"/>
  <c r="O22" i="44"/>
  <c r="O23" i="44"/>
  <c r="O24" i="44"/>
  <c r="O25" i="44"/>
  <c r="O26" i="44"/>
  <c r="O27" i="44"/>
  <c r="O17" i="44"/>
  <c r="N27" i="44"/>
  <c r="M27" i="44"/>
  <c r="L27" i="44"/>
  <c r="N26" i="44"/>
  <c r="M26" i="44"/>
  <c r="L26" i="44"/>
  <c r="P26" i="44" s="1"/>
  <c r="N25" i="44"/>
  <c r="M25" i="44"/>
  <c r="L25" i="44"/>
  <c r="P25" i="44" s="1"/>
  <c r="Q25" i="44" s="1"/>
  <c r="R25" i="44" s="1"/>
  <c r="V25" i="44" s="1"/>
  <c r="N24" i="44"/>
  <c r="M24" i="44"/>
  <c r="L24" i="44"/>
  <c r="P24" i="44" s="1"/>
  <c r="Q24" i="44" s="1"/>
  <c r="R24" i="44" s="1"/>
  <c r="V24" i="44" s="1"/>
  <c r="N23" i="44"/>
  <c r="M23" i="44"/>
  <c r="L23" i="44"/>
  <c r="P23" i="44" s="1"/>
  <c r="Q23" i="44" s="1"/>
  <c r="R23" i="44" s="1"/>
  <c r="V23" i="44" s="1"/>
  <c r="N22" i="44"/>
  <c r="M22" i="44"/>
  <c r="L22" i="44"/>
  <c r="P22" i="44" s="1"/>
  <c r="Q22" i="44" s="1"/>
  <c r="R22" i="44" s="1"/>
  <c r="V22" i="44" s="1"/>
  <c r="N21" i="44"/>
  <c r="M21" i="44"/>
  <c r="L21" i="44"/>
  <c r="P21" i="44" s="1"/>
  <c r="Q21" i="44" s="1"/>
  <c r="R21" i="44" s="1"/>
  <c r="V21" i="44" s="1"/>
  <c r="N20" i="44"/>
  <c r="M20" i="44"/>
  <c r="L20" i="44"/>
  <c r="N19" i="44"/>
  <c r="M19" i="44"/>
  <c r="L19" i="44"/>
  <c r="P19" i="44" s="1"/>
  <c r="Q19" i="44" s="1"/>
  <c r="R19" i="44" s="1"/>
  <c r="V19" i="44" s="1"/>
  <c r="N18" i="44"/>
  <c r="M18" i="44"/>
  <c r="L18" i="44"/>
  <c r="P18" i="44" s="1"/>
  <c r="N17" i="44"/>
  <c r="M17" i="44"/>
  <c r="L17" i="44"/>
  <c r="S22" i="44" l="1"/>
  <c r="S25" i="44"/>
  <c r="S20" i="44"/>
  <c r="T20" i="44"/>
  <c r="W20" i="44" s="1"/>
  <c r="S21" i="44"/>
  <c r="W27" i="44"/>
  <c r="W22" i="44"/>
  <c r="U25" i="44"/>
  <c r="T18" i="44"/>
  <c r="U24" i="44"/>
  <c r="U23" i="44"/>
  <c r="S27" i="44"/>
  <c r="T24" i="44"/>
  <c r="W24" i="44" s="1"/>
  <c r="S24" i="44"/>
  <c r="T23" i="44"/>
  <c r="W23" i="44" s="1"/>
  <c r="U21" i="44"/>
  <c r="U26" i="44"/>
  <c r="T25" i="44"/>
  <c r="W25" i="44" s="1"/>
  <c r="U22" i="44"/>
  <c r="S23" i="44"/>
  <c r="T21" i="44"/>
  <c r="W21" i="44" s="1"/>
  <c r="S19" i="44"/>
  <c r="T19" i="44"/>
  <c r="W19" i="44" s="1"/>
  <c r="U20" i="44"/>
  <c r="U19" i="44"/>
  <c r="U18" i="44"/>
  <c r="Q18" i="44"/>
  <c r="R18" i="44" s="1"/>
  <c r="V18" i="44" s="1"/>
  <c r="S18" i="44"/>
  <c r="S17" i="44"/>
  <c r="T17" i="44"/>
  <c r="Q17" i="44"/>
  <c r="R17" i="44" s="1"/>
  <c r="V17" i="44" s="1"/>
  <c r="V10" i="57"/>
  <c r="I2" i="66"/>
  <c r="H4" i="66"/>
  <c r="T11" i="61"/>
  <c r="U15" i="61"/>
  <c r="Q13" i="61"/>
  <c r="R13" i="61" s="1"/>
  <c r="V13" i="61" s="1"/>
  <c r="Y11" i="58"/>
  <c r="Q11" i="58"/>
  <c r="O11" i="58" s="1"/>
  <c r="Q5" i="58"/>
  <c r="O5" i="58" s="1"/>
  <c r="S5" i="58"/>
  <c r="R5" i="58" s="1"/>
  <c r="U15" i="58"/>
  <c r="T5" i="58"/>
  <c r="S7" i="57"/>
  <c r="R7" i="57" s="1"/>
  <c r="T7" i="57"/>
  <c r="W3" i="57"/>
  <c r="T6" i="57"/>
  <c r="W10" i="57"/>
  <c r="Y3" i="61"/>
  <c r="U14" i="61"/>
  <c r="T14" i="61"/>
  <c r="S14" i="61"/>
  <c r="U13" i="61"/>
  <c r="S6" i="61"/>
  <c r="U8" i="61"/>
  <c r="S8" i="61"/>
  <c r="S11" i="61"/>
  <c r="U4" i="61"/>
  <c r="U7" i="61"/>
  <c r="T10" i="61"/>
  <c r="U10" i="61"/>
  <c r="U6" i="61"/>
  <c r="S3" i="61"/>
  <c r="U9" i="61"/>
  <c r="U12" i="61"/>
  <c r="T5" i="61"/>
  <c r="U5" i="61"/>
  <c r="T8" i="61"/>
  <c r="Q9" i="61"/>
  <c r="R9" i="61" s="1"/>
  <c r="V9" i="61" s="1"/>
  <c r="T3" i="61"/>
  <c r="Q4" i="61"/>
  <c r="R4" i="61" s="1"/>
  <c r="V4" i="61" s="1"/>
  <c r="Q12" i="61"/>
  <c r="R12" i="61" s="1"/>
  <c r="V12" i="61" s="1"/>
  <c r="U3" i="61"/>
  <c r="T6" i="61"/>
  <c r="Q7" i="61"/>
  <c r="R7" i="61" s="1"/>
  <c r="V7" i="61" s="1"/>
  <c r="S9" i="61"/>
  <c r="U11" i="61"/>
  <c r="S4" i="61"/>
  <c r="T9" i="61"/>
  <c r="Q10" i="61"/>
  <c r="R10" i="61" s="1"/>
  <c r="V10" i="61" s="1"/>
  <c r="S12" i="61"/>
  <c r="T4" i="61"/>
  <c r="Q5" i="61"/>
  <c r="R5" i="61" s="1"/>
  <c r="V5" i="61" s="1"/>
  <c r="S7" i="61"/>
  <c r="T12" i="61"/>
  <c r="T7" i="61"/>
  <c r="S10" i="61"/>
  <c r="T57" i="59"/>
  <c r="T53" i="59"/>
  <c r="T49" i="59"/>
  <c r="T45" i="59"/>
  <c r="T41" i="59"/>
  <c r="U3" i="59"/>
  <c r="T3" i="59"/>
  <c r="R3" i="59"/>
  <c r="Q3" i="59" s="1"/>
  <c r="X3" i="59"/>
  <c r="P3" i="59"/>
  <c r="N3" i="59" s="1"/>
  <c r="T18" i="59"/>
  <c r="U23" i="59"/>
  <c r="T23" i="59"/>
  <c r="S23" i="59"/>
  <c r="R23" i="59"/>
  <c r="Q23" i="59" s="1"/>
  <c r="X23" i="59"/>
  <c r="P23" i="59"/>
  <c r="N23" i="59" s="1"/>
  <c r="X33" i="59"/>
  <c r="X5" i="59"/>
  <c r="P5" i="59"/>
  <c r="N5" i="59" s="1"/>
  <c r="V5" i="59"/>
  <c r="T5" i="59"/>
  <c r="S6" i="59"/>
  <c r="R6" i="59"/>
  <c r="Q6" i="59" s="1"/>
  <c r="X6" i="59"/>
  <c r="P6" i="59"/>
  <c r="N6" i="59" s="1"/>
  <c r="V6" i="59"/>
  <c r="V23" i="59"/>
  <c r="X24" i="59"/>
  <c r="X40" i="59"/>
  <c r="V43" i="59"/>
  <c r="T46" i="59"/>
  <c r="X49" i="59"/>
  <c r="X56" i="59"/>
  <c r="S5" i="59"/>
  <c r="T6" i="59"/>
  <c r="X9" i="59"/>
  <c r="P9" i="59"/>
  <c r="N9" i="59" s="1"/>
  <c r="V9" i="59"/>
  <c r="T9" i="59"/>
  <c r="S10" i="59"/>
  <c r="R10" i="59"/>
  <c r="Q10" i="59" s="1"/>
  <c r="X10" i="59"/>
  <c r="P10" i="59"/>
  <c r="N10" i="59" s="1"/>
  <c r="V10" i="59"/>
  <c r="V15" i="59"/>
  <c r="X21" i="59"/>
  <c r="V27" i="59"/>
  <c r="X28" i="59"/>
  <c r="X36" i="59"/>
  <c r="V39" i="59"/>
  <c r="T42" i="59"/>
  <c r="X45" i="59"/>
  <c r="X52" i="59"/>
  <c r="V54" i="59"/>
  <c r="V50" i="59"/>
  <c r="V46" i="59"/>
  <c r="U11" i="59"/>
  <c r="T11" i="59"/>
  <c r="S11" i="59"/>
  <c r="R11" i="59"/>
  <c r="Q11" i="59" s="1"/>
  <c r="X11" i="59"/>
  <c r="P11" i="59"/>
  <c r="N11" i="59" s="1"/>
  <c r="X13" i="59"/>
  <c r="T14" i="59"/>
  <c r="X16" i="59"/>
  <c r="T26" i="59"/>
  <c r="X32" i="59"/>
  <c r="S54" i="59"/>
  <c r="U15" i="59"/>
  <c r="T15" i="59"/>
  <c r="S15" i="59"/>
  <c r="R15" i="59"/>
  <c r="Q15" i="59" s="1"/>
  <c r="X15" i="59"/>
  <c r="P15" i="59"/>
  <c r="N15" i="59" s="1"/>
  <c r="W5" i="59"/>
  <c r="W6" i="59"/>
  <c r="S9" i="59"/>
  <c r="T10" i="59"/>
  <c r="S21" i="59"/>
  <c r="X25" i="59"/>
  <c r="S30" i="59"/>
  <c r="V31" i="59"/>
  <c r="S34" i="59"/>
  <c r="V35" i="59"/>
  <c r="T38" i="59"/>
  <c r="X41" i="59"/>
  <c r="X48" i="59"/>
  <c r="V51" i="59"/>
  <c r="T54" i="59"/>
  <c r="X57" i="59"/>
  <c r="U7" i="59"/>
  <c r="T7" i="59"/>
  <c r="R7" i="59"/>
  <c r="Q7" i="59" s="1"/>
  <c r="X7" i="59"/>
  <c r="P7" i="59"/>
  <c r="N7" i="59" s="1"/>
  <c r="U6" i="59"/>
  <c r="R9" i="59"/>
  <c r="Q9" i="59" s="1"/>
  <c r="X4" i="59"/>
  <c r="W7" i="59"/>
  <c r="U9" i="59"/>
  <c r="U10" i="59"/>
  <c r="V11" i="59"/>
  <c r="S12" i="59"/>
  <c r="U19" i="59"/>
  <c r="T19" i="59"/>
  <c r="S19" i="59"/>
  <c r="R19" i="59"/>
  <c r="Q19" i="59" s="1"/>
  <c r="X19" i="59"/>
  <c r="P19" i="59"/>
  <c r="N19" i="59" s="1"/>
  <c r="T30" i="59"/>
  <c r="T34" i="59"/>
  <c r="S50" i="59"/>
  <c r="U27" i="59"/>
  <c r="T27" i="59"/>
  <c r="S27" i="59"/>
  <c r="R27" i="59"/>
  <c r="Q27" i="59" s="1"/>
  <c r="X27" i="59"/>
  <c r="P27" i="59"/>
  <c r="N27" i="59" s="1"/>
  <c r="V3" i="59"/>
  <c r="W3" i="59"/>
  <c r="U5" i="59"/>
  <c r="S7" i="59"/>
  <c r="S56" i="59"/>
  <c r="S52" i="59"/>
  <c r="S48" i="59"/>
  <c r="S44" i="59"/>
  <c r="S40" i="59"/>
  <c r="S36" i="59"/>
  <c r="S32" i="59"/>
  <c r="S28" i="59"/>
  <c r="S24" i="59"/>
  <c r="S20" i="59"/>
  <c r="S16" i="59"/>
  <c r="S57" i="59"/>
  <c r="S53" i="59"/>
  <c r="S49" i="59"/>
  <c r="S45" i="59"/>
  <c r="S41" i="59"/>
  <c r="S37" i="59"/>
  <c r="S33" i="59"/>
  <c r="X8" i="59"/>
  <c r="W9" i="59"/>
  <c r="W10" i="59"/>
  <c r="W11" i="59"/>
  <c r="S18" i="59"/>
  <c r="V19" i="59"/>
  <c r="X20" i="59"/>
  <c r="S25" i="59"/>
  <c r="X29" i="59"/>
  <c r="X37" i="59"/>
  <c r="V47" i="59"/>
  <c r="T50" i="59"/>
  <c r="X53" i="59"/>
  <c r="W31" i="59"/>
  <c r="W35" i="59"/>
  <c r="U38" i="59"/>
  <c r="W39" i="59"/>
  <c r="U42" i="59"/>
  <c r="W43" i="59"/>
  <c r="U46" i="59"/>
  <c r="W47" i="59"/>
  <c r="U50" i="59"/>
  <c r="W51" i="59"/>
  <c r="U54" i="59"/>
  <c r="W55" i="59"/>
  <c r="R4" i="59"/>
  <c r="Q4" i="59" s="1"/>
  <c r="R8" i="59"/>
  <c r="Q8" i="59" s="1"/>
  <c r="R12" i="59"/>
  <c r="Q12" i="59" s="1"/>
  <c r="T13" i="59"/>
  <c r="V14" i="59"/>
  <c r="R16" i="59"/>
  <c r="Q16" i="59" s="1"/>
  <c r="T17" i="59"/>
  <c r="V18" i="59"/>
  <c r="R20" i="59"/>
  <c r="Q20" i="59" s="1"/>
  <c r="T21" i="59"/>
  <c r="V22" i="59"/>
  <c r="R24" i="59"/>
  <c r="Q24" i="59" s="1"/>
  <c r="T25" i="59"/>
  <c r="V26" i="59"/>
  <c r="R28" i="59"/>
  <c r="Q28" i="59" s="1"/>
  <c r="T29" i="59"/>
  <c r="V30" i="59"/>
  <c r="P31" i="59"/>
  <c r="N31" i="59" s="1"/>
  <c r="X31" i="59"/>
  <c r="R32" i="59"/>
  <c r="Q32" i="59" s="1"/>
  <c r="T33" i="59"/>
  <c r="V34" i="59"/>
  <c r="P35" i="59"/>
  <c r="N35" i="59" s="1"/>
  <c r="X35" i="59"/>
  <c r="R36" i="59"/>
  <c r="Q36" i="59" s="1"/>
  <c r="T37" i="59"/>
  <c r="V38" i="59"/>
  <c r="P39" i="59"/>
  <c r="N39" i="59" s="1"/>
  <c r="X39" i="59"/>
  <c r="R40" i="59"/>
  <c r="Q40" i="59" s="1"/>
  <c r="V42" i="59"/>
  <c r="P43" i="59"/>
  <c r="N43" i="59" s="1"/>
  <c r="X43" i="59"/>
  <c r="R44" i="59"/>
  <c r="Q44" i="59" s="1"/>
  <c r="P47" i="59"/>
  <c r="N47" i="59" s="1"/>
  <c r="X47" i="59"/>
  <c r="R48" i="59"/>
  <c r="Q48" i="59" s="1"/>
  <c r="P51" i="59"/>
  <c r="N51" i="59" s="1"/>
  <c r="X51" i="59"/>
  <c r="R52" i="59"/>
  <c r="Q52" i="59" s="1"/>
  <c r="P55" i="59"/>
  <c r="N55" i="59" s="1"/>
  <c r="X55" i="59"/>
  <c r="W14" i="59"/>
  <c r="W18" i="59"/>
  <c r="U21" i="59"/>
  <c r="W22" i="59"/>
  <c r="U25" i="59"/>
  <c r="W26" i="59"/>
  <c r="U29" i="59"/>
  <c r="W30" i="59"/>
  <c r="U33" i="59"/>
  <c r="W34" i="59"/>
  <c r="U37" i="59"/>
  <c r="W38" i="59"/>
  <c r="U41" i="59"/>
  <c r="W42" i="59"/>
  <c r="U45" i="59"/>
  <c r="W46" i="59"/>
  <c r="U49" i="59"/>
  <c r="W50" i="59"/>
  <c r="U53" i="59"/>
  <c r="W54" i="59"/>
  <c r="U57" i="59"/>
  <c r="T4" i="59"/>
  <c r="T8" i="59"/>
  <c r="T12" i="59"/>
  <c r="V13" i="59"/>
  <c r="P14" i="59"/>
  <c r="N14" i="59" s="1"/>
  <c r="X14" i="59"/>
  <c r="T16" i="59"/>
  <c r="V17" i="59"/>
  <c r="P18" i="59"/>
  <c r="N18" i="59" s="1"/>
  <c r="X18" i="59"/>
  <c r="T20" i="59"/>
  <c r="V21" i="59"/>
  <c r="P22" i="59"/>
  <c r="N22" i="59" s="1"/>
  <c r="X22" i="59"/>
  <c r="T24" i="59"/>
  <c r="V25" i="59"/>
  <c r="P26" i="59"/>
  <c r="N26" i="59" s="1"/>
  <c r="X26" i="59"/>
  <c r="T28" i="59"/>
  <c r="V29" i="59"/>
  <c r="P30" i="59"/>
  <c r="N30" i="59" s="1"/>
  <c r="X30" i="59"/>
  <c r="R31" i="59"/>
  <c r="Q31" i="59" s="1"/>
  <c r="T32" i="59"/>
  <c r="V33" i="59"/>
  <c r="P34" i="59"/>
  <c r="N34" i="59" s="1"/>
  <c r="X34" i="59"/>
  <c r="R35" i="59"/>
  <c r="Q35" i="59" s="1"/>
  <c r="T36" i="59"/>
  <c r="V37" i="59"/>
  <c r="P38" i="59"/>
  <c r="N38" i="59" s="1"/>
  <c r="X38" i="59"/>
  <c r="R39" i="59"/>
  <c r="Q39" i="59" s="1"/>
  <c r="T40" i="59"/>
  <c r="V41" i="59"/>
  <c r="P42" i="59"/>
  <c r="N42" i="59" s="1"/>
  <c r="X42" i="59"/>
  <c r="R43" i="59"/>
  <c r="Q43" i="59" s="1"/>
  <c r="T44" i="59"/>
  <c r="V45" i="59"/>
  <c r="P46" i="59"/>
  <c r="N46" i="59" s="1"/>
  <c r="X46" i="59"/>
  <c r="R47" i="59"/>
  <c r="Q47" i="59" s="1"/>
  <c r="T48" i="59"/>
  <c r="V49" i="59"/>
  <c r="P50" i="59"/>
  <c r="N50" i="59" s="1"/>
  <c r="X50" i="59"/>
  <c r="R51" i="59"/>
  <c r="Q51" i="59" s="1"/>
  <c r="T52" i="59"/>
  <c r="V53" i="59"/>
  <c r="P54" i="59"/>
  <c r="N54" i="59" s="1"/>
  <c r="X54" i="59"/>
  <c r="R55" i="59"/>
  <c r="Q55" i="59" s="1"/>
  <c r="T56" i="59"/>
  <c r="V57" i="59"/>
  <c r="W13" i="59"/>
  <c r="W17" i="59"/>
  <c r="U20" i="59"/>
  <c r="W21" i="59"/>
  <c r="U24" i="59"/>
  <c r="W25" i="59"/>
  <c r="U28" i="59"/>
  <c r="W29" i="59"/>
  <c r="S31" i="59"/>
  <c r="U32" i="59"/>
  <c r="W33" i="59"/>
  <c r="S35" i="59"/>
  <c r="U36" i="59"/>
  <c r="W37" i="59"/>
  <c r="S39" i="59"/>
  <c r="U40" i="59"/>
  <c r="W41" i="59"/>
  <c r="S43" i="59"/>
  <c r="U44" i="59"/>
  <c r="W45" i="59"/>
  <c r="S47" i="59"/>
  <c r="U48" i="59"/>
  <c r="W49" i="59"/>
  <c r="S51" i="59"/>
  <c r="U52" i="59"/>
  <c r="W53" i="59"/>
  <c r="S55" i="59"/>
  <c r="W57" i="59"/>
  <c r="V4" i="59"/>
  <c r="V8" i="59"/>
  <c r="V12" i="59"/>
  <c r="P13" i="59"/>
  <c r="N13" i="59" s="1"/>
  <c r="R14" i="59"/>
  <c r="Q14" i="59" s="1"/>
  <c r="V16" i="59"/>
  <c r="P17" i="59"/>
  <c r="N17" i="59" s="1"/>
  <c r="R18" i="59"/>
  <c r="Q18" i="59" s="1"/>
  <c r="V20" i="59"/>
  <c r="P21" i="59"/>
  <c r="N21" i="59" s="1"/>
  <c r="R22" i="59"/>
  <c r="Q22" i="59" s="1"/>
  <c r="V24" i="59"/>
  <c r="P25" i="59"/>
  <c r="N25" i="59" s="1"/>
  <c r="R26" i="59"/>
  <c r="Q26" i="59" s="1"/>
  <c r="V28" i="59"/>
  <c r="P29" i="59"/>
  <c r="N29" i="59" s="1"/>
  <c r="R30" i="59"/>
  <c r="Q30" i="59" s="1"/>
  <c r="T31" i="59"/>
  <c r="V32" i="59"/>
  <c r="P33" i="59"/>
  <c r="N33" i="59" s="1"/>
  <c r="R34" i="59"/>
  <c r="Q34" i="59" s="1"/>
  <c r="T35" i="59"/>
  <c r="V36" i="59"/>
  <c r="P37" i="59"/>
  <c r="N37" i="59" s="1"/>
  <c r="R38" i="59"/>
  <c r="Q38" i="59" s="1"/>
  <c r="T39" i="59"/>
  <c r="V40" i="59"/>
  <c r="P41" i="59"/>
  <c r="N41" i="59" s="1"/>
  <c r="R42" i="59"/>
  <c r="Q42" i="59" s="1"/>
  <c r="T43" i="59"/>
  <c r="V44" i="59"/>
  <c r="P45" i="59"/>
  <c r="N45" i="59" s="1"/>
  <c r="R46" i="59"/>
  <c r="Q46" i="59" s="1"/>
  <c r="T47" i="59"/>
  <c r="V48" i="59"/>
  <c r="P49" i="59"/>
  <c r="N49" i="59" s="1"/>
  <c r="R50" i="59"/>
  <c r="Q50" i="59" s="1"/>
  <c r="T51" i="59"/>
  <c r="V52" i="59"/>
  <c r="P53" i="59"/>
  <c r="N53" i="59" s="1"/>
  <c r="R54" i="59"/>
  <c r="Q54" i="59" s="1"/>
  <c r="T55" i="59"/>
  <c r="V56" i="59"/>
  <c r="P57" i="59"/>
  <c r="N57" i="59" s="1"/>
  <c r="X10" i="58"/>
  <c r="W8" i="58"/>
  <c r="W3" i="58"/>
  <c r="X4" i="58"/>
  <c r="U9" i="58"/>
  <c r="V10" i="58"/>
  <c r="W11" i="58"/>
  <c r="X12" i="58"/>
  <c r="S15" i="58"/>
  <c r="R15" i="58" s="1"/>
  <c r="X3" i="58"/>
  <c r="Q4" i="58"/>
  <c r="O4" i="58" s="1"/>
  <c r="Y4" i="58"/>
  <c r="U8" i="58"/>
  <c r="V9" i="58"/>
  <c r="W10" i="58"/>
  <c r="X11" i="58"/>
  <c r="Q12" i="58"/>
  <c r="O12" i="58" s="1"/>
  <c r="Y12" i="58"/>
  <c r="Q10" i="58"/>
  <c r="O10" i="58" s="1"/>
  <c r="S3" i="58"/>
  <c r="R3" i="58" s="1"/>
  <c r="T4" i="58"/>
  <c r="U5" i="58"/>
  <c r="V6" i="58"/>
  <c r="W7" i="58"/>
  <c r="X8" i="58"/>
  <c r="Q9" i="58"/>
  <c r="O9" i="58" s="1"/>
  <c r="Y9" i="58"/>
  <c r="S11" i="58"/>
  <c r="R11" i="58" s="1"/>
  <c r="T12" i="58"/>
  <c r="V14" i="58"/>
  <c r="W15" i="58"/>
  <c r="W9" i="58"/>
  <c r="T3" i="58"/>
  <c r="U4" i="58"/>
  <c r="V5" i="58"/>
  <c r="W6" i="58"/>
  <c r="X7" i="58"/>
  <c r="Q8" i="58"/>
  <c r="O8" i="58" s="1"/>
  <c r="Y8" i="58"/>
  <c r="S10" i="58"/>
  <c r="R10" i="58" s="1"/>
  <c r="T11" i="58"/>
  <c r="U12" i="58"/>
  <c r="W14" i="58"/>
  <c r="X15" i="58"/>
  <c r="Y10" i="58"/>
  <c r="U3" i="58"/>
  <c r="V4" i="58"/>
  <c r="W5" i="58"/>
  <c r="X6" i="58"/>
  <c r="Q7" i="58"/>
  <c r="O7" i="58" s="1"/>
  <c r="S9" i="58"/>
  <c r="R9" i="58" s="1"/>
  <c r="T10" i="58"/>
  <c r="U11" i="58"/>
  <c r="V12" i="58"/>
  <c r="X14" i="58"/>
  <c r="Q15" i="58"/>
  <c r="O15" i="58" s="1"/>
  <c r="X9" i="58"/>
  <c r="Q6" i="58"/>
  <c r="O6" i="58" s="1"/>
  <c r="Q14" i="58"/>
  <c r="O14" i="58" s="1"/>
  <c r="Q5" i="57"/>
  <c r="O5" i="57" s="1"/>
  <c r="Q13" i="57"/>
  <c r="O13" i="57" s="1"/>
  <c r="S5" i="57"/>
  <c r="R5" i="57" s="1"/>
  <c r="S13" i="57"/>
  <c r="R13" i="57" s="1"/>
  <c r="T5" i="57"/>
  <c r="Q6" i="57"/>
  <c r="O6" i="57" s="1"/>
  <c r="T8" i="57"/>
  <c r="T13" i="57"/>
  <c r="U13" i="57"/>
  <c r="Y5" i="57"/>
  <c r="Y13" i="57"/>
  <c r="V13" i="57"/>
  <c r="S6" i="57"/>
  <c r="R6" i="57" s="1"/>
  <c r="W11" i="57"/>
  <c r="X4" i="57"/>
  <c r="Q4" i="57"/>
  <c r="O4" i="57" s="1"/>
  <c r="Y4" i="57"/>
  <c r="Q12" i="57"/>
  <c r="O12" i="57" s="1"/>
  <c r="U7" i="57"/>
  <c r="V8" i="57"/>
  <c r="W9" i="57"/>
  <c r="X10" i="57"/>
  <c r="U6" i="57"/>
  <c r="V7" i="57"/>
  <c r="W8" i="57"/>
  <c r="X9" i="57"/>
  <c r="S3" i="57"/>
  <c r="R3" i="57" s="1"/>
  <c r="T4" i="57"/>
  <c r="Q9" i="57"/>
  <c r="O9" i="57" s="1"/>
  <c r="Y9" i="57"/>
  <c r="T3" i="57"/>
  <c r="U4" i="57"/>
  <c r="W6" i="57"/>
  <c r="U3" i="57"/>
  <c r="V4" i="57"/>
  <c r="W5" i="57"/>
  <c r="Q7" i="57"/>
  <c r="O7" i="57" s="1"/>
  <c r="Y7" i="57"/>
  <c r="S9" i="57"/>
  <c r="R9" i="57" s="1"/>
  <c r="T10" i="57"/>
  <c r="U11" i="57"/>
  <c r="V12" i="57"/>
  <c r="W13" i="57"/>
  <c r="U9" i="57"/>
  <c r="X12" i="57"/>
  <c r="X3" i="57"/>
  <c r="U8" i="57"/>
  <c r="V9" i="57"/>
  <c r="X11" i="57"/>
  <c r="Y12" i="57"/>
  <c r="Q3" i="57"/>
  <c r="O3" i="57" s="1"/>
  <c r="Y3" i="57"/>
  <c r="Q11" i="57"/>
  <c r="O11" i="57" s="1"/>
  <c r="Y11" i="57"/>
  <c r="S4" i="57"/>
  <c r="R4" i="57" s="1"/>
  <c r="Q10" i="57"/>
  <c r="O10" i="57" s="1"/>
  <c r="Y10" i="57"/>
  <c r="S12" i="57"/>
  <c r="R12" i="57" s="1"/>
  <c r="U5" i="57"/>
  <c r="V6" i="57"/>
  <c r="W7" i="57"/>
  <c r="X8" i="57"/>
  <c r="S11" i="57"/>
  <c r="R11" i="57" s="1"/>
  <c r="T12" i="57"/>
  <c r="V5" i="57"/>
  <c r="Q8" i="57"/>
  <c r="O8" i="57" s="1"/>
  <c r="Y8" i="57"/>
  <c r="S10" i="57"/>
  <c r="R10" i="57" s="1"/>
  <c r="T11" i="57"/>
  <c r="U12" i="57"/>
  <c r="Y6" i="57"/>
  <c r="T26" i="44"/>
  <c r="Q26" i="44"/>
  <c r="R26" i="44" s="1"/>
  <c r="V26" i="44" s="1"/>
  <c r="S26" i="44"/>
  <c r="P9" i="22"/>
  <c r="N9" i="22"/>
  <c r="M9" i="22"/>
  <c r="P8" i="22"/>
  <c r="V8" i="22" s="1"/>
  <c r="N8" i="22"/>
  <c r="M8" i="22"/>
  <c r="Z10" i="22"/>
  <c r="N6" i="22"/>
  <c r="M6" i="22"/>
  <c r="Z9" i="22"/>
  <c r="N3" i="22"/>
  <c r="M3" i="22"/>
  <c r="Z8" i="22"/>
  <c r="Z7" i="22"/>
  <c r="Z6" i="22"/>
  <c r="P10" i="22"/>
  <c r="T10" i="22" s="1"/>
  <c r="N10" i="22"/>
  <c r="M10" i="22"/>
  <c r="Z5" i="22"/>
  <c r="N5" i="22"/>
  <c r="M5" i="22"/>
  <c r="Z4" i="22"/>
  <c r="N7" i="22"/>
  <c r="M7" i="22"/>
  <c r="Z3" i="22"/>
  <c r="N4" i="22"/>
  <c r="M4" i="22"/>
  <c r="Y2" i="22"/>
  <c r="X2" i="22"/>
  <c r="W2" i="22"/>
  <c r="V2" i="22"/>
  <c r="U2" i="22"/>
  <c r="T2" i="22"/>
  <c r="S2" i="22"/>
  <c r="L7" i="22"/>
  <c r="P7" i="22" s="1"/>
  <c r="L5" i="22"/>
  <c r="P5" i="22" s="1"/>
  <c r="L10" i="22"/>
  <c r="L3" i="22"/>
  <c r="P3" i="22" s="1"/>
  <c r="L6" i="22"/>
  <c r="P6" i="22" s="1"/>
  <c r="L8" i="22"/>
  <c r="L9" i="22"/>
  <c r="L4" i="22"/>
  <c r="P4" i="22" s="1"/>
  <c r="Y35" i="55"/>
  <c r="O35" i="55"/>
  <c r="X35" i="55" s="1"/>
  <c r="M35" i="55"/>
  <c r="L35" i="55"/>
  <c r="Y34" i="55"/>
  <c r="X34" i="55"/>
  <c r="O34" i="55"/>
  <c r="W34" i="55" s="1"/>
  <c r="M34" i="55"/>
  <c r="L34" i="55"/>
  <c r="Y33" i="55"/>
  <c r="V33" i="55"/>
  <c r="P33" i="55"/>
  <c r="N33" i="55" s="1"/>
  <c r="O33" i="55"/>
  <c r="U33" i="55" s="1"/>
  <c r="M33" i="55"/>
  <c r="L33" i="55"/>
  <c r="Y32" i="55"/>
  <c r="V32" i="55"/>
  <c r="U32" i="55"/>
  <c r="T32" i="55"/>
  <c r="O32" i="55"/>
  <c r="S32" i="55" s="1"/>
  <c r="M32" i="55"/>
  <c r="L32" i="55"/>
  <c r="Y31" i="55"/>
  <c r="O31" i="55"/>
  <c r="X31" i="55" s="1"/>
  <c r="M31" i="55"/>
  <c r="L31" i="55"/>
  <c r="Y30" i="55"/>
  <c r="O30" i="55"/>
  <c r="W30" i="55" s="1"/>
  <c r="M30" i="55"/>
  <c r="L30" i="55"/>
  <c r="Y29" i="55"/>
  <c r="O29" i="55"/>
  <c r="U29" i="55" s="1"/>
  <c r="M29" i="55"/>
  <c r="L29" i="55"/>
  <c r="Y28" i="55"/>
  <c r="O28" i="55"/>
  <c r="S28" i="55" s="1"/>
  <c r="M28" i="55"/>
  <c r="L28" i="55"/>
  <c r="Y27" i="55"/>
  <c r="T27" i="55"/>
  <c r="O27" i="55"/>
  <c r="X27" i="55" s="1"/>
  <c r="M27" i="55"/>
  <c r="L27" i="55"/>
  <c r="Y26" i="55"/>
  <c r="X26" i="55"/>
  <c r="R26" i="55"/>
  <c r="Q26" i="55" s="1"/>
  <c r="O26" i="55"/>
  <c r="W26" i="55" s="1"/>
  <c r="M26" i="55"/>
  <c r="L26" i="55"/>
  <c r="Y25" i="55"/>
  <c r="O25" i="55"/>
  <c r="U25" i="55" s="1"/>
  <c r="M25" i="55"/>
  <c r="L25" i="55"/>
  <c r="Y24" i="55"/>
  <c r="O24" i="55"/>
  <c r="S24" i="55" s="1"/>
  <c r="M24" i="55"/>
  <c r="L24" i="55"/>
  <c r="Y23" i="55"/>
  <c r="O23" i="55"/>
  <c r="X23" i="55" s="1"/>
  <c r="M23" i="55"/>
  <c r="L23" i="55"/>
  <c r="Y22" i="55"/>
  <c r="O22" i="55"/>
  <c r="W22" i="55" s="1"/>
  <c r="M22" i="55"/>
  <c r="L22" i="55"/>
  <c r="Y21" i="55"/>
  <c r="O21" i="55"/>
  <c r="U21" i="55" s="1"/>
  <c r="M21" i="55"/>
  <c r="L21" i="55"/>
  <c r="Y20" i="55"/>
  <c r="O20" i="55"/>
  <c r="S20" i="55" s="1"/>
  <c r="M20" i="55"/>
  <c r="L20" i="55"/>
  <c r="Y19" i="55"/>
  <c r="U19" i="55"/>
  <c r="O19" i="55"/>
  <c r="X19" i="55" s="1"/>
  <c r="M19" i="55"/>
  <c r="L19" i="55"/>
  <c r="Y18" i="55"/>
  <c r="X18" i="55"/>
  <c r="O18" i="55"/>
  <c r="W18" i="55" s="1"/>
  <c r="M18" i="55"/>
  <c r="L18" i="55"/>
  <c r="Y17" i="55"/>
  <c r="V17" i="55"/>
  <c r="O17" i="55"/>
  <c r="U17" i="55" s="1"/>
  <c r="M17" i="55"/>
  <c r="L17" i="55"/>
  <c r="Y16" i="55"/>
  <c r="V16" i="55"/>
  <c r="U16" i="55"/>
  <c r="O16" i="55"/>
  <c r="S16" i="55" s="1"/>
  <c r="M16" i="55"/>
  <c r="L16" i="55"/>
  <c r="Y15" i="55"/>
  <c r="U15" i="55"/>
  <c r="T15" i="55"/>
  <c r="S15" i="55"/>
  <c r="O15" i="55"/>
  <c r="X15" i="55" s="1"/>
  <c r="M15" i="55"/>
  <c r="L15" i="55"/>
  <c r="Y14" i="55"/>
  <c r="X14" i="55"/>
  <c r="U14" i="55"/>
  <c r="S14" i="55"/>
  <c r="O14" i="55"/>
  <c r="W14" i="55" s="1"/>
  <c r="M14" i="55"/>
  <c r="L14" i="55"/>
  <c r="Y12" i="55"/>
  <c r="V12" i="55"/>
  <c r="P12" i="55"/>
  <c r="N12" i="55" s="1"/>
  <c r="O12" i="55"/>
  <c r="U12" i="55" s="1"/>
  <c r="M12" i="55"/>
  <c r="L12" i="55"/>
  <c r="Y11" i="55"/>
  <c r="V11" i="55"/>
  <c r="U11" i="55"/>
  <c r="T11" i="55"/>
  <c r="O11" i="55"/>
  <c r="S11" i="55" s="1"/>
  <c r="M11" i="55"/>
  <c r="L11" i="55"/>
  <c r="Y10" i="55"/>
  <c r="T10" i="55"/>
  <c r="S10" i="55"/>
  <c r="R10" i="55"/>
  <c r="Q10" i="55" s="1"/>
  <c r="O10" i="55"/>
  <c r="X10" i="55" s="1"/>
  <c r="M10" i="55"/>
  <c r="L10" i="55"/>
  <c r="Y9" i="55"/>
  <c r="S9" i="55"/>
  <c r="R9" i="55"/>
  <c r="Q9" i="55" s="1"/>
  <c r="P9" i="55"/>
  <c r="N9" i="55" s="1"/>
  <c r="O9" i="55"/>
  <c r="W9" i="55" s="1"/>
  <c r="M9" i="55"/>
  <c r="L9" i="55"/>
  <c r="Y8" i="55"/>
  <c r="O8" i="55"/>
  <c r="U8" i="55" s="1"/>
  <c r="M8" i="55"/>
  <c r="L8" i="55"/>
  <c r="Y7" i="55"/>
  <c r="O7" i="55"/>
  <c r="S7" i="55" s="1"/>
  <c r="M7" i="55"/>
  <c r="L7" i="55"/>
  <c r="Y6" i="55"/>
  <c r="O6" i="55"/>
  <c r="X6" i="55" s="1"/>
  <c r="M6" i="55"/>
  <c r="L6" i="55"/>
  <c r="Y5" i="55"/>
  <c r="O5" i="55"/>
  <c r="W5" i="55" s="1"/>
  <c r="M5" i="55"/>
  <c r="L5" i="55"/>
  <c r="Y4" i="55"/>
  <c r="V4" i="55"/>
  <c r="P4" i="55"/>
  <c r="O4" i="55"/>
  <c r="U4" i="55" s="1"/>
  <c r="N4" i="55"/>
  <c r="M4" i="55"/>
  <c r="L4" i="55"/>
  <c r="Y3" i="55"/>
  <c r="U3" i="55"/>
  <c r="T3" i="55"/>
  <c r="O3" i="55"/>
  <c r="S3" i="55" s="1"/>
  <c r="M3" i="55"/>
  <c r="L3" i="55"/>
  <c r="Y13" i="55"/>
  <c r="O13" i="55"/>
  <c r="X13" i="55" s="1"/>
  <c r="M13" i="55"/>
  <c r="L13" i="55"/>
  <c r="X2" i="55"/>
  <c r="W2" i="55"/>
  <c r="V2" i="55"/>
  <c r="V35" i="55" s="1"/>
  <c r="U2" i="55"/>
  <c r="U34" i="55" s="1"/>
  <c r="T2" i="55"/>
  <c r="T34" i="55" s="1"/>
  <c r="S2" i="55"/>
  <c r="S34" i="55" s="1"/>
  <c r="R2" i="55"/>
  <c r="W18" i="44" l="1"/>
  <c r="W17" i="44"/>
  <c r="W26" i="44"/>
  <c r="H5" i="66"/>
  <c r="J2" i="66"/>
  <c r="I4" i="66"/>
  <c r="Y9" i="22"/>
  <c r="X7" i="22"/>
  <c r="Q7" i="22"/>
  <c r="O7" i="22" s="1"/>
  <c r="S7" i="22"/>
  <c r="R7" i="22" s="1"/>
  <c r="V4" i="22"/>
  <c r="Y4" i="22"/>
  <c r="W4" i="22"/>
  <c r="T6" i="22"/>
  <c r="V6" i="22"/>
  <c r="U6" i="22"/>
  <c r="Y5" i="22"/>
  <c r="S5" i="22"/>
  <c r="R5" i="22" s="1"/>
  <c r="T5" i="22"/>
  <c r="V10" i="22"/>
  <c r="Y10" i="22"/>
  <c r="S9" i="22"/>
  <c r="R9" i="22" s="1"/>
  <c r="S3" i="22"/>
  <c r="R3" i="22" s="1"/>
  <c r="W9" i="22"/>
  <c r="Y8" i="22"/>
  <c r="Q10" i="22"/>
  <c r="O10" i="22" s="1"/>
  <c r="W8" i="22"/>
  <c r="U10" i="22"/>
  <c r="Q6" i="22"/>
  <c r="O6" i="22" s="1"/>
  <c r="Y3" i="22"/>
  <c r="U5" i="22"/>
  <c r="W10" i="22"/>
  <c r="Y7" i="22"/>
  <c r="U3" i="22"/>
  <c r="W6" i="22"/>
  <c r="Q8" i="22"/>
  <c r="O8" i="22" s="1"/>
  <c r="U9" i="22"/>
  <c r="X8" i="22"/>
  <c r="Q4" i="22"/>
  <c r="O4" i="22" s="1"/>
  <c r="T7" i="22"/>
  <c r="V5" i="22"/>
  <c r="X10" i="22"/>
  <c r="V3" i="22"/>
  <c r="X6" i="22"/>
  <c r="V9" i="22"/>
  <c r="X4" i="22"/>
  <c r="S4" i="22"/>
  <c r="R4" i="22" s="1"/>
  <c r="U7" i="22"/>
  <c r="W5" i="22"/>
  <c r="Y6" i="22"/>
  <c r="W3" i="22"/>
  <c r="S8" i="22"/>
  <c r="R8" i="22" s="1"/>
  <c r="X5" i="22"/>
  <c r="X3" i="22"/>
  <c r="T8" i="22"/>
  <c r="X9" i="22"/>
  <c r="T3" i="22"/>
  <c r="T9" i="22"/>
  <c r="T4" i="22"/>
  <c r="V7" i="22"/>
  <c r="U4" i="22"/>
  <c r="W7" i="22"/>
  <c r="Q5" i="22"/>
  <c r="O5" i="22" s="1"/>
  <c r="S10" i="22"/>
  <c r="R10" i="22" s="1"/>
  <c r="Q3" i="22"/>
  <c r="O3" i="22" s="1"/>
  <c r="S6" i="22"/>
  <c r="R6" i="22" s="1"/>
  <c r="U8" i="22"/>
  <c r="Q9" i="22"/>
  <c r="O9" i="22" s="1"/>
  <c r="T24" i="55"/>
  <c r="P25" i="55"/>
  <c r="N25" i="55" s="1"/>
  <c r="T7" i="55"/>
  <c r="R23" i="55"/>
  <c r="Q23" i="55" s="1"/>
  <c r="U24" i="55"/>
  <c r="V25" i="55"/>
  <c r="R31" i="55"/>
  <c r="Q31" i="55" s="1"/>
  <c r="R5" i="55"/>
  <c r="Q5" i="55" s="1"/>
  <c r="S6" i="55"/>
  <c r="U7" i="55"/>
  <c r="V8" i="55"/>
  <c r="X9" i="55"/>
  <c r="U10" i="55"/>
  <c r="P22" i="55"/>
  <c r="N22" i="55" s="1"/>
  <c r="S23" i="55"/>
  <c r="V24" i="55"/>
  <c r="P30" i="55"/>
  <c r="N30" i="55" s="1"/>
  <c r="T31" i="55"/>
  <c r="R6" i="55"/>
  <c r="Q6" i="55" s="1"/>
  <c r="P8" i="55"/>
  <c r="N8" i="55" s="1"/>
  <c r="S5" i="55"/>
  <c r="T6" i="55"/>
  <c r="V7" i="55"/>
  <c r="R22" i="55"/>
  <c r="Q22" i="55" s="1"/>
  <c r="T23" i="55"/>
  <c r="R30" i="55"/>
  <c r="Q30" i="55" s="1"/>
  <c r="X5" i="55"/>
  <c r="U6" i="55"/>
  <c r="P18" i="55"/>
  <c r="N18" i="55" s="1"/>
  <c r="R19" i="55"/>
  <c r="Q19" i="55" s="1"/>
  <c r="T20" i="55"/>
  <c r="P21" i="55"/>
  <c r="N21" i="55" s="1"/>
  <c r="X22" i="55"/>
  <c r="T28" i="55"/>
  <c r="P29" i="55"/>
  <c r="N29" i="55" s="1"/>
  <c r="X30" i="55"/>
  <c r="R35" i="55"/>
  <c r="Q35" i="55" s="1"/>
  <c r="P5" i="55"/>
  <c r="N5" i="55" s="1"/>
  <c r="X25" i="55"/>
  <c r="V3" i="55"/>
  <c r="P14" i="55"/>
  <c r="N14" i="55" s="1"/>
  <c r="R18" i="55"/>
  <c r="Q18" i="55" s="1"/>
  <c r="S19" i="55"/>
  <c r="U20" i="55"/>
  <c r="V21" i="55"/>
  <c r="R27" i="55"/>
  <c r="Q27" i="55" s="1"/>
  <c r="U28" i="55"/>
  <c r="V29" i="55"/>
  <c r="P34" i="55"/>
  <c r="N34" i="55" s="1"/>
  <c r="T35" i="55"/>
  <c r="R14" i="55"/>
  <c r="Q14" i="55" s="1"/>
  <c r="R15" i="55"/>
  <c r="Q15" i="55" s="1"/>
  <c r="T16" i="55"/>
  <c r="P17" i="55"/>
  <c r="N17" i="55" s="1"/>
  <c r="U18" i="55"/>
  <c r="T19" i="55"/>
  <c r="V20" i="55"/>
  <c r="P26" i="55"/>
  <c r="N26" i="55" s="1"/>
  <c r="S27" i="55"/>
  <c r="V28" i="55"/>
  <c r="R34" i="55"/>
  <c r="Q34" i="55" s="1"/>
  <c r="R13" i="55"/>
  <c r="Q13" i="55" s="1"/>
  <c r="S13" i="55"/>
  <c r="T13" i="55"/>
  <c r="U13" i="55"/>
  <c r="W4" i="55"/>
  <c r="W8" i="55"/>
  <c r="W12" i="55"/>
  <c r="W17" i="55"/>
  <c r="W21" i="55"/>
  <c r="W25" i="55"/>
  <c r="W29" i="55"/>
  <c r="S31" i="55"/>
  <c r="W33" i="55"/>
  <c r="S35" i="55"/>
  <c r="X4" i="55"/>
  <c r="X8" i="55"/>
  <c r="X17" i="55"/>
  <c r="W11" i="55"/>
  <c r="W16" i="55"/>
  <c r="S18" i="55"/>
  <c r="W20" i="55"/>
  <c r="S22" i="55"/>
  <c r="U23" i="55"/>
  <c r="W24" i="55"/>
  <c r="S26" i="55"/>
  <c r="U27" i="55"/>
  <c r="W28" i="55"/>
  <c r="S30" i="55"/>
  <c r="U31" i="55"/>
  <c r="W32" i="55"/>
  <c r="U35" i="55"/>
  <c r="X12" i="55"/>
  <c r="W3" i="55"/>
  <c r="W7" i="55"/>
  <c r="V13" i="55"/>
  <c r="P3" i="55"/>
  <c r="N3" i="55" s="1"/>
  <c r="X3" i="55"/>
  <c r="R4" i="55"/>
  <c r="Q4" i="55" s="1"/>
  <c r="T5" i="55"/>
  <c r="V6" i="55"/>
  <c r="P7" i="55"/>
  <c r="N7" i="55" s="1"/>
  <c r="X7" i="55"/>
  <c r="R8" i="55"/>
  <c r="Q8" i="55" s="1"/>
  <c r="T9" i="55"/>
  <c r="V10" i="55"/>
  <c r="P11" i="55"/>
  <c r="N11" i="55" s="1"/>
  <c r="X11" i="55"/>
  <c r="R12" i="55"/>
  <c r="Q12" i="55" s="1"/>
  <c r="T14" i="55"/>
  <c r="V15" i="55"/>
  <c r="P16" i="55"/>
  <c r="N16" i="55" s="1"/>
  <c r="X16" i="55"/>
  <c r="R17" i="55"/>
  <c r="Q17" i="55" s="1"/>
  <c r="T18" i="55"/>
  <c r="V19" i="55"/>
  <c r="P20" i="55"/>
  <c r="N20" i="55" s="1"/>
  <c r="X20" i="55"/>
  <c r="R21" i="55"/>
  <c r="Q21" i="55" s="1"/>
  <c r="T22" i="55"/>
  <c r="V23" i="55"/>
  <c r="P24" i="55"/>
  <c r="N24" i="55" s="1"/>
  <c r="X24" i="55"/>
  <c r="R25" i="55"/>
  <c r="Q25" i="55" s="1"/>
  <c r="T26" i="55"/>
  <c r="V27" i="55"/>
  <c r="P28" i="55"/>
  <c r="N28" i="55" s="1"/>
  <c r="X28" i="55"/>
  <c r="R29" i="55"/>
  <c r="Q29" i="55" s="1"/>
  <c r="T30" i="55"/>
  <c r="V31" i="55"/>
  <c r="P32" i="55"/>
  <c r="N32" i="55" s="1"/>
  <c r="X32" i="55"/>
  <c r="R33" i="55"/>
  <c r="Q33" i="55" s="1"/>
  <c r="X21" i="55"/>
  <c r="X29" i="55"/>
  <c r="W6" i="55"/>
  <c r="S8" i="55"/>
  <c r="W10" i="55"/>
  <c r="S12" i="55"/>
  <c r="W15" i="55"/>
  <c r="S17" i="55"/>
  <c r="W19" i="55"/>
  <c r="S21" i="55"/>
  <c r="U22" i="55"/>
  <c r="W23" i="55"/>
  <c r="S25" i="55"/>
  <c r="U26" i="55"/>
  <c r="W27" i="55"/>
  <c r="S29" i="55"/>
  <c r="U30" i="55"/>
  <c r="W31" i="55"/>
  <c r="S33" i="55"/>
  <c r="W35" i="55"/>
  <c r="X33" i="55"/>
  <c r="W13" i="55"/>
  <c r="S4" i="55"/>
  <c r="U5" i="55"/>
  <c r="U9" i="55"/>
  <c r="P13" i="55"/>
  <c r="N13" i="55" s="1"/>
  <c r="R3" i="55"/>
  <c r="Q3" i="55" s="1"/>
  <c r="T4" i="55"/>
  <c r="V5" i="55"/>
  <c r="P6" i="55"/>
  <c r="N6" i="55" s="1"/>
  <c r="R7" i="55"/>
  <c r="Q7" i="55" s="1"/>
  <c r="T8" i="55"/>
  <c r="V9" i="55"/>
  <c r="P10" i="55"/>
  <c r="N10" i="55" s="1"/>
  <c r="R11" i="55"/>
  <c r="Q11" i="55" s="1"/>
  <c r="T12" i="55"/>
  <c r="V14" i="55"/>
  <c r="P15" i="55"/>
  <c r="N15" i="55" s="1"/>
  <c r="R16" i="55"/>
  <c r="Q16" i="55" s="1"/>
  <c r="T17" i="55"/>
  <c r="V18" i="55"/>
  <c r="P19" i="55"/>
  <c r="N19" i="55" s="1"/>
  <c r="R20" i="55"/>
  <c r="Q20" i="55" s="1"/>
  <c r="T21" i="55"/>
  <c r="V22" i="55"/>
  <c r="P23" i="55"/>
  <c r="N23" i="55" s="1"/>
  <c r="R24" i="55"/>
  <c r="Q24" i="55" s="1"/>
  <c r="T25" i="55"/>
  <c r="V26" i="55"/>
  <c r="P27" i="55"/>
  <c r="N27" i="55" s="1"/>
  <c r="R28" i="55"/>
  <c r="Q28" i="55" s="1"/>
  <c r="T29" i="55"/>
  <c r="V30" i="55"/>
  <c r="P31" i="55"/>
  <c r="N31" i="55" s="1"/>
  <c r="R32" i="55"/>
  <c r="Q32" i="55" s="1"/>
  <c r="T33" i="55"/>
  <c r="V34" i="55"/>
  <c r="P35" i="55"/>
  <c r="N35" i="55" s="1"/>
  <c r="I5" i="66" l="1"/>
  <c r="K2" i="66"/>
  <c r="J4" i="66"/>
  <c r="J5" i="66" s="1"/>
  <c r="D25" i="53"/>
  <c r="D24" i="53"/>
  <c r="M5" i="53"/>
  <c r="K5" i="52"/>
  <c r="K5" i="51"/>
  <c r="K5" i="50"/>
  <c r="M5" i="50"/>
  <c r="L5" i="50"/>
  <c r="D25" i="49"/>
  <c r="D24" i="49"/>
  <c r="M5" i="49"/>
  <c r="D24" i="48"/>
  <c r="D25" i="48"/>
  <c r="M5" i="48"/>
  <c r="L4" i="44"/>
  <c r="L8" i="44"/>
  <c r="L3" i="44"/>
  <c r="L5" i="44"/>
  <c r="L6" i="44"/>
  <c r="L9" i="44"/>
  <c r="L10" i="44"/>
  <c r="L7" i="44"/>
  <c r="L12" i="44"/>
  <c r="L13" i="44"/>
  <c r="L11" i="44"/>
  <c r="K5" i="46"/>
  <c r="M5" i="45"/>
  <c r="L5" i="45"/>
  <c r="K5" i="45"/>
  <c r="Q3" i="44"/>
  <c r="O3" i="44" s="1"/>
  <c r="Q5" i="44"/>
  <c r="O5" i="44" s="1"/>
  <c r="T2" i="44"/>
  <c r="U2" i="44"/>
  <c r="V2" i="44"/>
  <c r="W2" i="44"/>
  <c r="M11" i="44"/>
  <c r="N11" i="44"/>
  <c r="N13" i="44"/>
  <c r="M13" i="44"/>
  <c r="N12" i="44"/>
  <c r="M12" i="44"/>
  <c r="N7" i="44"/>
  <c r="M7" i="44"/>
  <c r="N10" i="44"/>
  <c r="M10" i="44"/>
  <c r="N9" i="44"/>
  <c r="M9" i="44"/>
  <c r="N6" i="44"/>
  <c r="M6" i="44"/>
  <c r="N5" i="44"/>
  <c r="M5" i="44"/>
  <c r="N3" i="44"/>
  <c r="M3" i="44"/>
  <c r="N8" i="44"/>
  <c r="M8" i="44"/>
  <c r="N4" i="44"/>
  <c r="M4" i="44"/>
  <c r="Y2" i="44"/>
  <c r="X2" i="44"/>
  <c r="S2" i="44"/>
  <c r="M5" i="43"/>
  <c r="L5" i="43"/>
  <c r="K5" i="43"/>
  <c r="M5" i="42"/>
  <c r="L5" i="42"/>
  <c r="K5" i="42"/>
  <c r="K5" i="41"/>
  <c r="K5" i="40"/>
  <c r="K5" i="39"/>
  <c r="K5" i="38"/>
  <c r="M5" i="37"/>
  <c r="L5" i="37"/>
  <c r="K5" i="37"/>
  <c r="K5" i="36"/>
  <c r="O4" i="32"/>
  <c r="O5" i="32"/>
  <c r="O6" i="32"/>
  <c r="O7" i="32"/>
  <c r="O9" i="32"/>
  <c r="O10" i="32"/>
  <c r="O11" i="32"/>
  <c r="O12" i="32"/>
  <c r="O13" i="32"/>
  <c r="O8" i="32"/>
  <c r="O22" i="32"/>
  <c r="O14" i="32"/>
  <c r="O16" i="32"/>
  <c r="O15" i="32"/>
  <c r="O17" i="32"/>
  <c r="O19" i="32"/>
  <c r="O20" i="32"/>
  <c r="O21" i="32"/>
  <c r="O24" i="32"/>
  <c r="O23" i="32"/>
  <c r="O25" i="32"/>
  <c r="O26" i="32"/>
  <c r="O27" i="32"/>
  <c r="O28" i="32"/>
  <c r="O30" i="32"/>
  <c r="O29" i="32"/>
  <c r="O18" i="32"/>
  <c r="O31" i="32"/>
  <c r="O32" i="32"/>
  <c r="O37" i="32"/>
  <c r="O36" i="32"/>
  <c r="O34" i="32"/>
  <c r="O38" i="32"/>
  <c r="O33" i="32"/>
  <c r="O35" i="32"/>
  <c r="O39" i="32"/>
  <c r="O40" i="32"/>
  <c r="O41" i="32"/>
  <c r="O43" i="32"/>
  <c r="O42" i="32"/>
  <c r="O44" i="32"/>
  <c r="O45" i="32"/>
  <c r="O46" i="32"/>
  <c r="O49" i="32"/>
  <c r="O47" i="32"/>
  <c r="O48" i="32"/>
  <c r="O50" i="32"/>
  <c r="O51" i="32"/>
  <c r="O52" i="32"/>
  <c r="O54" i="32"/>
  <c r="O53" i="32"/>
  <c r="O55" i="32"/>
  <c r="O56" i="32"/>
  <c r="O57" i="32"/>
  <c r="O3" i="32"/>
  <c r="L7" i="34"/>
  <c r="M7" i="34"/>
  <c r="O7" i="34"/>
  <c r="U2" i="34"/>
  <c r="U7" i="34"/>
  <c r="R2" i="34"/>
  <c r="R7" i="34"/>
  <c r="Q7" i="34"/>
  <c r="S2" i="34"/>
  <c r="S7" i="34"/>
  <c r="T2" i="34"/>
  <c r="T7" i="34"/>
  <c r="W2" i="34"/>
  <c r="W7" i="34"/>
  <c r="Y7" i="34"/>
  <c r="L36" i="34"/>
  <c r="M36" i="34"/>
  <c r="O36" i="34"/>
  <c r="P36" i="34"/>
  <c r="N36" i="34"/>
  <c r="S36" i="34"/>
  <c r="U36" i="34"/>
  <c r="V2" i="34"/>
  <c r="V36" i="34"/>
  <c r="W36" i="34"/>
  <c r="Y36" i="34"/>
  <c r="L21" i="34"/>
  <c r="M21" i="34"/>
  <c r="O21" i="34"/>
  <c r="R21" i="34"/>
  <c r="Q21" i="34"/>
  <c r="Y21" i="34"/>
  <c r="L26" i="34"/>
  <c r="M26" i="34"/>
  <c r="O26" i="34"/>
  <c r="S26" i="34"/>
  <c r="P26" i="34"/>
  <c r="N26" i="34"/>
  <c r="R26" i="34"/>
  <c r="Q26" i="34"/>
  <c r="W26" i="34"/>
  <c r="X2" i="34"/>
  <c r="X26" i="34"/>
  <c r="Y26" i="34"/>
  <c r="L64" i="34"/>
  <c r="M64" i="34"/>
  <c r="O64" i="34"/>
  <c r="U64" i="34"/>
  <c r="R64" i="34"/>
  <c r="Q64" i="34"/>
  <c r="S64" i="34"/>
  <c r="T64" i="34"/>
  <c r="W64" i="34"/>
  <c r="Y64" i="34"/>
  <c r="L79" i="34"/>
  <c r="M79" i="34"/>
  <c r="O79" i="34"/>
  <c r="P79" i="34"/>
  <c r="N79" i="34"/>
  <c r="S79" i="34"/>
  <c r="T79" i="34"/>
  <c r="U79" i="34"/>
  <c r="V79" i="34"/>
  <c r="W79" i="34"/>
  <c r="Y79" i="34"/>
  <c r="L22" i="34"/>
  <c r="M22" i="34"/>
  <c r="O22" i="34"/>
  <c r="R22" i="34"/>
  <c r="Q22" i="34"/>
  <c r="P22" i="34"/>
  <c r="N22" i="34"/>
  <c r="Y22" i="34"/>
  <c r="L67" i="34"/>
  <c r="M67" i="34"/>
  <c r="O67" i="34"/>
  <c r="S67" i="34"/>
  <c r="P67" i="34"/>
  <c r="N67" i="34"/>
  <c r="R67" i="34"/>
  <c r="Q67" i="34"/>
  <c r="W67" i="34"/>
  <c r="Y67" i="34"/>
  <c r="L62" i="34"/>
  <c r="M62" i="34"/>
  <c r="O62" i="34"/>
  <c r="U62" i="34"/>
  <c r="R62" i="34"/>
  <c r="Q62" i="34"/>
  <c r="S62" i="34"/>
  <c r="T62" i="34"/>
  <c r="Y62" i="34"/>
  <c r="L58" i="34"/>
  <c r="M58" i="34"/>
  <c r="O58" i="34"/>
  <c r="P58" i="34"/>
  <c r="N58" i="34"/>
  <c r="S58" i="34"/>
  <c r="T58" i="34"/>
  <c r="U58" i="34"/>
  <c r="W58" i="34"/>
  <c r="Y58" i="34"/>
  <c r="L88" i="34"/>
  <c r="M88" i="34"/>
  <c r="O88" i="34"/>
  <c r="R88" i="34"/>
  <c r="Q88" i="34"/>
  <c r="X88" i="34"/>
  <c r="Y88" i="34"/>
  <c r="L54" i="34"/>
  <c r="M54" i="34"/>
  <c r="O54" i="34"/>
  <c r="S54" i="34"/>
  <c r="Y54" i="34"/>
  <c r="L9" i="34"/>
  <c r="M9" i="34"/>
  <c r="O9" i="34"/>
  <c r="U9" i="34"/>
  <c r="Y9" i="34"/>
  <c r="L24" i="34"/>
  <c r="M24" i="34"/>
  <c r="O24" i="34"/>
  <c r="P24" i="34"/>
  <c r="N24" i="34"/>
  <c r="Y24" i="34"/>
  <c r="L81" i="34"/>
  <c r="M81" i="34"/>
  <c r="O81" i="34"/>
  <c r="R81" i="34"/>
  <c r="Q81" i="34"/>
  <c r="P81" i="34"/>
  <c r="N81" i="34"/>
  <c r="X81" i="34"/>
  <c r="Y81" i="34"/>
  <c r="L31" i="34"/>
  <c r="M31" i="34"/>
  <c r="O31" i="34"/>
  <c r="T31" i="34"/>
  <c r="P31" i="34"/>
  <c r="N31" i="34"/>
  <c r="Y31" i="34"/>
  <c r="L63" i="34"/>
  <c r="M63" i="34"/>
  <c r="O63" i="34"/>
  <c r="V63" i="34"/>
  <c r="Y63" i="34"/>
  <c r="L6" i="34"/>
  <c r="M6" i="34"/>
  <c r="O6" i="34"/>
  <c r="P6" i="34"/>
  <c r="N6" i="34"/>
  <c r="T6" i="34"/>
  <c r="V6" i="34"/>
  <c r="Y6" i="34"/>
  <c r="L77" i="34"/>
  <c r="M77" i="34"/>
  <c r="O77" i="34"/>
  <c r="R77" i="34"/>
  <c r="Q77" i="34"/>
  <c r="Y77" i="34"/>
  <c r="L28" i="34"/>
  <c r="M28" i="34"/>
  <c r="O28" i="34"/>
  <c r="T28" i="34"/>
  <c r="P28" i="34"/>
  <c r="N28" i="34"/>
  <c r="Y28" i="34"/>
  <c r="L75" i="34"/>
  <c r="M75" i="34"/>
  <c r="O75" i="34"/>
  <c r="V75" i="34"/>
  <c r="Y75" i="34"/>
  <c r="L45" i="34"/>
  <c r="M45" i="34"/>
  <c r="O45" i="34"/>
  <c r="P45" i="34"/>
  <c r="N45" i="34"/>
  <c r="W45" i="34"/>
  <c r="Y45" i="34"/>
  <c r="L74" i="34"/>
  <c r="M74" i="34"/>
  <c r="O74" i="34"/>
  <c r="R74" i="34"/>
  <c r="Q74" i="34"/>
  <c r="Y74" i="34"/>
  <c r="L82" i="34"/>
  <c r="M82" i="34"/>
  <c r="O82" i="34"/>
  <c r="T82" i="34"/>
  <c r="Y82" i="34"/>
  <c r="L43" i="34"/>
  <c r="M43" i="34"/>
  <c r="O43" i="34"/>
  <c r="V43" i="34"/>
  <c r="W43" i="34"/>
  <c r="Y43" i="34"/>
  <c r="L69" i="34"/>
  <c r="M69" i="34"/>
  <c r="O69" i="34"/>
  <c r="P69" i="34"/>
  <c r="N69" i="34"/>
  <c r="T69" i="34"/>
  <c r="V69" i="34"/>
  <c r="W69" i="34"/>
  <c r="Y69" i="34"/>
  <c r="L42" i="34"/>
  <c r="M42" i="34"/>
  <c r="O42" i="34"/>
  <c r="R42" i="34"/>
  <c r="Q42" i="34"/>
  <c r="P42" i="34"/>
  <c r="N42" i="34"/>
  <c r="Y42" i="34"/>
  <c r="L13" i="34"/>
  <c r="M13" i="34"/>
  <c r="O13" i="34"/>
  <c r="T13" i="34"/>
  <c r="P13" i="34"/>
  <c r="N13" i="34"/>
  <c r="W13" i="34"/>
  <c r="X13" i="34"/>
  <c r="Y13" i="34"/>
  <c r="L86" i="34"/>
  <c r="M86" i="34"/>
  <c r="O86" i="34"/>
  <c r="V86" i="34"/>
  <c r="T86" i="34"/>
  <c r="U86" i="34"/>
  <c r="W86" i="34"/>
  <c r="Y86" i="34"/>
  <c r="L53" i="34"/>
  <c r="M53" i="34"/>
  <c r="O53" i="34"/>
  <c r="P53" i="34"/>
  <c r="N53" i="34"/>
  <c r="U53" i="34"/>
  <c r="V53" i="34"/>
  <c r="W53" i="34"/>
  <c r="Y53" i="34"/>
  <c r="L73" i="34"/>
  <c r="M73" i="34"/>
  <c r="O73" i="34"/>
  <c r="R73" i="34"/>
  <c r="Q73" i="34"/>
  <c r="X73" i="34"/>
  <c r="Y73" i="34"/>
  <c r="L8" i="34"/>
  <c r="M8" i="34"/>
  <c r="O8" i="34"/>
  <c r="T8" i="34"/>
  <c r="W8" i="34"/>
  <c r="X8" i="34"/>
  <c r="Y8" i="34"/>
  <c r="L5" i="34"/>
  <c r="M5" i="34"/>
  <c r="O5" i="34"/>
  <c r="V5" i="34"/>
  <c r="T5" i="34"/>
  <c r="U5" i="34"/>
  <c r="W5" i="34"/>
  <c r="Y5" i="34"/>
  <c r="Y30" i="34"/>
  <c r="O30" i="34"/>
  <c r="X30" i="34"/>
  <c r="M30" i="34"/>
  <c r="L30" i="34"/>
  <c r="Y84" i="34"/>
  <c r="O84" i="34"/>
  <c r="X84" i="34"/>
  <c r="W84" i="34"/>
  <c r="M84" i="34"/>
  <c r="L84" i="34"/>
  <c r="Y49" i="34"/>
  <c r="O49" i="34"/>
  <c r="U49" i="34"/>
  <c r="M49" i="34"/>
  <c r="L49" i="34"/>
  <c r="Y76" i="34"/>
  <c r="O76" i="34"/>
  <c r="T76" i="34"/>
  <c r="M76" i="34"/>
  <c r="L76" i="34"/>
  <c r="Y32" i="34"/>
  <c r="O32" i="34"/>
  <c r="X32" i="34"/>
  <c r="M32" i="34"/>
  <c r="L32" i="34"/>
  <c r="Y71" i="34"/>
  <c r="O71" i="34"/>
  <c r="W71" i="34"/>
  <c r="M71" i="34"/>
  <c r="L71" i="34"/>
  <c r="Y90" i="34"/>
  <c r="O90" i="34"/>
  <c r="U90" i="34"/>
  <c r="M90" i="34"/>
  <c r="L90" i="34"/>
  <c r="Y68" i="34"/>
  <c r="O68" i="34"/>
  <c r="T68" i="34"/>
  <c r="M68" i="34"/>
  <c r="L68" i="34"/>
  <c r="Y59" i="34"/>
  <c r="O59" i="34"/>
  <c r="X59" i="34"/>
  <c r="M59" i="34"/>
  <c r="L59" i="34"/>
  <c r="Y39" i="34"/>
  <c r="O39" i="34"/>
  <c r="W39" i="34"/>
  <c r="M39" i="34"/>
  <c r="L39" i="34"/>
  <c r="Y27" i="34"/>
  <c r="O27" i="34"/>
  <c r="U27" i="34"/>
  <c r="M27" i="34"/>
  <c r="L27" i="34"/>
  <c r="Y66" i="34"/>
  <c r="O66" i="34"/>
  <c r="T66" i="34"/>
  <c r="M66" i="34"/>
  <c r="L66" i="34"/>
  <c r="Y29" i="34"/>
  <c r="O29" i="34"/>
  <c r="X29" i="34"/>
  <c r="M29" i="34"/>
  <c r="L29" i="34"/>
  <c r="Y17" i="34"/>
  <c r="O17" i="34"/>
  <c r="W17" i="34"/>
  <c r="M17" i="34"/>
  <c r="L17" i="34"/>
  <c r="Y89" i="34"/>
  <c r="O89" i="34"/>
  <c r="U89" i="34"/>
  <c r="M89" i="34"/>
  <c r="L89" i="34"/>
  <c r="Y4" i="34"/>
  <c r="O4" i="34"/>
  <c r="T4" i="34"/>
  <c r="M4" i="34"/>
  <c r="L4" i="34"/>
  <c r="Y40" i="34"/>
  <c r="O40" i="34"/>
  <c r="R40" i="34"/>
  <c r="Q40" i="34"/>
  <c r="X40" i="34"/>
  <c r="M40" i="34"/>
  <c r="L40" i="34"/>
  <c r="Y47" i="34"/>
  <c r="O47" i="34"/>
  <c r="W47" i="34"/>
  <c r="M47" i="34"/>
  <c r="L47" i="34"/>
  <c r="Y56" i="34"/>
  <c r="O56" i="34"/>
  <c r="U56" i="34"/>
  <c r="M56" i="34"/>
  <c r="L56" i="34"/>
  <c r="Y65" i="34"/>
  <c r="O65" i="34"/>
  <c r="T65" i="34"/>
  <c r="M65" i="34"/>
  <c r="L65" i="34"/>
  <c r="Y23" i="34"/>
  <c r="O23" i="34"/>
  <c r="X23" i="34"/>
  <c r="M23" i="34"/>
  <c r="L23" i="34"/>
  <c r="Y19" i="34"/>
  <c r="O19" i="34"/>
  <c r="X19" i="34"/>
  <c r="W19" i="34"/>
  <c r="M19" i="34"/>
  <c r="L19" i="34"/>
  <c r="Y16" i="34"/>
  <c r="O16" i="34"/>
  <c r="U16" i="34"/>
  <c r="M16" i="34"/>
  <c r="L16" i="34"/>
  <c r="Y50" i="34"/>
  <c r="O50" i="34"/>
  <c r="T50" i="34"/>
  <c r="M50" i="34"/>
  <c r="L50" i="34"/>
  <c r="Y51" i="34"/>
  <c r="O51" i="34"/>
  <c r="X51" i="34"/>
  <c r="M51" i="34"/>
  <c r="L51" i="34"/>
  <c r="Y12" i="34"/>
  <c r="O12" i="34"/>
  <c r="W12" i="34"/>
  <c r="M12" i="34"/>
  <c r="L12" i="34"/>
  <c r="Y41" i="34"/>
  <c r="O41" i="34"/>
  <c r="U41" i="34"/>
  <c r="M41" i="34"/>
  <c r="L41" i="34"/>
  <c r="Y35" i="34"/>
  <c r="O35" i="34"/>
  <c r="T35" i="34"/>
  <c r="M35" i="34"/>
  <c r="L35" i="34"/>
  <c r="Y78" i="34"/>
  <c r="O78" i="34"/>
  <c r="X78" i="34"/>
  <c r="M78" i="34"/>
  <c r="L78" i="34"/>
  <c r="Y52" i="34"/>
  <c r="O52" i="34"/>
  <c r="W52" i="34"/>
  <c r="M52" i="34"/>
  <c r="L52" i="34"/>
  <c r="Y57" i="34"/>
  <c r="O57" i="34"/>
  <c r="U57" i="34"/>
  <c r="M57" i="34"/>
  <c r="L57" i="34"/>
  <c r="Y33" i="34"/>
  <c r="O33" i="34"/>
  <c r="T33" i="34"/>
  <c r="M33" i="34"/>
  <c r="L33" i="34"/>
  <c r="Y34" i="34"/>
  <c r="O34" i="34"/>
  <c r="R34" i="34"/>
  <c r="Q34" i="34"/>
  <c r="X34" i="34"/>
  <c r="M34" i="34"/>
  <c r="L34" i="34"/>
  <c r="Y44" i="34"/>
  <c r="O44" i="34"/>
  <c r="W44" i="34"/>
  <c r="M44" i="34"/>
  <c r="L44" i="34"/>
  <c r="Y61" i="34"/>
  <c r="O61" i="34"/>
  <c r="U61" i="34"/>
  <c r="M61" i="34"/>
  <c r="L61" i="34"/>
  <c r="Y83" i="34"/>
  <c r="O83" i="34"/>
  <c r="T83" i="34"/>
  <c r="M83" i="34"/>
  <c r="L83" i="34"/>
  <c r="Y80" i="34"/>
  <c r="O80" i="34"/>
  <c r="X80" i="34"/>
  <c r="M80" i="34"/>
  <c r="L80" i="34"/>
  <c r="Y85" i="34"/>
  <c r="O85" i="34"/>
  <c r="P85" i="34"/>
  <c r="N85" i="34"/>
  <c r="W85" i="34"/>
  <c r="M85" i="34"/>
  <c r="L85" i="34"/>
  <c r="Y18" i="34"/>
  <c r="O18" i="34"/>
  <c r="U18" i="34"/>
  <c r="M18" i="34"/>
  <c r="L18" i="34"/>
  <c r="Y37" i="34"/>
  <c r="O37" i="34"/>
  <c r="T37" i="34"/>
  <c r="M37" i="34"/>
  <c r="L37" i="34"/>
  <c r="Y25" i="34"/>
  <c r="O25" i="34"/>
  <c r="X25" i="34"/>
  <c r="M25" i="34"/>
  <c r="L25" i="34"/>
  <c r="Y48" i="34"/>
  <c r="O48" i="34"/>
  <c r="W48" i="34"/>
  <c r="M48" i="34"/>
  <c r="L48" i="34"/>
  <c r="Y14" i="34"/>
  <c r="O14" i="34"/>
  <c r="U14" i="34"/>
  <c r="M14" i="34"/>
  <c r="L14" i="34"/>
  <c r="Y87" i="34"/>
  <c r="O87" i="34"/>
  <c r="M87" i="34"/>
  <c r="L87" i="34"/>
  <c r="Y15" i="34"/>
  <c r="O15" i="34"/>
  <c r="R15" i="34"/>
  <c r="Q15" i="34"/>
  <c r="X15" i="34"/>
  <c r="M15" i="34"/>
  <c r="L15" i="34"/>
  <c r="Y70" i="34"/>
  <c r="O70" i="34"/>
  <c r="U70" i="34"/>
  <c r="P70" i="34"/>
  <c r="N70" i="34"/>
  <c r="W70" i="34"/>
  <c r="M70" i="34"/>
  <c r="L70" i="34"/>
  <c r="Y72" i="34"/>
  <c r="O72" i="34"/>
  <c r="U72" i="34"/>
  <c r="M72" i="34"/>
  <c r="L72" i="34"/>
  <c r="Y10" i="34"/>
  <c r="O10" i="34"/>
  <c r="W10" i="34"/>
  <c r="M10" i="34"/>
  <c r="L10" i="34"/>
  <c r="Y11" i="34"/>
  <c r="O11" i="34"/>
  <c r="X11" i="34"/>
  <c r="M11" i="34"/>
  <c r="L11" i="34"/>
  <c r="Y46" i="34"/>
  <c r="O46" i="34"/>
  <c r="W46" i="34"/>
  <c r="M46" i="34"/>
  <c r="L46" i="34"/>
  <c r="Y38" i="34"/>
  <c r="O38" i="34"/>
  <c r="U38" i="34"/>
  <c r="M38" i="34"/>
  <c r="L38" i="34"/>
  <c r="Y60" i="34"/>
  <c r="O60" i="34"/>
  <c r="T60" i="34"/>
  <c r="M60" i="34"/>
  <c r="L60" i="34"/>
  <c r="Y55" i="34"/>
  <c r="O55" i="34"/>
  <c r="R55" i="34"/>
  <c r="Q55" i="34"/>
  <c r="X55" i="34"/>
  <c r="M55" i="34"/>
  <c r="L55" i="34"/>
  <c r="Y3" i="34"/>
  <c r="O3" i="34"/>
  <c r="W3" i="34"/>
  <c r="M3" i="34"/>
  <c r="L3" i="34"/>
  <c r="Y20" i="34"/>
  <c r="O20" i="34"/>
  <c r="U20" i="34"/>
  <c r="M20" i="34"/>
  <c r="L20" i="34"/>
  <c r="V30" i="34"/>
  <c r="U71" i="34"/>
  <c r="T84" i="34"/>
  <c r="R84" i="34"/>
  <c r="Q84" i="34"/>
  <c r="Y56" i="33"/>
  <c r="O56" i="33"/>
  <c r="M56" i="33"/>
  <c r="L56" i="33"/>
  <c r="Y52" i="33"/>
  <c r="O52" i="33"/>
  <c r="W2" i="33"/>
  <c r="W52" i="33"/>
  <c r="M52" i="33"/>
  <c r="L52" i="33"/>
  <c r="Y54" i="33"/>
  <c r="O54" i="33"/>
  <c r="U2" i="33"/>
  <c r="U54" i="33"/>
  <c r="M54" i="33"/>
  <c r="L54" i="33"/>
  <c r="Y53" i="33"/>
  <c r="O53" i="33"/>
  <c r="M53" i="33"/>
  <c r="L53" i="33"/>
  <c r="Y36" i="33"/>
  <c r="O36" i="33"/>
  <c r="R2" i="33"/>
  <c r="R36" i="33"/>
  <c r="Q36" i="33"/>
  <c r="M36" i="33"/>
  <c r="L36" i="33"/>
  <c r="Y39" i="33"/>
  <c r="O39" i="33"/>
  <c r="W39" i="33"/>
  <c r="M39" i="33"/>
  <c r="L39" i="33"/>
  <c r="Y28" i="33"/>
  <c r="O28" i="33"/>
  <c r="U28" i="33"/>
  <c r="M28" i="33"/>
  <c r="L28" i="33"/>
  <c r="Y57" i="33"/>
  <c r="O57" i="33"/>
  <c r="M57" i="33"/>
  <c r="L57" i="33"/>
  <c r="Y48" i="33"/>
  <c r="O48" i="33"/>
  <c r="M48" i="33"/>
  <c r="L48" i="33"/>
  <c r="Y47" i="33"/>
  <c r="O47" i="33"/>
  <c r="W47" i="33"/>
  <c r="M47" i="33"/>
  <c r="L47" i="33"/>
  <c r="Y55" i="33"/>
  <c r="O55" i="33"/>
  <c r="U55" i="33"/>
  <c r="M55" i="33"/>
  <c r="L55" i="33"/>
  <c r="Y17" i="33"/>
  <c r="O17" i="33"/>
  <c r="R17" i="33"/>
  <c r="Q17" i="33"/>
  <c r="M17" i="33"/>
  <c r="L17" i="33"/>
  <c r="Y41" i="33"/>
  <c r="O41" i="33"/>
  <c r="M41" i="33"/>
  <c r="L41" i="33"/>
  <c r="Y19" i="33"/>
  <c r="O19" i="33"/>
  <c r="P19" i="33"/>
  <c r="N19" i="33"/>
  <c r="W19" i="33"/>
  <c r="M19" i="33"/>
  <c r="L19" i="33"/>
  <c r="Y31" i="33"/>
  <c r="O31" i="33"/>
  <c r="U31" i="33"/>
  <c r="M31" i="33"/>
  <c r="L31" i="33"/>
  <c r="Y50" i="33"/>
  <c r="O50" i="33"/>
  <c r="M50" i="33"/>
  <c r="L50" i="33"/>
  <c r="Y14" i="33"/>
  <c r="O14" i="33"/>
  <c r="M14" i="33"/>
  <c r="L14" i="33"/>
  <c r="Y4" i="33"/>
  <c r="O4" i="33"/>
  <c r="W4" i="33"/>
  <c r="M4" i="33"/>
  <c r="L4" i="33"/>
  <c r="Y15" i="33"/>
  <c r="O15" i="33"/>
  <c r="U15" i="33"/>
  <c r="M15" i="33"/>
  <c r="L15" i="33"/>
  <c r="Y34" i="33"/>
  <c r="O34" i="33"/>
  <c r="M34" i="33"/>
  <c r="L34" i="33"/>
  <c r="Y16" i="33"/>
  <c r="O16" i="33"/>
  <c r="R16" i="33"/>
  <c r="Q16" i="33"/>
  <c r="M16" i="33"/>
  <c r="L16" i="33"/>
  <c r="Y46" i="33"/>
  <c r="O46" i="33"/>
  <c r="W46" i="33"/>
  <c r="M46" i="33"/>
  <c r="L46" i="33"/>
  <c r="Y33" i="33"/>
  <c r="O33" i="33"/>
  <c r="U33" i="33"/>
  <c r="M33" i="33"/>
  <c r="L33" i="33"/>
  <c r="Y22" i="33"/>
  <c r="O22" i="33"/>
  <c r="M22" i="33"/>
  <c r="L22" i="33"/>
  <c r="Y43" i="33"/>
  <c r="O43" i="33"/>
  <c r="M43" i="33"/>
  <c r="L43" i="33"/>
  <c r="Y7" i="33"/>
  <c r="O7" i="33"/>
  <c r="P7" i="33"/>
  <c r="N7" i="33"/>
  <c r="W7" i="33"/>
  <c r="M7" i="33"/>
  <c r="L7" i="33"/>
  <c r="Y11" i="33"/>
  <c r="O11" i="33"/>
  <c r="U11" i="33"/>
  <c r="M11" i="33"/>
  <c r="L11" i="33"/>
  <c r="Y35" i="33"/>
  <c r="O35" i="33"/>
  <c r="R35" i="33"/>
  <c r="Q35" i="33"/>
  <c r="M35" i="33"/>
  <c r="L35" i="33"/>
  <c r="Y21" i="33"/>
  <c r="O21" i="33"/>
  <c r="M21" i="33"/>
  <c r="L21" i="33"/>
  <c r="Y38" i="33"/>
  <c r="O38" i="33"/>
  <c r="W38" i="33"/>
  <c r="M38" i="33"/>
  <c r="L38" i="33"/>
  <c r="Y20" i="33"/>
  <c r="O20" i="33"/>
  <c r="U20" i="33"/>
  <c r="M20" i="33"/>
  <c r="L20" i="33"/>
  <c r="Y44" i="33"/>
  <c r="O44" i="33"/>
  <c r="U44" i="33"/>
  <c r="R44" i="33"/>
  <c r="Q44" i="33"/>
  <c r="M44" i="33"/>
  <c r="L44" i="33"/>
  <c r="Y6" i="33"/>
  <c r="O6" i="33"/>
  <c r="M6" i="33"/>
  <c r="L6" i="33"/>
  <c r="Y42" i="33"/>
  <c r="O42" i="33"/>
  <c r="P42" i="33"/>
  <c r="N42" i="33"/>
  <c r="W42" i="33"/>
  <c r="M42" i="33"/>
  <c r="L42" i="33"/>
  <c r="Y24" i="33"/>
  <c r="O24" i="33"/>
  <c r="U24" i="33"/>
  <c r="T2" i="33"/>
  <c r="T24" i="33"/>
  <c r="M24" i="33"/>
  <c r="L24" i="33"/>
  <c r="Y27" i="33"/>
  <c r="O27" i="33"/>
  <c r="R27" i="33"/>
  <c r="Q27" i="33"/>
  <c r="M27" i="33"/>
  <c r="L27" i="33"/>
  <c r="Y30" i="33"/>
  <c r="O30" i="33"/>
  <c r="M30" i="33"/>
  <c r="L30" i="33"/>
  <c r="Y18" i="33"/>
  <c r="O18" i="33"/>
  <c r="W18" i="33"/>
  <c r="M18" i="33"/>
  <c r="L18" i="33"/>
  <c r="Y8" i="33"/>
  <c r="O8" i="33"/>
  <c r="U8" i="33"/>
  <c r="M8" i="33"/>
  <c r="L8" i="33"/>
  <c r="Y13" i="33"/>
  <c r="O13" i="33"/>
  <c r="U13" i="33"/>
  <c r="R13" i="33"/>
  <c r="Q13" i="33"/>
  <c r="M13" i="33"/>
  <c r="L13" i="33"/>
  <c r="Y45" i="33"/>
  <c r="O45" i="33"/>
  <c r="M45" i="33"/>
  <c r="L45" i="33"/>
  <c r="Y25" i="33"/>
  <c r="O25" i="33"/>
  <c r="X2" i="33"/>
  <c r="X25" i="33"/>
  <c r="M25" i="33"/>
  <c r="L25" i="33"/>
  <c r="Y49" i="33"/>
  <c r="O49" i="33"/>
  <c r="U49" i="33"/>
  <c r="M49" i="33"/>
  <c r="L49" i="33"/>
  <c r="Y23" i="33"/>
  <c r="O23" i="33"/>
  <c r="U23" i="33"/>
  <c r="M23" i="33"/>
  <c r="L23" i="33"/>
  <c r="Y5" i="33"/>
  <c r="O5" i="33"/>
  <c r="X5" i="33"/>
  <c r="M5" i="33"/>
  <c r="L5" i="33"/>
  <c r="Y29" i="33"/>
  <c r="O29" i="33"/>
  <c r="W29" i="33"/>
  <c r="M29" i="33"/>
  <c r="L29" i="33"/>
  <c r="Y12" i="33"/>
  <c r="O12" i="33"/>
  <c r="M12" i="33"/>
  <c r="L12" i="33"/>
  <c r="Y37" i="33"/>
  <c r="O37" i="33"/>
  <c r="R37" i="33"/>
  <c r="Q37" i="33"/>
  <c r="M37" i="33"/>
  <c r="L37" i="33"/>
  <c r="Y9" i="33"/>
  <c r="O9" i="33"/>
  <c r="M9" i="33"/>
  <c r="L9" i="33"/>
  <c r="Y3" i="33"/>
  <c r="O3" i="33"/>
  <c r="M3" i="33"/>
  <c r="L3" i="33"/>
  <c r="Y32" i="33"/>
  <c r="O32" i="33"/>
  <c r="M32" i="33"/>
  <c r="L32" i="33"/>
  <c r="Y26" i="33"/>
  <c r="O26" i="33"/>
  <c r="U26" i="33"/>
  <c r="R26" i="33"/>
  <c r="Q26" i="33"/>
  <c r="M26" i="33"/>
  <c r="L26" i="33"/>
  <c r="Y10" i="33"/>
  <c r="O10" i="33"/>
  <c r="W10" i="33"/>
  <c r="M10" i="33"/>
  <c r="L10" i="33"/>
  <c r="Y51" i="33"/>
  <c r="O51" i="33"/>
  <c r="X51" i="33"/>
  <c r="M51" i="33"/>
  <c r="L51" i="33"/>
  <c r="Y40" i="33"/>
  <c r="O40" i="33"/>
  <c r="U40" i="33"/>
  <c r="S2" i="33"/>
  <c r="S40" i="33"/>
  <c r="W40" i="33"/>
  <c r="M40" i="33"/>
  <c r="L40" i="33"/>
  <c r="X19" i="33"/>
  <c r="V2" i="33"/>
  <c r="U53" i="33"/>
  <c r="T56" i="33"/>
  <c r="S5" i="33"/>
  <c r="R52" i="33"/>
  <c r="Q52" i="33"/>
  <c r="Y53" i="32"/>
  <c r="M53" i="32"/>
  <c r="L53" i="32"/>
  <c r="Y35" i="32"/>
  <c r="W2" i="32"/>
  <c r="W35" i="32"/>
  <c r="M35" i="32"/>
  <c r="L35" i="32"/>
  <c r="Y48" i="32"/>
  <c r="M48" i="32"/>
  <c r="L48" i="32"/>
  <c r="Y56" i="32"/>
  <c r="M56" i="32"/>
  <c r="L56" i="32"/>
  <c r="Y9" i="32"/>
  <c r="R2" i="32"/>
  <c r="R9" i="32"/>
  <c r="Q9" i="32"/>
  <c r="M9" i="32"/>
  <c r="L9" i="32"/>
  <c r="Y22" i="32"/>
  <c r="W22" i="32"/>
  <c r="M22" i="32"/>
  <c r="L22" i="32"/>
  <c r="Y23" i="32"/>
  <c r="M23" i="32"/>
  <c r="L23" i="32"/>
  <c r="Y47" i="32"/>
  <c r="M47" i="32"/>
  <c r="L47" i="32"/>
  <c r="Y33" i="32"/>
  <c r="X2" i="32"/>
  <c r="X33" i="32"/>
  <c r="M33" i="32"/>
  <c r="L33" i="32"/>
  <c r="Y16" i="32"/>
  <c r="W16" i="32"/>
  <c r="M16" i="32"/>
  <c r="L16" i="32"/>
  <c r="Y8" i="32"/>
  <c r="M8" i="32"/>
  <c r="L8" i="32"/>
  <c r="Y18" i="32"/>
  <c r="S2" i="32"/>
  <c r="S18" i="32"/>
  <c r="M18" i="32"/>
  <c r="L18" i="32"/>
  <c r="Y37" i="32"/>
  <c r="M37" i="32"/>
  <c r="L37" i="32"/>
  <c r="Y15" i="32"/>
  <c r="W15" i="32"/>
  <c r="M15" i="32"/>
  <c r="L15" i="32"/>
  <c r="Y39" i="32"/>
  <c r="U2" i="32"/>
  <c r="U39" i="32"/>
  <c r="M39" i="32"/>
  <c r="L39" i="32"/>
  <c r="Y52" i="32"/>
  <c r="M52" i="32"/>
  <c r="L52" i="32"/>
  <c r="Y45" i="32"/>
  <c r="M45" i="32"/>
  <c r="L45" i="32"/>
  <c r="Y55" i="32"/>
  <c r="W55" i="32"/>
  <c r="M55" i="32"/>
  <c r="L55" i="32"/>
  <c r="Y57" i="32"/>
  <c r="M57" i="32"/>
  <c r="L57" i="32"/>
  <c r="Y38" i="32"/>
  <c r="M38" i="32"/>
  <c r="L38" i="32"/>
  <c r="Y40" i="32"/>
  <c r="R40" i="32"/>
  <c r="Q40" i="32"/>
  <c r="M40" i="32"/>
  <c r="L40" i="32"/>
  <c r="Y32" i="32"/>
  <c r="W32" i="32"/>
  <c r="M32" i="32"/>
  <c r="L32" i="32"/>
  <c r="Y49" i="32"/>
  <c r="M49" i="32"/>
  <c r="L49" i="32"/>
  <c r="Y30" i="32"/>
  <c r="M30" i="32"/>
  <c r="L30" i="32"/>
  <c r="Y50" i="32"/>
  <c r="X50" i="32"/>
  <c r="M50" i="32"/>
  <c r="L50" i="32"/>
  <c r="Y6" i="32"/>
  <c r="W6" i="32"/>
  <c r="M6" i="32"/>
  <c r="L6" i="32"/>
  <c r="Y28" i="32"/>
  <c r="M28" i="32"/>
  <c r="L28" i="32"/>
  <c r="Y51" i="32"/>
  <c r="U51" i="32"/>
  <c r="M51" i="32"/>
  <c r="L51" i="32"/>
  <c r="Y10" i="32"/>
  <c r="X10" i="32"/>
  <c r="M10" i="32"/>
  <c r="L10" i="32"/>
  <c r="Y7" i="32"/>
  <c r="W7" i="32"/>
  <c r="M7" i="32"/>
  <c r="L7" i="32"/>
  <c r="Y21" i="32"/>
  <c r="W21" i="32"/>
  <c r="M21" i="32"/>
  <c r="L21" i="32"/>
  <c r="Y46" i="32"/>
  <c r="S46" i="32"/>
  <c r="M46" i="32"/>
  <c r="L46" i="32"/>
  <c r="Y24" i="32"/>
  <c r="X24" i="32"/>
  <c r="M24" i="32"/>
  <c r="L24" i="32"/>
  <c r="Y43" i="32"/>
  <c r="W43" i="32"/>
  <c r="M43" i="32"/>
  <c r="L43" i="32"/>
  <c r="Y34" i="32"/>
  <c r="U34" i="32"/>
  <c r="M34" i="32"/>
  <c r="L34" i="32"/>
  <c r="Y41" i="32"/>
  <c r="W41" i="32"/>
  <c r="M41" i="32"/>
  <c r="L41" i="32"/>
  <c r="Y4" i="32"/>
  <c r="M4" i="32"/>
  <c r="L4" i="32"/>
  <c r="Y36" i="32"/>
  <c r="W36" i="32"/>
  <c r="M36" i="32"/>
  <c r="L36" i="32"/>
  <c r="Y44" i="32"/>
  <c r="W44" i="32"/>
  <c r="M44" i="32"/>
  <c r="L44" i="32"/>
  <c r="Y25" i="32"/>
  <c r="W25" i="32"/>
  <c r="M25" i="32"/>
  <c r="L25" i="32"/>
  <c r="Y13" i="32"/>
  <c r="W13" i="32"/>
  <c r="M13" i="32"/>
  <c r="L13" i="32"/>
  <c r="Y29" i="32"/>
  <c r="X29" i="32"/>
  <c r="M29" i="32"/>
  <c r="L29" i="32"/>
  <c r="Y31" i="32"/>
  <c r="M31" i="32"/>
  <c r="L31" i="32"/>
  <c r="Y20" i="32"/>
  <c r="S20" i="32"/>
  <c r="M20" i="32"/>
  <c r="L20" i="32"/>
  <c r="Y3" i="32"/>
  <c r="W3" i="32"/>
  <c r="M3" i="32"/>
  <c r="L3" i="32"/>
  <c r="Y54" i="32"/>
  <c r="X54" i="32"/>
  <c r="M54" i="32"/>
  <c r="L54" i="32"/>
  <c r="Y12" i="32"/>
  <c r="W12" i="32"/>
  <c r="M12" i="32"/>
  <c r="L12" i="32"/>
  <c r="Y14" i="32"/>
  <c r="W14" i="32"/>
  <c r="M14" i="32"/>
  <c r="L14" i="32"/>
  <c r="Y5" i="32"/>
  <c r="W5" i="32"/>
  <c r="M5" i="32"/>
  <c r="L5" i="32"/>
  <c r="Y27" i="32"/>
  <c r="W27" i="32"/>
  <c r="M27" i="32"/>
  <c r="L27" i="32"/>
  <c r="Y17" i="32"/>
  <c r="P17" i="32"/>
  <c r="N17" i="32"/>
  <c r="M17" i="32"/>
  <c r="L17" i="32"/>
  <c r="Y42" i="32"/>
  <c r="S42" i="32"/>
  <c r="M42" i="32"/>
  <c r="L42" i="32"/>
  <c r="Y26" i="32"/>
  <c r="W26" i="32"/>
  <c r="M26" i="32"/>
  <c r="L26" i="32"/>
  <c r="Y19" i="32"/>
  <c r="X19" i="32"/>
  <c r="M19" i="32"/>
  <c r="L19" i="32"/>
  <c r="Y11" i="32"/>
  <c r="V2" i="32"/>
  <c r="V11" i="32"/>
  <c r="M11" i="32"/>
  <c r="L11" i="32"/>
  <c r="X15" i="32"/>
  <c r="T2" i="32"/>
  <c r="W17" i="32"/>
  <c r="P15" i="32"/>
  <c r="N15" i="32"/>
  <c r="U10" i="32"/>
  <c r="P6" i="32"/>
  <c r="N6" i="32"/>
  <c r="S7" i="32"/>
  <c r="U13" i="32"/>
  <c r="S27" i="32"/>
  <c r="W34" i="32"/>
  <c r="R27" i="32"/>
  <c r="Q27" i="32"/>
  <c r="V34" i="32"/>
  <c r="P32" i="32"/>
  <c r="N32" i="32"/>
  <c r="T41" i="32"/>
  <c r="V17" i="32"/>
  <c r="W10" i="32"/>
  <c r="V8" i="32"/>
  <c r="P16" i="32"/>
  <c r="N16" i="32"/>
  <c r="V39" i="32"/>
  <c r="U11" i="34"/>
  <c r="P17" i="34"/>
  <c r="N17" i="34"/>
  <c r="P48" i="34"/>
  <c r="N48" i="34"/>
  <c r="U80" i="34"/>
  <c r="S5" i="34"/>
  <c r="U8" i="34"/>
  <c r="U43" i="34"/>
  <c r="X82" i="34"/>
  <c r="W75" i="34"/>
  <c r="X21" i="34"/>
  <c r="P46" i="34"/>
  <c r="N46" i="34"/>
  <c r="X48" i="34"/>
  <c r="P12" i="34"/>
  <c r="N12" i="34"/>
  <c r="P39" i="34"/>
  <c r="N39" i="34"/>
  <c r="R5" i="34"/>
  <c r="Q5" i="34"/>
  <c r="S8" i="34"/>
  <c r="P73" i="34"/>
  <c r="N73" i="34"/>
  <c r="T53" i="34"/>
  <c r="S86" i="34"/>
  <c r="U13" i="34"/>
  <c r="X42" i="34"/>
  <c r="U69" i="34"/>
  <c r="T43" i="34"/>
  <c r="W82" i="34"/>
  <c r="V45" i="34"/>
  <c r="U75" i="34"/>
  <c r="X28" i="34"/>
  <c r="W6" i="34"/>
  <c r="W63" i="34"/>
  <c r="W24" i="34"/>
  <c r="V58" i="34"/>
  <c r="W62" i="34"/>
  <c r="X67" i="34"/>
  <c r="X22" i="34"/>
  <c r="P21" i="34"/>
  <c r="N21" i="34"/>
  <c r="T36" i="34"/>
  <c r="X46" i="34"/>
  <c r="X39" i="34"/>
  <c r="R8" i="34"/>
  <c r="Q8" i="34"/>
  <c r="R86" i="34"/>
  <c r="Q86" i="34"/>
  <c r="S13" i="34"/>
  <c r="S43" i="34"/>
  <c r="U82" i="34"/>
  <c r="X74" i="34"/>
  <c r="U45" i="34"/>
  <c r="T75" i="34"/>
  <c r="W28" i="34"/>
  <c r="U63" i="34"/>
  <c r="X31" i="34"/>
  <c r="V24" i="34"/>
  <c r="W9" i="34"/>
  <c r="X54" i="34"/>
  <c r="S46" i="34"/>
  <c r="U15" i="34"/>
  <c r="X85" i="34"/>
  <c r="U34" i="34"/>
  <c r="P19" i="34"/>
  <c r="N19" i="34"/>
  <c r="P8" i="34"/>
  <c r="N8" i="34"/>
  <c r="R13" i="34"/>
  <c r="Q13" i="34"/>
  <c r="R43" i="34"/>
  <c r="Q43" i="34"/>
  <c r="S82" i="34"/>
  <c r="P74" i="34"/>
  <c r="N74" i="34"/>
  <c r="T45" i="34"/>
  <c r="S75" i="34"/>
  <c r="U28" i="34"/>
  <c r="X77" i="34"/>
  <c r="U6" i="34"/>
  <c r="T63" i="34"/>
  <c r="W31" i="34"/>
  <c r="U24" i="34"/>
  <c r="T9" i="34"/>
  <c r="W54" i="34"/>
  <c r="P88" i="34"/>
  <c r="N88" i="34"/>
  <c r="R82" i="34"/>
  <c r="Q82" i="34"/>
  <c r="R75" i="34"/>
  <c r="Q75" i="34"/>
  <c r="S28" i="34"/>
  <c r="P77" i="34"/>
  <c r="N77" i="34"/>
  <c r="S63" i="34"/>
  <c r="S31" i="34"/>
  <c r="T24" i="34"/>
  <c r="S9" i="34"/>
  <c r="R54" i="34"/>
  <c r="Q54" i="34"/>
  <c r="P47" i="34"/>
  <c r="N47" i="34"/>
  <c r="P84" i="34"/>
  <c r="N84" i="34"/>
  <c r="P82" i="34"/>
  <c r="N82" i="34"/>
  <c r="R28" i="34"/>
  <c r="Q28" i="34"/>
  <c r="R63" i="34"/>
  <c r="Q63" i="34"/>
  <c r="R31" i="34"/>
  <c r="Q31" i="34"/>
  <c r="S24" i="34"/>
  <c r="R9" i="34"/>
  <c r="Q9" i="34"/>
  <c r="P54" i="34"/>
  <c r="N54" i="34"/>
  <c r="W73" i="34"/>
  <c r="W42" i="34"/>
  <c r="W22" i="34"/>
  <c r="V42" i="34"/>
  <c r="V81" i="34"/>
  <c r="V22" i="34"/>
  <c r="V21" i="34"/>
  <c r="U73" i="34"/>
  <c r="S53" i="34"/>
  <c r="U42" i="34"/>
  <c r="S69" i="34"/>
  <c r="U74" i="34"/>
  <c r="S45" i="34"/>
  <c r="U77" i="34"/>
  <c r="S6" i="34"/>
  <c r="U81" i="34"/>
  <c r="U88" i="34"/>
  <c r="U22" i="34"/>
  <c r="U21" i="34"/>
  <c r="W88" i="34"/>
  <c r="V74" i="34"/>
  <c r="V77" i="34"/>
  <c r="X5" i="34"/>
  <c r="P5" i="34"/>
  <c r="N5" i="34"/>
  <c r="V8" i="34"/>
  <c r="T73" i="34"/>
  <c r="R53" i="34"/>
  <c r="Q53" i="34"/>
  <c r="X86" i="34"/>
  <c r="P86" i="34"/>
  <c r="N86" i="34"/>
  <c r="V13" i="34"/>
  <c r="T42" i="34"/>
  <c r="R69" i="34"/>
  <c r="Q69" i="34"/>
  <c r="X43" i="34"/>
  <c r="P43" i="34"/>
  <c r="N43" i="34"/>
  <c r="V82" i="34"/>
  <c r="T74" i="34"/>
  <c r="R45" i="34"/>
  <c r="Q45" i="34"/>
  <c r="X75" i="34"/>
  <c r="P75" i="34"/>
  <c r="N75" i="34"/>
  <c r="V28" i="34"/>
  <c r="T77" i="34"/>
  <c r="R6" i="34"/>
  <c r="Q6" i="34"/>
  <c r="X63" i="34"/>
  <c r="P63" i="34"/>
  <c r="N63" i="34"/>
  <c r="V31" i="34"/>
  <c r="T81" i="34"/>
  <c r="R24" i="34"/>
  <c r="Q24" i="34"/>
  <c r="X9" i="34"/>
  <c r="P9" i="34"/>
  <c r="N9" i="34"/>
  <c r="V54" i="34"/>
  <c r="T88" i="34"/>
  <c r="R58" i="34"/>
  <c r="Q58" i="34"/>
  <c r="X62" i="34"/>
  <c r="P62" i="34"/>
  <c r="N62" i="34"/>
  <c r="V67" i="34"/>
  <c r="T22" i="34"/>
  <c r="R79" i="34"/>
  <c r="Q79" i="34"/>
  <c r="X64" i="34"/>
  <c r="P64" i="34"/>
  <c r="N64" i="34"/>
  <c r="V26" i="34"/>
  <c r="T21" i="34"/>
  <c r="R36" i="34"/>
  <c r="Q36" i="34"/>
  <c r="X7" i="34"/>
  <c r="P7" i="34"/>
  <c r="N7" i="34"/>
  <c r="W77" i="34"/>
  <c r="W81" i="34"/>
  <c r="W21" i="34"/>
  <c r="S42" i="34"/>
  <c r="S74" i="34"/>
  <c r="S77" i="34"/>
  <c r="U31" i="34"/>
  <c r="S81" i="34"/>
  <c r="U54" i="34"/>
  <c r="S88" i="34"/>
  <c r="U67" i="34"/>
  <c r="S22" i="34"/>
  <c r="U26" i="34"/>
  <c r="S21" i="34"/>
  <c r="W74" i="34"/>
  <c r="V73" i="34"/>
  <c r="V88" i="34"/>
  <c r="S73" i="34"/>
  <c r="X53" i="34"/>
  <c r="X69" i="34"/>
  <c r="X45" i="34"/>
  <c r="X6" i="34"/>
  <c r="X24" i="34"/>
  <c r="V9" i="34"/>
  <c r="T54" i="34"/>
  <c r="X58" i="34"/>
  <c r="V62" i="34"/>
  <c r="T67" i="34"/>
  <c r="X79" i="34"/>
  <c r="V64" i="34"/>
  <c r="T26" i="34"/>
  <c r="X36" i="34"/>
  <c r="V7" i="34"/>
  <c r="P44" i="34"/>
  <c r="N44" i="34"/>
  <c r="R51" i="34"/>
  <c r="Q51" i="34"/>
  <c r="R29" i="34"/>
  <c r="Q29" i="34"/>
  <c r="R11" i="34"/>
  <c r="Q11" i="34"/>
  <c r="X70" i="34"/>
  <c r="R80" i="34"/>
  <c r="Q80" i="34"/>
  <c r="X44" i="34"/>
  <c r="U51" i="34"/>
  <c r="U29" i="34"/>
  <c r="R32" i="34"/>
  <c r="Q32" i="34"/>
  <c r="P3" i="34"/>
  <c r="N3" i="34"/>
  <c r="U55" i="34"/>
  <c r="U46" i="34"/>
  <c r="R25" i="34"/>
  <c r="Q25" i="34"/>
  <c r="U85" i="34"/>
  <c r="R78" i="34"/>
  <c r="Q78" i="34"/>
  <c r="X12" i="34"/>
  <c r="U40" i="34"/>
  <c r="X17" i="34"/>
  <c r="P71" i="34"/>
  <c r="N71" i="34"/>
  <c r="U3" i="34"/>
  <c r="U25" i="34"/>
  <c r="U78" i="34"/>
  <c r="X71" i="34"/>
  <c r="X3" i="34"/>
  <c r="V38" i="34"/>
  <c r="U48" i="34"/>
  <c r="P52" i="34"/>
  <c r="N52" i="34"/>
  <c r="R23" i="34"/>
  <c r="Q23" i="34"/>
  <c r="X47" i="34"/>
  <c r="V89" i="34"/>
  <c r="R59" i="34"/>
  <c r="Q59" i="34"/>
  <c r="R30" i="34"/>
  <c r="Q30" i="34"/>
  <c r="X52" i="34"/>
  <c r="U23" i="34"/>
  <c r="S66" i="34"/>
  <c r="S3" i="34"/>
  <c r="T10" i="34"/>
  <c r="V72" i="34"/>
  <c r="V56" i="34"/>
  <c r="S4" i="34"/>
  <c r="S48" i="34"/>
  <c r="V16" i="34"/>
  <c r="S65" i="34"/>
  <c r="V20" i="34"/>
  <c r="S87" i="34"/>
  <c r="R87" i="34"/>
  <c r="Q87" i="34"/>
  <c r="X87" i="34"/>
  <c r="P87" i="34"/>
  <c r="N87" i="34"/>
  <c r="V87" i="34"/>
  <c r="U87" i="34"/>
  <c r="V41" i="34"/>
  <c r="S50" i="34"/>
  <c r="V49" i="34"/>
  <c r="T87" i="34"/>
  <c r="V14" i="34"/>
  <c r="V57" i="34"/>
  <c r="S35" i="34"/>
  <c r="S76" i="34"/>
  <c r="S60" i="34"/>
  <c r="R60" i="34"/>
  <c r="Q60" i="34"/>
  <c r="X60" i="34"/>
  <c r="P60" i="34"/>
  <c r="N60" i="34"/>
  <c r="V60" i="34"/>
  <c r="U60" i="34"/>
  <c r="W87" i="34"/>
  <c r="V18" i="34"/>
  <c r="V61" i="34"/>
  <c r="S33" i="34"/>
  <c r="V90" i="34"/>
  <c r="S10" i="34"/>
  <c r="R10" i="34"/>
  <c r="Q10" i="34"/>
  <c r="X10" i="34"/>
  <c r="P10" i="34"/>
  <c r="N10" i="34"/>
  <c r="V10" i="34"/>
  <c r="U10" i="34"/>
  <c r="S37" i="34"/>
  <c r="S83" i="34"/>
  <c r="S68" i="34"/>
  <c r="S72" i="34"/>
  <c r="S38" i="34"/>
  <c r="S20" i="34"/>
  <c r="S85" i="34"/>
  <c r="S84" i="34"/>
  <c r="S71" i="34"/>
  <c r="S39" i="34"/>
  <c r="S17" i="34"/>
  <c r="S47" i="34"/>
  <c r="S19" i="34"/>
  <c r="S12" i="34"/>
  <c r="S52" i="34"/>
  <c r="S44" i="34"/>
  <c r="S30" i="34"/>
  <c r="S32" i="34"/>
  <c r="S59" i="34"/>
  <c r="S29" i="34"/>
  <c r="S40" i="34"/>
  <c r="S23" i="34"/>
  <c r="S51" i="34"/>
  <c r="S78" i="34"/>
  <c r="S34" i="34"/>
  <c r="W60" i="34"/>
  <c r="S70" i="34"/>
  <c r="V27" i="34"/>
  <c r="W20" i="34"/>
  <c r="S55" i="34"/>
  <c r="W38" i="34"/>
  <c r="S11" i="34"/>
  <c r="W72" i="34"/>
  <c r="S15" i="34"/>
  <c r="W14" i="34"/>
  <c r="S25" i="34"/>
  <c r="U37" i="34"/>
  <c r="W18" i="34"/>
  <c r="S80" i="34"/>
  <c r="U83" i="34"/>
  <c r="W61" i="34"/>
  <c r="U33" i="34"/>
  <c r="W57" i="34"/>
  <c r="U35" i="34"/>
  <c r="W41" i="34"/>
  <c r="U50" i="34"/>
  <c r="W16" i="34"/>
  <c r="U65" i="34"/>
  <c r="W56" i="34"/>
  <c r="U4" i="34"/>
  <c r="W89" i="34"/>
  <c r="U66" i="34"/>
  <c r="W27" i="34"/>
  <c r="U68" i="34"/>
  <c r="W90" i="34"/>
  <c r="U76" i="34"/>
  <c r="W49" i="34"/>
  <c r="P20" i="34"/>
  <c r="N20" i="34"/>
  <c r="X20" i="34"/>
  <c r="R3" i="34"/>
  <c r="Q3" i="34"/>
  <c r="T55" i="34"/>
  <c r="P38" i="34"/>
  <c r="N38" i="34"/>
  <c r="X38" i="34"/>
  <c r="R46" i="34"/>
  <c r="Q46" i="34"/>
  <c r="T11" i="34"/>
  <c r="P72" i="34"/>
  <c r="N72" i="34"/>
  <c r="X72" i="34"/>
  <c r="R70" i="34"/>
  <c r="Q70" i="34"/>
  <c r="T15" i="34"/>
  <c r="P14" i="34"/>
  <c r="N14" i="34"/>
  <c r="X14" i="34"/>
  <c r="R48" i="34"/>
  <c r="Q48" i="34"/>
  <c r="T25" i="34"/>
  <c r="V37" i="34"/>
  <c r="P18" i="34"/>
  <c r="N18" i="34"/>
  <c r="X18" i="34"/>
  <c r="R85" i="34"/>
  <c r="Q85" i="34"/>
  <c r="T80" i="34"/>
  <c r="V83" i="34"/>
  <c r="P61" i="34"/>
  <c r="N61" i="34"/>
  <c r="X61" i="34"/>
  <c r="R44" i="34"/>
  <c r="Q44" i="34"/>
  <c r="T34" i="34"/>
  <c r="V33" i="34"/>
  <c r="P57" i="34"/>
  <c r="N57" i="34"/>
  <c r="X57" i="34"/>
  <c r="R52" i="34"/>
  <c r="Q52" i="34"/>
  <c r="T78" i="34"/>
  <c r="V35" i="34"/>
  <c r="P41" i="34"/>
  <c r="N41" i="34"/>
  <c r="X41" i="34"/>
  <c r="R12" i="34"/>
  <c r="Q12" i="34"/>
  <c r="T51" i="34"/>
  <c r="V50" i="34"/>
  <c r="P16" i="34"/>
  <c r="N16" i="34"/>
  <c r="X16" i="34"/>
  <c r="R19" i="34"/>
  <c r="Q19" i="34"/>
  <c r="T23" i="34"/>
  <c r="V65" i="34"/>
  <c r="P56" i="34"/>
  <c r="N56" i="34"/>
  <c r="X56" i="34"/>
  <c r="R47" i="34"/>
  <c r="Q47" i="34"/>
  <c r="T40" i="34"/>
  <c r="V4" i="34"/>
  <c r="P89" i="34"/>
  <c r="N89" i="34"/>
  <c r="X89" i="34"/>
  <c r="R17" i="34"/>
  <c r="Q17" i="34"/>
  <c r="T29" i="34"/>
  <c r="V66" i="34"/>
  <c r="P27" i="34"/>
  <c r="N27" i="34"/>
  <c r="X27" i="34"/>
  <c r="R39" i="34"/>
  <c r="Q39" i="34"/>
  <c r="T59" i="34"/>
  <c r="V68" i="34"/>
  <c r="P90" i="34"/>
  <c r="N90" i="34"/>
  <c r="X90" i="34"/>
  <c r="R71" i="34"/>
  <c r="Q71" i="34"/>
  <c r="T32" i="34"/>
  <c r="V76" i="34"/>
  <c r="P49" i="34"/>
  <c r="N49" i="34"/>
  <c r="X49" i="34"/>
  <c r="T30" i="34"/>
  <c r="W83" i="34"/>
  <c r="W33" i="34"/>
  <c r="W35" i="34"/>
  <c r="W50" i="34"/>
  <c r="W65" i="34"/>
  <c r="W4" i="34"/>
  <c r="W66" i="34"/>
  <c r="U59" i="34"/>
  <c r="W68" i="34"/>
  <c r="U32" i="34"/>
  <c r="W76" i="34"/>
  <c r="U30" i="34"/>
  <c r="W37" i="34"/>
  <c r="R20" i="34"/>
  <c r="Q20" i="34"/>
  <c r="T3" i="34"/>
  <c r="V55" i="34"/>
  <c r="R38" i="34"/>
  <c r="Q38" i="34"/>
  <c r="T46" i="34"/>
  <c r="V11" i="34"/>
  <c r="R72" i="34"/>
  <c r="Q72" i="34"/>
  <c r="T70" i="34"/>
  <c r="V15" i="34"/>
  <c r="R14" i="34"/>
  <c r="Q14" i="34"/>
  <c r="T48" i="34"/>
  <c r="V25" i="34"/>
  <c r="P37" i="34"/>
  <c r="N37" i="34"/>
  <c r="X37" i="34"/>
  <c r="R18" i="34"/>
  <c r="Q18" i="34"/>
  <c r="T85" i="34"/>
  <c r="V80" i="34"/>
  <c r="P83" i="34"/>
  <c r="N83" i="34"/>
  <c r="X83" i="34"/>
  <c r="R61" i="34"/>
  <c r="Q61" i="34"/>
  <c r="T44" i="34"/>
  <c r="V34" i="34"/>
  <c r="P33" i="34"/>
  <c r="N33" i="34"/>
  <c r="X33" i="34"/>
  <c r="R57" i="34"/>
  <c r="Q57" i="34"/>
  <c r="T52" i="34"/>
  <c r="V78" i="34"/>
  <c r="P35" i="34"/>
  <c r="N35" i="34"/>
  <c r="X35" i="34"/>
  <c r="R41" i="34"/>
  <c r="Q41" i="34"/>
  <c r="T12" i="34"/>
  <c r="V51" i="34"/>
  <c r="P50" i="34"/>
  <c r="N50" i="34"/>
  <c r="X50" i="34"/>
  <c r="R16" i="34"/>
  <c r="Q16" i="34"/>
  <c r="T19" i="34"/>
  <c r="V23" i="34"/>
  <c r="P65" i="34"/>
  <c r="N65" i="34"/>
  <c r="X65" i="34"/>
  <c r="R56" i="34"/>
  <c r="Q56" i="34"/>
  <c r="T47" i="34"/>
  <c r="V40" i="34"/>
  <c r="P4" i="34"/>
  <c r="N4" i="34"/>
  <c r="X4" i="34"/>
  <c r="R89" i="34"/>
  <c r="Q89" i="34"/>
  <c r="T17" i="34"/>
  <c r="V29" i="34"/>
  <c r="P66" i="34"/>
  <c r="N66" i="34"/>
  <c r="X66" i="34"/>
  <c r="R27" i="34"/>
  <c r="Q27" i="34"/>
  <c r="T39" i="34"/>
  <c r="V59" i="34"/>
  <c r="P68" i="34"/>
  <c r="N68" i="34"/>
  <c r="X68" i="34"/>
  <c r="R90" i="34"/>
  <c r="Q90" i="34"/>
  <c r="T71" i="34"/>
  <c r="V32" i="34"/>
  <c r="P76" i="34"/>
  <c r="N76" i="34"/>
  <c r="X76" i="34"/>
  <c r="R49" i="34"/>
  <c r="Q49" i="34"/>
  <c r="W55" i="34"/>
  <c r="W11" i="34"/>
  <c r="W15" i="34"/>
  <c r="S14" i="34"/>
  <c r="W25" i="34"/>
  <c r="S18" i="34"/>
  <c r="W80" i="34"/>
  <c r="S61" i="34"/>
  <c r="U44" i="34"/>
  <c r="W34" i="34"/>
  <c r="S57" i="34"/>
  <c r="U52" i="34"/>
  <c r="W78" i="34"/>
  <c r="S41" i="34"/>
  <c r="U12" i="34"/>
  <c r="W51" i="34"/>
  <c r="S16" i="34"/>
  <c r="U19" i="34"/>
  <c r="W23" i="34"/>
  <c r="S56" i="34"/>
  <c r="U47" i="34"/>
  <c r="W40" i="34"/>
  <c r="S89" i="34"/>
  <c r="U17" i="34"/>
  <c r="W29" i="34"/>
  <c r="S27" i="34"/>
  <c r="U39" i="34"/>
  <c r="W59" i="34"/>
  <c r="S90" i="34"/>
  <c r="W32" i="34"/>
  <c r="S49" i="34"/>
  <c r="U84" i="34"/>
  <c r="W30" i="34"/>
  <c r="T20" i="34"/>
  <c r="V3" i="34"/>
  <c r="P55" i="34"/>
  <c r="N55" i="34"/>
  <c r="T38" i="34"/>
  <c r="V46" i="34"/>
  <c r="P11" i="34"/>
  <c r="N11" i="34"/>
  <c r="T72" i="34"/>
  <c r="V70" i="34"/>
  <c r="P15" i="34"/>
  <c r="N15" i="34"/>
  <c r="T14" i="34"/>
  <c r="V48" i="34"/>
  <c r="P25" i="34"/>
  <c r="N25" i="34"/>
  <c r="R37" i="34"/>
  <c r="Q37" i="34"/>
  <c r="T18" i="34"/>
  <c r="V85" i="34"/>
  <c r="P80" i="34"/>
  <c r="N80" i="34"/>
  <c r="R83" i="34"/>
  <c r="Q83" i="34"/>
  <c r="T61" i="34"/>
  <c r="V44" i="34"/>
  <c r="P34" i="34"/>
  <c r="N34" i="34"/>
  <c r="R33" i="34"/>
  <c r="Q33" i="34"/>
  <c r="T57" i="34"/>
  <c r="V52" i="34"/>
  <c r="P78" i="34"/>
  <c r="N78" i="34"/>
  <c r="R35" i="34"/>
  <c r="Q35" i="34"/>
  <c r="T41" i="34"/>
  <c r="V12" i="34"/>
  <c r="P51" i="34"/>
  <c r="N51" i="34"/>
  <c r="R50" i="34"/>
  <c r="Q50" i="34"/>
  <c r="T16" i="34"/>
  <c r="V19" i="34"/>
  <c r="P23" i="34"/>
  <c r="N23" i="34"/>
  <c r="R65" i="34"/>
  <c r="Q65" i="34"/>
  <c r="T56" i="34"/>
  <c r="V47" i="34"/>
  <c r="P40" i="34"/>
  <c r="N40" i="34"/>
  <c r="R4" i="34"/>
  <c r="Q4" i="34"/>
  <c r="T89" i="34"/>
  <c r="V17" i="34"/>
  <c r="P29" i="34"/>
  <c r="N29" i="34"/>
  <c r="R66" i="34"/>
  <c r="Q66" i="34"/>
  <c r="T27" i="34"/>
  <c r="V39" i="34"/>
  <c r="P59" i="34"/>
  <c r="N59" i="34"/>
  <c r="R68" i="34"/>
  <c r="Q68" i="34"/>
  <c r="T90" i="34"/>
  <c r="V71" i="34"/>
  <c r="P32" i="34"/>
  <c r="N32" i="34"/>
  <c r="R76" i="34"/>
  <c r="Q76" i="34"/>
  <c r="T49" i="34"/>
  <c r="V84" i="34"/>
  <c r="P30" i="34"/>
  <c r="N30" i="34"/>
  <c r="P18" i="33"/>
  <c r="N18" i="33"/>
  <c r="P52" i="33"/>
  <c r="N52" i="33"/>
  <c r="P39" i="33"/>
  <c r="N39" i="33"/>
  <c r="P38" i="33"/>
  <c r="N38" i="33"/>
  <c r="V55" i="33"/>
  <c r="U37" i="33"/>
  <c r="X18" i="33"/>
  <c r="P46" i="33"/>
  <c r="N46" i="33"/>
  <c r="S23" i="33"/>
  <c r="U27" i="33"/>
  <c r="P51" i="33"/>
  <c r="N51" i="33"/>
  <c r="T23" i="33"/>
  <c r="P4" i="33"/>
  <c r="N4" i="33"/>
  <c r="U51" i="33"/>
  <c r="W51" i="33"/>
  <c r="R5" i="33"/>
  <c r="Q5" i="33"/>
  <c r="X42" i="33"/>
  <c r="P47" i="33"/>
  <c r="N47" i="33"/>
  <c r="T32" i="33"/>
  <c r="R32" i="33"/>
  <c r="Q32" i="33"/>
  <c r="X32" i="33"/>
  <c r="P32" i="33"/>
  <c r="N32" i="33"/>
  <c r="V3" i="33"/>
  <c r="T3" i="33"/>
  <c r="S3" i="33"/>
  <c r="R3" i="33"/>
  <c r="Q3" i="33"/>
  <c r="T12" i="33"/>
  <c r="S12" i="33"/>
  <c r="R12" i="33"/>
  <c r="Q12" i="33"/>
  <c r="X12" i="33"/>
  <c r="P12" i="33"/>
  <c r="N12" i="33"/>
  <c r="P29" i="33"/>
  <c r="N29" i="33"/>
  <c r="V49" i="33"/>
  <c r="V20" i="33"/>
  <c r="T35" i="33"/>
  <c r="X43" i="33"/>
  <c r="X4" i="33"/>
  <c r="V31" i="33"/>
  <c r="T17" i="33"/>
  <c r="X48" i="33"/>
  <c r="X52" i="33"/>
  <c r="V40" i="33"/>
  <c r="R10" i="33"/>
  <c r="Q10" i="33"/>
  <c r="S26" i="33"/>
  <c r="S32" i="33"/>
  <c r="P3" i="33"/>
  <c r="N3" i="33"/>
  <c r="X9" i="33"/>
  <c r="P9" i="33"/>
  <c r="N9" i="33"/>
  <c r="W9" i="33"/>
  <c r="V9" i="33"/>
  <c r="U9" i="33"/>
  <c r="T9" i="33"/>
  <c r="S37" i="33"/>
  <c r="U12" i="33"/>
  <c r="V8" i="33"/>
  <c r="T27" i="33"/>
  <c r="V24" i="33"/>
  <c r="T44" i="33"/>
  <c r="R43" i="33"/>
  <c r="Q43" i="33"/>
  <c r="R50" i="33"/>
  <c r="Q50" i="33"/>
  <c r="R48" i="33"/>
  <c r="Q48" i="33"/>
  <c r="S10" i="33"/>
  <c r="T26" i="33"/>
  <c r="U32" i="33"/>
  <c r="T37" i="33"/>
  <c r="V12" i="33"/>
  <c r="T13" i="33"/>
  <c r="X21" i="33"/>
  <c r="X46" i="33"/>
  <c r="V15" i="33"/>
  <c r="T50" i="33"/>
  <c r="X41" i="33"/>
  <c r="X39" i="33"/>
  <c r="V54" i="33"/>
  <c r="V29" i="33"/>
  <c r="U29" i="33"/>
  <c r="T29" i="33"/>
  <c r="S29" i="33"/>
  <c r="R29" i="33"/>
  <c r="Q29" i="33"/>
  <c r="V32" i="33"/>
  <c r="U3" i="33"/>
  <c r="R9" i="33"/>
  <c r="Q9" i="33"/>
  <c r="W12" i="33"/>
  <c r="X29" i="33"/>
  <c r="X45" i="33"/>
  <c r="X30" i="33"/>
  <c r="X6" i="33"/>
  <c r="R21" i="33"/>
  <c r="Q21" i="33"/>
  <c r="R34" i="33"/>
  <c r="Q34" i="33"/>
  <c r="R41" i="33"/>
  <c r="Q41" i="33"/>
  <c r="S53" i="33"/>
  <c r="X10" i="33"/>
  <c r="P10" i="33"/>
  <c r="N10" i="33"/>
  <c r="V10" i="33"/>
  <c r="U10" i="33"/>
  <c r="T10" i="33"/>
  <c r="S17" i="33"/>
  <c r="S50" i="33"/>
  <c r="S34" i="33"/>
  <c r="S22" i="33"/>
  <c r="S35" i="33"/>
  <c r="S44" i="33"/>
  <c r="S27" i="33"/>
  <c r="S13" i="33"/>
  <c r="S56" i="33"/>
  <c r="S36" i="33"/>
  <c r="S48" i="33"/>
  <c r="S41" i="33"/>
  <c r="S14" i="33"/>
  <c r="S16" i="33"/>
  <c r="S43" i="33"/>
  <c r="S21" i="33"/>
  <c r="S6" i="33"/>
  <c r="S30" i="33"/>
  <c r="S45" i="33"/>
  <c r="W32" i="33"/>
  <c r="W3" i="33"/>
  <c r="S9" i="33"/>
  <c r="V25" i="33"/>
  <c r="U25" i="33"/>
  <c r="T25" i="33"/>
  <c r="S25" i="33"/>
  <c r="R25" i="33"/>
  <c r="Q25" i="33"/>
  <c r="R30" i="33"/>
  <c r="Q30" i="33"/>
  <c r="R6" i="33"/>
  <c r="Q6" i="33"/>
  <c r="X7" i="33"/>
  <c r="V33" i="33"/>
  <c r="T34" i="33"/>
  <c r="X14" i="33"/>
  <c r="X47" i="33"/>
  <c r="V28" i="33"/>
  <c r="T53" i="33"/>
  <c r="X56" i="33"/>
  <c r="T40" i="33"/>
  <c r="R40" i="33"/>
  <c r="Q40" i="33"/>
  <c r="X40" i="33"/>
  <c r="P40" i="33"/>
  <c r="N40" i="33"/>
  <c r="X3" i="33"/>
  <c r="P25" i="33"/>
  <c r="N25" i="33"/>
  <c r="R45" i="33"/>
  <c r="Q45" i="33"/>
  <c r="R22" i="33"/>
  <c r="Q22" i="33"/>
  <c r="R14" i="33"/>
  <c r="Q14" i="33"/>
  <c r="S57" i="33"/>
  <c r="R56" i="33"/>
  <c r="Q56" i="33"/>
  <c r="V51" i="33"/>
  <c r="T51" i="33"/>
  <c r="S51" i="33"/>
  <c r="R51" i="33"/>
  <c r="Q51" i="33"/>
  <c r="R23" i="33"/>
  <c r="Q23" i="33"/>
  <c r="T49" i="33"/>
  <c r="W25" i="33"/>
  <c r="X38" i="33"/>
  <c r="V11" i="33"/>
  <c r="T22" i="33"/>
  <c r="X16" i="33"/>
  <c r="T57" i="33"/>
  <c r="X36" i="33"/>
  <c r="W49" i="33"/>
  <c r="W8" i="33"/>
  <c r="W24" i="33"/>
  <c r="W20" i="33"/>
  <c r="U35" i="33"/>
  <c r="W11" i="33"/>
  <c r="U22" i="33"/>
  <c r="W33" i="33"/>
  <c r="U34" i="33"/>
  <c r="W15" i="33"/>
  <c r="U50" i="33"/>
  <c r="W31" i="33"/>
  <c r="U17" i="33"/>
  <c r="W55" i="33"/>
  <c r="U57" i="33"/>
  <c r="W28" i="33"/>
  <c r="W54" i="33"/>
  <c r="V26" i="33"/>
  <c r="V37" i="33"/>
  <c r="T5" i="33"/>
  <c r="V23" i="33"/>
  <c r="P49" i="33"/>
  <c r="N49" i="33"/>
  <c r="X49" i="33"/>
  <c r="T45" i="33"/>
  <c r="V13" i="33"/>
  <c r="P8" i="33"/>
  <c r="N8" i="33"/>
  <c r="X8" i="33"/>
  <c r="R18" i="33"/>
  <c r="Q18" i="33"/>
  <c r="T30" i="33"/>
  <c r="V27" i="33"/>
  <c r="P24" i="33"/>
  <c r="N24" i="33"/>
  <c r="X24" i="33"/>
  <c r="R42" i="33"/>
  <c r="Q42" i="33"/>
  <c r="T6" i="33"/>
  <c r="V44" i="33"/>
  <c r="P20" i="33"/>
  <c r="N20" i="33"/>
  <c r="X20" i="33"/>
  <c r="R38" i="33"/>
  <c r="Q38" i="33"/>
  <c r="T21" i="33"/>
  <c r="V35" i="33"/>
  <c r="P11" i="33"/>
  <c r="N11" i="33"/>
  <c r="X11" i="33"/>
  <c r="R7" i="33"/>
  <c r="Q7" i="33"/>
  <c r="T43" i="33"/>
  <c r="V22" i="33"/>
  <c r="P33" i="33"/>
  <c r="N33" i="33"/>
  <c r="X33" i="33"/>
  <c r="R46" i="33"/>
  <c r="Q46" i="33"/>
  <c r="T16" i="33"/>
  <c r="V34" i="33"/>
  <c r="P15" i="33"/>
  <c r="N15" i="33"/>
  <c r="X15" i="33"/>
  <c r="R4" i="33"/>
  <c r="Q4" i="33"/>
  <c r="T14" i="33"/>
  <c r="V50" i="33"/>
  <c r="P31" i="33"/>
  <c r="N31" i="33"/>
  <c r="X31" i="33"/>
  <c r="R19" i="33"/>
  <c r="Q19" i="33"/>
  <c r="T41" i="33"/>
  <c r="V17" i="33"/>
  <c r="P55" i="33"/>
  <c r="N55" i="33"/>
  <c r="X55" i="33"/>
  <c r="R47" i="33"/>
  <c r="Q47" i="33"/>
  <c r="T48" i="33"/>
  <c r="V57" i="33"/>
  <c r="P28" i="33"/>
  <c r="N28" i="33"/>
  <c r="X28" i="33"/>
  <c r="R39" i="33"/>
  <c r="Q39" i="33"/>
  <c r="T36" i="33"/>
  <c r="V53" i="33"/>
  <c r="P54" i="33"/>
  <c r="N54" i="33"/>
  <c r="X54" i="33"/>
  <c r="W26" i="33"/>
  <c r="W37" i="33"/>
  <c r="U5" i="33"/>
  <c r="W23" i="33"/>
  <c r="U45" i="33"/>
  <c r="W13" i="33"/>
  <c r="S18" i="33"/>
  <c r="U30" i="33"/>
  <c r="W27" i="33"/>
  <c r="S42" i="33"/>
  <c r="U6" i="33"/>
  <c r="W44" i="33"/>
  <c r="S38" i="33"/>
  <c r="U21" i="33"/>
  <c r="W35" i="33"/>
  <c r="S7" i="33"/>
  <c r="U43" i="33"/>
  <c r="W22" i="33"/>
  <c r="S46" i="33"/>
  <c r="U16" i="33"/>
  <c r="W34" i="33"/>
  <c r="S4" i="33"/>
  <c r="U14" i="33"/>
  <c r="W50" i="33"/>
  <c r="S19" i="33"/>
  <c r="U41" i="33"/>
  <c r="W17" i="33"/>
  <c r="S47" i="33"/>
  <c r="U48" i="33"/>
  <c r="W57" i="33"/>
  <c r="S39" i="33"/>
  <c r="U36" i="33"/>
  <c r="W53" i="33"/>
  <c r="S52" i="33"/>
  <c r="U56" i="33"/>
  <c r="P26" i="33"/>
  <c r="N26" i="33"/>
  <c r="X26" i="33"/>
  <c r="P37" i="33"/>
  <c r="N37" i="33"/>
  <c r="X37" i="33"/>
  <c r="V5" i="33"/>
  <c r="P23" i="33"/>
  <c r="N23" i="33"/>
  <c r="X23" i="33"/>
  <c r="R49" i="33"/>
  <c r="Q49" i="33"/>
  <c r="V45" i="33"/>
  <c r="P13" i="33"/>
  <c r="N13" i="33"/>
  <c r="X13" i="33"/>
  <c r="R8" i="33"/>
  <c r="Q8" i="33"/>
  <c r="T18" i="33"/>
  <c r="V30" i="33"/>
  <c r="P27" i="33"/>
  <c r="N27" i="33"/>
  <c r="X27" i="33"/>
  <c r="R24" i="33"/>
  <c r="Q24" i="33"/>
  <c r="T42" i="33"/>
  <c r="V6" i="33"/>
  <c r="P44" i="33"/>
  <c r="N44" i="33"/>
  <c r="X44" i="33"/>
  <c r="R20" i="33"/>
  <c r="Q20" i="33"/>
  <c r="T38" i="33"/>
  <c r="V21" i="33"/>
  <c r="P35" i="33"/>
  <c r="N35" i="33"/>
  <c r="X35" i="33"/>
  <c r="R11" i="33"/>
  <c r="Q11" i="33"/>
  <c r="T7" i="33"/>
  <c r="V43" i="33"/>
  <c r="P22" i="33"/>
  <c r="N22" i="33"/>
  <c r="X22" i="33"/>
  <c r="R33" i="33"/>
  <c r="Q33" i="33"/>
  <c r="T46" i="33"/>
  <c r="V16" i="33"/>
  <c r="P34" i="33"/>
  <c r="N34" i="33"/>
  <c r="X34" i="33"/>
  <c r="R15" i="33"/>
  <c r="Q15" i="33"/>
  <c r="T4" i="33"/>
  <c r="V14" i="33"/>
  <c r="P50" i="33"/>
  <c r="N50" i="33"/>
  <c r="X50" i="33"/>
  <c r="R31" i="33"/>
  <c r="Q31" i="33"/>
  <c r="T19" i="33"/>
  <c r="V41" i="33"/>
  <c r="P17" i="33"/>
  <c r="N17" i="33"/>
  <c r="X17" i="33"/>
  <c r="R55" i="33"/>
  <c r="Q55" i="33"/>
  <c r="T47" i="33"/>
  <c r="V48" i="33"/>
  <c r="P57" i="33"/>
  <c r="N57" i="33"/>
  <c r="X57" i="33"/>
  <c r="R28" i="33"/>
  <c r="Q28" i="33"/>
  <c r="T39" i="33"/>
  <c r="V36" i="33"/>
  <c r="P53" i="33"/>
  <c r="N53" i="33"/>
  <c r="X53" i="33"/>
  <c r="R54" i="33"/>
  <c r="Q54" i="33"/>
  <c r="T52" i="33"/>
  <c r="V56" i="33"/>
  <c r="W5" i="33"/>
  <c r="S49" i="33"/>
  <c r="W45" i="33"/>
  <c r="S8" i="33"/>
  <c r="U18" i="33"/>
  <c r="W30" i="33"/>
  <c r="S24" i="33"/>
  <c r="U42" i="33"/>
  <c r="W6" i="33"/>
  <c r="S20" i="33"/>
  <c r="U38" i="33"/>
  <c r="W21" i="33"/>
  <c r="S11" i="33"/>
  <c r="U7" i="33"/>
  <c r="W43" i="33"/>
  <c r="S33" i="33"/>
  <c r="U46" i="33"/>
  <c r="W16" i="33"/>
  <c r="S15" i="33"/>
  <c r="U4" i="33"/>
  <c r="W14" i="33"/>
  <c r="S31" i="33"/>
  <c r="U19" i="33"/>
  <c r="W41" i="33"/>
  <c r="S55" i="33"/>
  <c r="U47" i="33"/>
  <c r="W48" i="33"/>
  <c r="S28" i="33"/>
  <c r="U39" i="33"/>
  <c r="W36" i="33"/>
  <c r="S54" i="33"/>
  <c r="U52" i="33"/>
  <c r="W56" i="33"/>
  <c r="P5" i="33"/>
  <c r="N5" i="33"/>
  <c r="P45" i="33"/>
  <c r="N45" i="33"/>
  <c r="T8" i="33"/>
  <c r="V18" i="33"/>
  <c r="P30" i="33"/>
  <c r="N30" i="33"/>
  <c r="V42" i="33"/>
  <c r="P6" i="33"/>
  <c r="N6" i="33"/>
  <c r="T20" i="33"/>
  <c r="V38" i="33"/>
  <c r="P21" i="33"/>
  <c r="N21" i="33"/>
  <c r="T11" i="33"/>
  <c r="V7" i="33"/>
  <c r="P43" i="33"/>
  <c r="N43" i="33"/>
  <c r="T33" i="33"/>
  <c r="V46" i="33"/>
  <c r="P16" i="33"/>
  <c r="N16" i="33"/>
  <c r="T15" i="33"/>
  <c r="V4" i="33"/>
  <c r="P14" i="33"/>
  <c r="N14" i="33"/>
  <c r="T31" i="33"/>
  <c r="V19" i="33"/>
  <c r="P41" i="33"/>
  <c r="N41" i="33"/>
  <c r="T55" i="33"/>
  <c r="V47" i="33"/>
  <c r="P48" i="33"/>
  <c r="N48" i="33"/>
  <c r="R57" i="33"/>
  <c r="Q57" i="33"/>
  <c r="T28" i="33"/>
  <c r="V39" i="33"/>
  <c r="P36" i="33"/>
  <c r="N36" i="33"/>
  <c r="R53" i="33"/>
  <c r="Q53" i="33"/>
  <c r="T54" i="33"/>
  <c r="V52" i="33"/>
  <c r="P56" i="33"/>
  <c r="N56" i="33"/>
  <c r="R3" i="32"/>
  <c r="Q3" i="32"/>
  <c r="P35" i="32"/>
  <c r="N35" i="32"/>
  <c r="U19" i="32"/>
  <c r="P55" i="32"/>
  <c r="N55" i="32"/>
  <c r="X35" i="32"/>
  <c r="W20" i="32"/>
  <c r="R26" i="32"/>
  <c r="Q26" i="32"/>
  <c r="P54" i="32"/>
  <c r="N54" i="32"/>
  <c r="S26" i="32"/>
  <c r="U54" i="32"/>
  <c r="R37" i="32"/>
  <c r="Q37" i="32"/>
  <c r="W19" i="32"/>
  <c r="P27" i="32"/>
  <c r="N27" i="32"/>
  <c r="W54" i="32"/>
  <c r="S43" i="32"/>
  <c r="R50" i="32"/>
  <c r="Q50" i="32"/>
  <c r="X55" i="32"/>
  <c r="P19" i="32"/>
  <c r="N19" i="32"/>
  <c r="S44" i="32"/>
  <c r="S3" i="32"/>
  <c r="U17" i="32"/>
  <c r="P7" i="32"/>
  <c r="N7" i="32"/>
  <c r="P22" i="32"/>
  <c r="N22" i="32"/>
  <c r="P11" i="32"/>
  <c r="N11" i="32"/>
  <c r="T31" i="32"/>
  <c r="R31" i="32"/>
  <c r="Q31" i="32"/>
  <c r="X31" i="32"/>
  <c r="P31" i="32"/>
  <c r="N31" i="32"/>
  <c r="U3" i="32"/>
  <c r="T20" i="32"/>
  <c r="U44" i="32"/>
  <c r="X4" i="32"/>
  <c r="P4" i="32"/>
  <c r="N4" i="32"/>
  <c r="V4" i="32"/>
  <c r="T4" i="32"/>
  <c r="U43" i="32"/>
  <c r="R24" i="32"/>
  <c r="Q24" i="32"/>
  <c r="T46" i="32"/>
  <c r="R10" i="32"/>
  <c r="Q10" i="32"/>
  <c r="T51" i="32"/>
  <c r="U50" i="32"/>
  <c r="U57" i="32"/>
  <c r="S52" i="32"/>
  <c r="R33" i="32"/>
  <c r="Q33" i="32"/>
  <c r="U48" i="32"/>
  <c r="T14" i="32"/>
  <c r="U28" i="32"/>
  <c r="T28" i="32"/>
  <c r="S28" i="32"/>
  <c r="R28" i="32"/>
  <c r="Q28" i="32"/>
  <c r="X28" i="32"/>
  <c r="P28" i="32"/>
  <c r="N28" i="32"/>
  <c r="X5" i="32"/>
  <c r="P5" i="32"/>
  <c r="N5" i="32"/>
  <c r="V5" i="32"/>
  <c r="V29" i="32"/>
  <c r="T29" i="32"/>
  <c r="R29" i="32"/>
  <c r="Q29" i="32"/>
  <c r="S11" i="32"/>
  <c r="V19" i="32"/>
  <c r="T19" i="32"/>
  <c r="U26" i="32"/>
  <c r="X17" i="32"/>
  <c r="S12" i="32"/>
  <c r="V54" i="32"/>
  <c r="T54" i="32"/>
  <c r="U20" i="32"/>
  <c r="S31" i="32"/>
  <c r="P29" i="32"/>
  <c r="N29" i="32"/>
  <c r="V44" i="32"/>
  <c r="S36" i="32"/>
  <c r="R41" i="32"/>
  <c r="Q41" i="32"/>
  <c r="X41" i="32"/>
  <c r="P41" i="32"/>
  <c r="N41" i="32"/>
  <c r="V41" i="32"/>
  <c r="S24" i="32"/>
  <c r="U46" i="32"/>
  <c r="U21" i="32"/>
  <c r="S10" i="32"/>
  <c r="V28" i="32"/>
  <c r="S6" i="32"/>
  <c r="X32" i="32"/>
  <c r="V57" i="32"/>
  <c r="T52" i="32"/>
  <c r="X37" i="32"/>
  <c r="X22" i="32"/>
  <c r="V48" i="32"/>
  <c r="S51" i="32"/>
  <c r="R51" i="32"/>
  <c r="Q51" i="32"/>
  <c r="X51" i="32"/>
  <c r="P51" i="32"/>
  <c r="N51" i="32"/>
  <c r="V51" i="32"/>
  <c r="T26" i="32"/>
  <c r="R5" i="32"/>
  <c r="Q5" i="32"/>
  <c r="U31" i="32"/>
  <c r="X13" i="32"/>
  <c r="P13" i="32"/>
  <c r="N13" i="32"/>
  <c r="V13" i="32"/>
  <c r="T13" i="32"/>
  <c r="U36" i="32"/>
  <c r="R4" i="32"/>
  <c r="Q4" i="32"/>
  <c r="X43" i="32"/>
  <c r="U24" i="32"/>
  <c r="W46" i="32"/>
  <c r="V21" i="32"/>
  <c r="W51" i="32"/>
  <c r="W28" i="32"/>
  <c r="X6" i="32"/>
  <c r="U49" i="32"/>
  <c r="S38" i="32"/>
  <c r="U23" i="32"/>
  <c r="S56" i="32"/>
  <c r="R42" i="32"/>
  <c r="Q42" i="32"/>
  <c r="X42" i="32"/>
  <c r="P42" i="32"/>
  <c r="N42" i="32"/>
  <c r="P12" i="32"/>
  <c r="N12" i="32"/>
  <c r="P36" i="32"/>
  <c r="N36" i="32"/>
  <c r="T42" i="32"/>
  <c r="U42" i="32"/>
  <c r="S5" i="32"/>
  <c r="R14" i="32"/>
  <c r="Q14" i="32"/>
  <c r="X14" i="32"/>
  <c r="P14" i="32"/>
  <c r="N14" i="32"/>
  <c r="V12" i="32"/>
  <c r="V31" i="32"/>
  <c r="S29" i="32"/>
  <c r="R25" i="32"/>
  <c r="Q25" i="32"/>
  <c r="X25" i="32"/>
  <c r="P25" i="32"/>
  <c r="N25" i="32"/>
  <c r="V25" i="32"/>
  <c r="S4" i="32"/>
  <c r="S41" i="32"/>
  <c r="T34" i="32"/>
  <c r="R34" i="32"/>
  <c r="Q34" i="32"/>
  <c r="X34" i="32"/>
  <c r="P34" i="32"/>
  <c r="N34" i="32"/>
  <c r="X7" i="32"/>
  <c r="V49" i="32"/>
  <c r="T38" i="32"/>
  <c r="X45" i="32"/>
  <c r="X16" i="32"/>
  <c r="V23" i="32"/>
  <c r="T56" i="32"/>
  <c r="X53" i="32"/>
  <c r="T11" i="32"/>
  <c r="R11" i="32"/>
  <c r="Q11" i="32"/>
  <c r="V36" i="32"/>
  <c r="T36" i="32"/>
  <c r="R36" i="32"/>
  <c r="Q36" i="32"/>
  <c r="R46" i="32"/>
  <c r="Q46" i="32"/>
  <c r="X46" i="32"/>
  <c r="P46" i="32"/>
  <c r="N46" i="32"/>
  <c r="V46" i="32"/>
  <c r="U35" i="32"/>
  <c r="U22" i="32"/>
  <c r="U16" i="32"/>
  <c r="U15" i="32"/>
  <c r="U53" i="32"/>
  <c r="U9" i="32"/>
  <c r="U33" i="32"/>
  <c r="U37" i="32"/>
  <c r="U45" i="32"/>
  <c r="U40" i="32"/>
  <c r="U56" i="32"/>
  <c r="V14" i="32"/>
  <c r="R35" i="32"/>
  <c r="Q35" i="32"/>
  <c r="R22" i="32"/>
  <c r="Q22" i="32"/>
  <c r="R16" i="32"/>
  <c r="Q16" i="32"/>
  <c r="W11" i="32"/>
  <c r="R19" i="32"/>
  <c r="Q19" i="32"/>
  <c r="V42" i="32"/>
  <c r="X27" i="32"/>
  <c r="T5" i="32"/>
  <c r="R54" i="32"/>
  <c r="Q54" i="32"/>
  <c r="X3" i="32"/>
  <c r="P3" i="32"/>
  <c r="N3" i="32"/>
  <c r="V3" i="32"/>
  <c r="T3" i="32"/>
  <c r="W31" i="32"/>
  <c r="U29" i="32"/>
  <c r="R13" i="32"/>
  <c r="Q13" i="32"/>
  <c r="X36" i="32"/>
  <c r="U4" i="32"/>
  <c r="V43" i="32"/>
  <c r="T43" i="32"/>
  <c r="R43" i="32"/>
  <c r="Q43" i="32"/>
  <c r="S30" i="32"/>
  <c r="R45" i="32"/>
  <c r="Q45" i="32"/>
  <c r="U8" i="32"/>
  <c r="S47" i="32"/>
  <c r="R53" i="32"/>
  <c r="Q53" i="32"/>
  <c r="T53" i="32"/>
  <c r="T9" i="32"/>
  <c r="T12" i="32"/>
  <c r="R12" i="32"/>
  <c r="Q12" i="32"/>
  <c r="T25" i="32"/>
  <c r="U14" i="32"/>
  <c r="U25" i="32"/>
  <c r="T21" i="32"/>
  <c r="S21" i="32"/>
  <c r="R21" i="32"/>
  <c r="Q21" i="32"/>
  <c r="X21" i="32"/>
  <c r="P21" i="32"/>
  <c r="N21" i="32"/>
  <c r="T18" i="32"/>
  <c r="U11" i="32"/>
  <c r="T17" i="32"/>
  <c r="R17" i="32"/>
  <c r="Q17" i="32"/>
  <c r="U27" i="32"/>
  <c r="U12" i="32"/>
  <c r="X26" i="32"/>
  <c r="P26" i="32"/>
  <c r="N26" i="32"/>
  <c r="V26" i="32"/>
  <c r="S35" i="32"/>
  <c r="S22" i="32"/>
  <c r="S16" i="32"/>
  <c r="S15" i="32"/>
  <c r="S55" i="32"/>
  <c r="S32" i="32"/>
  <c r="S53" i="32"/>
  <c r="S9" i="32"/>
  <c r="S33" i="32"/>
  <c r="S37" i="32"/>
  <c r="S45" i="32"/>
  <c r="S40" i="32"/>
  <c r="S50" i="32"/>
  <c r="X11" i="32"/>
  <c r="S19" i="32"/>
  <c r="W42" i="32"/>
  <c r="S17" i="32"/>
  <c r="V27" i="32"/>
  <c r="T27" i="32"/>
  <c r="U5" i="32"/>
  <c r="S14" i="32"/>
  <c r="X12" i="32"/>
  <c r="S54" i="32"/>
  <c r="R20" i="32"/>
  <c r="Q20" i="32"/>
  <c r="X20" i="32"/>
  <c r="P20" i="32"/>
  <c r="N20" i="32"/>
  <c r="V20" i="32"/>
  <c r="W29" i="32"/>
  <c r="S13" i="32"/>
  <c r="S25" i="32"/>
  <c r="T44" i="32"/>
  <c r="R44" i="32"/>
  <c r="Q44" i="32"/>
  <c r="X44" i="32"/>
  <c r="P44" i="32"/>
  <c r="N44" i="32"/>
  <c r="W4" i="32"/>
  <c r="U41" i="32"/>
  <c r="S34" i="32"/>
  <c r="P43" i="32"/>
  <c r="N43" i="32"/>
  <c r="T30" i="32"/>
  <c r="X40" i="32"/>
  <c r="T47" i="32"/>
  <c r="X9" i="32"/>
  <c r="U30" i="32"/>
  <c r="W49" i="32"/>
  <c r="U38" i="32"/>
  <c r="W57" i="32"/>
  <c r="U52" i="32"/>
  <c r="W39" i="32"/>
  <c r="U18" i="32"/>
  <c r="W8" i="32"/>
  <c r="U47" i="32"/>
  <c r="W23" i="32"/>
  <c r="W48" i="32"/>
  <c r="T24" i="32"/>
  <c r="R7" i="32"/>
  <c r="Q7" i="32"/>
  <c r="T10" i="32"/>
  <c r="R6" i="32"/>
  <c r="Q6" i="32"/>
  <c r="T50" i="32"/>
  <c r="V30" i="32"/>
  <c r="P49" i="32"/>
  <c r="N49" i="32"/>
  <c r="X49" i="32"/>
  <c r="R32" i="32"/>
  <c r="Q32" i="32"/>
  <c r="T40" i="32"/>
  <c r="V38" i="32"/>
  <c r="P57" i="32"/>
  <c r="N57" i="32"/>
  <c r="X57" i="32"/>
  <c r="R55" i="32"/>
  <c r="Q55" i="32"/>
  <c r="T45" i="32"/>
  <c r="V52" i="32"/>
  <c r="P39" i="32"/>
  <c r="N39" i="32"/>
  <c r="X39" i="32"/>
  <c r="R15" i="32"/>
  <c r="Q15" i="32"/>
  <c r="T37" i="32"/>
  <c r="V18" i="32"/>
  <c r="P8" i="32"/>
  <c r="N8" i="32"/>
  <c r="X8" i="32"/>
  <c r="T33" i="32"/>
  <c r="V47" i="32"/>
  <c r="P23" i="32"/>
  <c r="N23" i="32"/>
  <c r="X23" i="32"/>
  <c r="V56" i="32"/>
  <c r="P48" i="32"/>
  <c r="N48" i="32"/>
  <c r="X48" i="32"/>
  <c r="W30" i="32"/>
  <c r="W38" i="32"/>
  <c r="W52" i="32"/>
  <c r="W18" i="32"/>
  <c r="W47" i="32"/>
  <c r="W56" i="32"/>
  <c r="V24" i="32"/>
  <c r="T7" i="32"/>
  <c r="V10" i="32"/>
  <c r="T6" i="32"/>
  <c r="V50" i="32"/>
  <c r="P30" i="32"/>
  <c r="N30" i="32"/>
  <c r="X30" i="32"/>
  <c r="R49" i="32"/>
  <c r="Q49" i="32"/>
  <c r="T32" i="32"/>
  <c r="V40" i="32"/>
  <c r="P38" i="32"/>
  <c r="N38" i="32"/>
  <c r="X38" i="32"/>
  <c r="R57" i="32"/>
  <c r="Q57" i="32"/>
  <c r="T55" i="32"/>
  <c r="V45" i="32"/>
  <c r="P52" i="32"/>
  <c r="N52" i="32"/>
  <c r="X52" i="32"/>
  <c r="R39" i="32"/>
  <c r="Q39" i="32"/>
  <c r="T15" i="32"/>
  <c r="V37" i="32"/>
  <c r="P18" i="32"/>
  <c r="N18" i="32"/>
  <c r="X18" i="32"/>
  <c r="R8" i="32"/>
  <c r="Q8" i="32"/>
  <c r="T16" i="32"/>
  <c r="V33" i="32"/>
  <c r="P47" i="32"/>
  <c r="N47" i="32"/>
  <c r="X47" i="32"/>
  <c r="R23" i="32"/>
  <c r="Q23" i="32"/>
  <c r="T22" i="32"/>
  <c r="V9" i="32"/>
  <c r="P56" i="32"/>
  <c r="N56" i="32"/>
  <c r="X56" i="32"/>
  <c r="R48" i="32"/>
  <c r="Q48" i="32"/>
  <c r="T35" i="32"/>
  <c r="V53" i="32"/>
  <c r="U7" i="32"/>
  <c r="U6" i="32"/>
  <c r="W50" i="32"/>
  <c r="S49" i="32"/>
  <c r="U32" i="32"/>
  <c r="W40" i="32"/>
  <c r="S57" i="32"/>
  <c r="U55" i="32"/>
  <c r="W45" i="32"/>
  <c r="S39" i="32"/>
  <c r="W37" i="32"/>
  <c r="S8" i="32"/>
  <c r="W33" i="32"/>
  <c r="S23" i="32"/>
  <c r="W9" i="32"/>
  <c r="S48" i="32"/>
  <c r="W53" i="32"/>
  <c r="W24" i="32"/>
  <c r="P24" i="32"/>
  <c r="N24" i="32"/>
  <c r="V7" i="32"/>
  <c r="P10" i="32"/>
  <c r="N10" i="32"/>
  <c r="V6" i="32"/>
  <c r="P50" i="32"/>
  <c r="N50" i="32"/>
  <c r="R30" i="32"/>
  <c r="Q30" i="32"/>
  <c r="T49" i="32"/>
  <c r="V32" i="32"/>
  <c r="P40" i="32"/>
  <c r="N40" i="32"/>
  <c r="R38" i="32"/>
  <c r="Q38" i="32"/>
  <c r="T57" i="32"/>
  <c r="V55" i="32"/>
  <c r="P45" i="32"/>
  <c r="N45" i="32"/>
  <c r="R52" i="32"/>
  <c r="Q52" i="32"/>
  <c r="T39" i="32"/>
  <c r="V15" i="32"/>
  <c r="P37" i="32"/>
  <c r="N37" i="32"/>
  <c r="R18" i="32"/>
  <c r="Q18" i="32"/>
  <c r="T8" i="32"/>
  <c r="V16" i="32"/>
  <c r="P33" i="32"/>
  <c r="N33" i="32"/>
  <c r="R47" i="32"/>
  <c r="Q47" i="32"/>
  <c r="T23" i="32"/>
  <c r="V22" i="32"/>
  <c r="P9" i="32"/>
  <c r="N9" i="32"/>
  <c r="R56" i="32"/>
  <c r="Q56" i="32"/>
  <c r="T48" i="32"/>
  <c r="V35" i="32"/>
  <c r="P53" i="32"/>
  <c r="N53" i="32"/>
  <c r="Y42" i="31"/>
  <c r="O42" i="31"/>
  <c r="M42" i="31"/>
  <c r="L42" i="31"/>
  <c r="Y41" i="31"/>
  <c r="O41" i="31"/>
  <c r="W2" i="31"/>
  <c r="W41" i="31"/>
  <c r="M41" i="31"/>
  <c r="L41" i="31"/>
  <c r="Y40" i="31"/>
  <c r="O40" i="31"/>
  <c r="M40" i="31"/>
  <c r="L40" i="31"/>
  <c r="Y39" i="31"/>
  <c r="O39" i="31"/>
  <c r="R2" i="31"/>
  <c r="R39" i="31" s="1"/>
  <c r="Q39" i="31" s="1"/>
  <c r="M39" i="31"/>
  <c r="L39" i="31"/>
  <c r="Y38" i="31"/>
  <c r="O38" i="31"/>
  <c r="U2" i="31"/>
  <c r="U38" i="31"/>
  <c r="M38" i="31"/>
  <c r="L38" i="31"/>
  <c r="Y37" i="31"/>
  <c r="O37" i="31"/>
  <c r="M37" i="31"/>
  <c r="L37" i="31"/>
  <c r="Y36" i="31"/>
  <c r="O36" i="31"/>
  <c r="U36" i="31"/>
  <c r="M36" i="31"/>
  <c r="L36" i="31"/>
  <c r="Y35" i="31"/>
  <c r="O35" i="31"/>
  <c r="S2" i="31"/>
  <c r="S35" i="31"/>
  <c r="M35" i="31"/>
  <c r="L35" i="31"/>
  <c r="Y34" i="31"/>
  <c r="O34" i="31"/>
  <c r="U34" i="31"/>
  <c r="X2" i="31"/>
  <c r="X34" i="31"/>
  <c r="M34" i="31"/>
  <c r="L34" i="31"/>
  <c r="Y33" i="31"/>
  <c r="O33" i="31"/>
  <c r="W33" i="31"/>
  <c r="M33" i="31"/>
  <c r="L33" i="31"/>
  <c r="Y32" i="31"/>
  <c r="O32" i="31"/>
  <c r="U32" i="31"/>
  <c r="M32" i="31"/>
  <c r="L32" i="31"/>
  <c r="Y31" i="31"/>
  <c r="O31" i="31"/>
  <c r="S31" i="31"/>
  <c r="M31" i="31"/>
  <c r="L31" i="31"/>
  <c r="Y30" i="31"/>
  <c r="O30" i="31"/>
  <c r="U30" i="31"/>
  <c r="S30" i="31"/>
  <c r="M30" i="31"/>
  <c r="L30" i="31"/>
  <c r="Y29" i="31"/>
  <c r="O29" i="31"/>
  <c r="W29" i="31"/>
  <c r="M29" i="31"/>
  <c r="L29" i="31"/>
  <c r="Y28" i="31"/>
  <c r="O28" i="31"/>
  <c r="U28" i="31"/>
  <c r="M28" i="31"/>
  <c r="L28" i="31"/>
  <c r="Y27" i="31"/>
  <c r="O27" i="31"/>
  <c r="S27" i="31"/>
  <c r="M27" i="31"/>
  <c r="L27" i="31"/>
  <c r="Y26" i="31"/>
  <c r="O26" i="31"/>
  <c r="U26" i="31"/>
  <c r="S26" i="31"/>
  <c r="X26" i="31"/>
  <c r="M26" i="31"/>
  <c r="L26" i="31"/>
  <c r="Y25" i="31"/>
  <c r="O25" i="31"/>
  <c r="W25" i="31"/>
  <c r="M25" i="31"/>
  <c r="L25" i="31"/>
  <c r="Y24" i="31"/>
  <c r="O24" i="31"/>
  <c r="U24" i="31"/>
  <c r="M24" i="31"/>
  <c r="L24" i="31"/>
  <c r="Y23" i="31"/>
  <c r="O23" i="31"/>
  <c r="U23" i="31"/>
  <c r="S23" i="31"/>
  <c r="M23" i="31"/>
  <c r="L23" i="31"/>
  <c r="Y22" i="31"/>
  <c r="O22" i="31"/>
  <c r="U22" i="31"/>
  <c r="S22" i="31"/>
  <c r="M22" i="31"/>
  <c r="L22" i="31"/>
  <c r="Y21" i="31"/>
  <c r="O21" i="31"/>
  <c r="W21" i="31"/>
  <c r="M21" i="31"/>
  <c r="L21" i="31"/>
  <c r="Y20" i="31"/>
  <c r="O20" i="31"/>
  <c r="U20" i="31"/>
  <c r="M20" i="31"/>
  <c r="L20" i="31"/>
  <c r="Y19" i="31"/>
  <c r="O19" i="31"/>
  <c r="U19" i="31"/>
  <c r="S19" i="31"/>
  <c r="M19" i="31"/>
  <c r="L19" i="31"/>
  <c r="Y18" i="31"/>
  <c r="O18" i="31"/>
  <c r="U18" i="31"/>
  <c r="S18" i="31"/>
  <c r="M18" i="31"/>
  <c r="L18" i="31"/>
  <c r="Y17" i="31"/>
  <c r="O17" i="31"/>
  <c r="W17" i="31"/>
  <c r="M17" i="31"/>
  <c r="L17" i="31"/>
  <c r="Y16" i="31"/>
  <c r="O16" i="31"/>
  <c r="U16" i="31"/>
  <c r="M16" i="31"/>
  <c r="L16" i="31"/>
  <c r="Y15" i="31"/>
  <c r="O15" i="31"/>
  <c r="U15" i="31"/>
  <c r="S15" i="31"/>
  <c r="M15" i="31"/>
  <c r="L15" i="31"/>
  <c r="Y14" i="31"/>
  <c r="O14" i="31"/>
  <c r="U14" i="31"/>
  <c r="S14" i="31"/>
  <c r="M14" i="31"/>
  <c r="L14" i="31"/>
  <c r="Y13" i="31"/>
  <c r="O13" i="31"/>
  <c r="W13" i="31"/>
  <c r="M13" i="31"/>
  <c r="L13" i="31"/>
  <c r="Y12" i="31"/>
  <c r="O12" i="31"/>
  <c r="W12" i="31"/>
  <c r="U12" i="31"/>
  <c r="M12" i="31"/>
  <c r="L12" i="31"/>
  <c r="Y11" i="31"/>
  <c r="O11" i="31"/>
  <c r="U11" i="31"/>
  <c r="S11" i="31"/>
  <c r="M11" i="31"/>
  <c r="L11" i="31"/>
  <c r="Y10" i="31"/>
  <c r="O10" i="31"/>
  <c r="U10" i="31"/>
  <c r="S10" i="31"/>
  <c r="X10" i="31"/>
  <c r="M10" i="31"/>
  <c r="L10" i="31"/>
  <c r="Y9" i="31"/>
  <c r="O9" i="31"/>
  <c r="W9" i="31"/>
  <c r="M9" i="31"/>
  <c r="L9" i="31"/>
  <c r="Y8" i="31"/>
  <c r="O8" i="31"/>
  <c r="U8" i="31"/>
  <c r="M8" i="31"/>
  <c r="L8" i="31"/>
  <c r="Y7" i="31"/>
  <c r="O7" i="31"/>
  <c r="W7" i="31"/>
  <c r="U7" i="31"/>
  <c r="S7" i="31"/>
  <c r="M7" i="31"/>
  <c r="L7" i="31"/>
  <c r="Y6" i="31"/>
  <c r="O6" i="31"/>
  <c r="U6" i="31"/>
  <c r="S6" i="31"/>
  <c r="M6" i="31"/>
  <c r="L6" i="31"/>
  <c r="Y5" i="31"/>
  <c r="O5" i="31"/>
  <c r="W5" i="31"/>
  <c r="S5" i="31"/>
  <c r="M5" i="31"/>
  <c r="L5" i="31"/>
  <c r="Y4" i="31"/>
  <c r="O4" i="31"/>
  <c r="W4" i="31"/>
  <c r="U4" i="31"/>
  <c r="M4" i="31"/>
  <c r="L4" i="31"/>
  <c r="Y3" i="31"/>
  <c r="O3" i="31"/>
  <c r="U3" i="31"/>
  <c r="S3" i="31"/>
  <c r="M3" i="31"/>
  <c r="L3" i="31"/>
  <c r="V2" i="31"/>
  <c r="T2" i="31"/>
  <c r="X3" i="31"/>
  <c r="P3" i="31"/>
  <c r="N3" i="31"/>
  <c r="V3" i="31"/>
  <c r="T3" i="31"/>
  <c r="X11" i="31"/>
  <c r="P11" i="31"/>
  <c r="N11" i="31"/>
  <c r="V11" i="31"/>
  <c r="T11" i="31"/>
  <c r="T16" i="31"/>
  <c r="S16" i="31"/>
  <c r="X16" i="31"/>
  <c r="P16" i="31"/>
  <c r="N16" i="31"/>
  <c r="V16" i="31"/>
  <c r="T24" i="31"/>
  <c r="T32" i="31"/>
  <c r="V37" i="31"/>
  <c r="W11" i="31"/>
  <c r="W16" i="31"/>
  <c r="X7" i="31"/>
  <c r="P7" i="31"/>
  <c r="N7" i="31"/>
  <c r="V7" i="31"/>
  <c r="T7" i="31"/>
  <c r="S9" i="31"/>
  <c r="X14" i="31"/>
  <c r="X22" i="31"/>
  <c r="T36" i="31"/>
  <c r="W3" i="31"/>
  <c r="X6" i="31"/>
  <c r="X18" i="31"/>
  <c r="T28" i="31"/>
  <c r="X38" i="31"/>
  <c r="V9" i="31"/>
  <c r="U9" i="31"/>
  <c r="T9" i="31"/>
  <c r="X9" i="31"/>
  <c r="P9" i="31"/>
  <c r="N9" i="31"/>
  <c r="T20" i="31"/>
  <c r="T8" i="31"/>
  <c r="S8" i="31"/>
  <c r="X8" i="31"/>
  <c r="P8" i="31"/>
  <c r="N8" i="31"/>
  <c r="V8" i="31"/>
  <c r="V5" i="31"/>
  <c r="U5" i="31"/>
  <c r="T5" i="31"/>
  <c r="X5" i="31"/>
  <c r="P5" i="31"/>
  <c r="N5" i="31"/>
  <c r="W8" i="31"/>
  <c r="V13" i="31"/>
  <c r="U13" i="31"/>
  <c r="T13" i="31"/>
  <c r="S13" i="31"/>
  <c r="X13" i="31"/>
  <c r="P13" i="31"/>
  <c r="N13" i="31"/>
  <c r="X30" i="31"/>
  <c r="T40" i="31"/>
  <c r="X42" i="31"/>
  <c r="T4" i="31"/>
  <c r="S4" i="31"/>
  <c r="X4" i="31"/>
  <c r="P4" i="31"/>
  <c r="N4" i="31"/>
  <c r="V4" i="31"/>
  <c r="T12" i="31"/>
  <c r="S12" i="31"/>
  <c r="X12" i="31"/>
  <c r="P12" i="31"/>
  <c r="N12" i="31"/>
  <c r="V12" i="31"/>
  <c r="V17" i="31"/>
  <c r="U17" i="31"/>
  <c r="T17" i="31"/>
  <c r="S17" i="31"/>
  <c r="X17" i="31"/>
  <c r="P17" i="31"/>
  <c r="N17" i="31"/>
  <c r="V21" i="31"/>
  <c r="U21" i="31"/>
  <c r="T21" i="31"/>
  <c r="S21" i="31"/>
  <c r="X21" i="31"/>
  <c r="P21" i="31"/>
  <c r="N21" i="31"/>
  <c r="W37" i="31"/>
  <c r="S39" i="31"/>
  <c r="U40" i="31"/>
  <c r="T15" i="31"/>
  <c r="T19" i="31"/>
  <c r="V20" i="31"/>
  <c r="T23" i="31"/>
  <c r="V24" i="31"/>
  <c r="P25" i="31"/>
  <c r="N25" i="31"/>
  <c r="X25" i="31"/>
  <c r="T27" i="31"/>
  <c r="V28" i="31"/>
  <c r="P29" i="31"/>
  <c r="N29" i="31"/>
  <c r="X29" i="31"/>
  <c r="T31" i="31"/>
  <c r="V32" i="31"/>
  <c r="P33" i="31"/>
  <c r="N33" i="31"/>
  <c r="X33" i="31"/>
  <c r="T35" i="31"/>
  <c r="V36" i="31"/>
  <c r="P37" i="31"/>
  <c r="N37" i="31"/>
  <c r="X37" i="31"/>
  <c r="T39" i="31"/>
  <c r="V40" i="31"/>
  <c r="P41" i="31"/>
  <c r="N41" i="31"/>
  <c r="X41" i="31"/>
  <c r="W40" i="31"/>
  <c r="S42" i="31"/>
  <c r="W20" i="31"/>
  <c r="W24" i="31"/>
  <c r="U27" i="31"/>
  <c r="W28" i="31"/>
  <c r="U31" i="31"/>
  <c r="W32" i="31"/>
  <c r="S34" i="31"/>
  <c r="U35" i="31"/>
  <c r="W36" i="31"/>
  <c r="S38" i="31"/>
  <c r="U39" i="31"/>
  <c r="T6" i="31"/>
  <c r="T10" i="31"/>
  <c r="T14" i="31"/>
  <c r="V15" i="31"/>
  <c r="T18" i="31"/>
  <c r="V19" i="31"/>
  <c r="P20" i="31"/>
  <c r="N20" i="31"/>
  <c r="X20" i="31"/>
  <c r="T22" i="31"/>
  <c r="V23" i="31"/>
  <c r="P24" i="31"/>
  <c r="N24" i="31"/>
  <c r="X24" i="31"/>
  <c r="T26" i="31"/>
  <c r="V27" i="31"/>
  <c r="P28" i="31"/>
  <c r="N28" i="31"/>
  <c r="X28" i="31"/>
  <c r="T30" i="31"/>
  <c r="V31" i="31"/>
  <c r="P32" i="31"/>
  <c r="N32" i="31"/>
  <c r="X32" i="31"/>
  <c r="T34" i="31"/>
  <c r="V35" i="31"/>
  <c r="P36" i="31"/>
  <c r="N36" i="31"/>
  <c r="X36" i="31"/>
  <c r="T38" i="31"/>
  <c r="V39" i="31"/>
  <c r="P40" i="31"/>
  <c r="N40" i="31"/>
  <c r="X40" i="31"/>
  <c r="T42" i="31"/>
  <c r="W19" i="31"/>
  <c r="W27" i="31"/>
  <c r="S33" i="31"/>
  <c r="W35" i="31"/>
  <c r="W39" i="31"/>
  <c r="S41" i="31"/>
  <c r="U42" i="31"/>
  <c r="W15" i="31"/>
  <c r="W23" i="31"/>
  <c r="S25" i="31"/>
  <c r="S29" i="31"/>
  <c r="W31" i="31"/>
  <c r="S37" i="31"/>
  <c r="V6" i="31"/>
  <c r="V10" i="31"/>
  <c r="V14" i="31"/>
  <c r="P15" i="31"/>
  <c r="N15" i="31"/>
  <c r="X15" i="31"/>
  <c r="V18" i="31"/>
  <c r="P19" i="31"/>
  <c r="N19" i="31"/>
  <c r="X19" i="31"/>
  <c r="V22" i="31"/>
  <c r="P23" i="31"/>
  <c r="N23" i="31"/>
  <c r="X23" i="31"/>
  <c r="T25" i="31"/>
  <c r="V26" i="31"/>
  <c r="P27" i="31"/>
  <c r="N27" i="31"/>
  <c r="X27" i="31"/>
  <c r="T29" i="31"/>
  <c r="V30" i="31"/>
  <c r="P31" i="31"/>
  <c r="N31" i="31"/>
  <c r="X31" i="31"/>
  <c r="T33" i="31"/>
  <c r="V34" i="31"/>
  <c r="P35" i="31"/>
  <c r="N35" i="31"/>
  <c r="X35" i="31"/>
  <c r="T37" i="31"/>
  <c r="V38" i="31"/>
  <c r="P39" i="31"/>
  <c r="N39" i="31"/>
  <c r="X39" i="31"/>
  <c r="T41" i="31"/>
  <c r="V42" i="31"/>
  <c r="W22" i="31"/>
  <c r="S28" i="31"/>
  <c r="U29" i="31"/>
  <c r="S36" i="31"/>
  <c r="U37" i="31"/>
  <c r="W42" i="31"/>
  <c r="W6" i="31"/>
  <c r="W10" i="31"/>
  <c r="W14" i="31"/>
  <c r="W18" i="31"/>
  <c r="S20" i="31"/>
  <c r="S24" i="31"/>
  <c r="U25" i="31"/>
  <c r="W26" i="31"/>
  <c r="W30" i="31"/>
  <c r="S32" i="31"/>
  <c r="U33" i="31"/>
  <c r="W34" i="31"/>
  <c r="W38" i="31"/>
  <c r="S40" i="31"/>
  <c r="U41" i="31"/>
  <c r="P6" i="31"/>
  <c r="N6" i="31"/>
  <c r="P10" i="31"/>
  <c r="N10" i="31"/>
  <c r="P14" i="31"/>
  <c r="N14" i="31"/>
  <c r="P18" i="31"/>
  <c r="N18" i="31"/>
  <c r="P22" i="31"/>
  <c r="N22" i="31"/>
  <c r="V25" i="31"/>
  <c r="P26" i="31"/>
  <c r="N26" i="31"/>
  <c r="V29" i="31"/>
  <c r="P30" i="31"/>
  <c r="N30" i="31"/>
  <c r="V33" i="31"/>
  <c r="P34" i="31"/>
  <c r="N34" i="31"/>
  <c r="P38" i="31"/>
  <c r="N38" i="31"/>
  <c r="V41" i="31"/>
  <c r="P42" i="31"/>
  <c r="N42" i="31"/>
  <c r="U8" i="44" l="1"/>
  <c r="Y10" i="44"/>
  <c r="X3" i="44"/>
  <c r="T3" i="44"/>
  <c r="W3" i="44"/>
  <c r="Y3" i="44"/>
  <c r="V3" i="44"/>
  <c r="V8" i="44"/>
  <c r="W5" i="44"/>
  <c r="R32" i="31"/>
  <c r="Q32" i="31" s="1"/>
  <c r="R23" i="31"/>
  <c r="Q23" i="31" s="1"/>
  <c r="R11" i="31"/>
  <c r="Q11" i="31" s="1"/>
  <c r="R36" i="31"/>
  <c r="Q36" i="31" s="1"/>
  <c r="R14" i="31"/>
  <c r="Q14" i="31" s="1"/>
  <c r="R27" i="31"/>
  <c r="Q27" i="31" s="1"/>
  <c r="R40" i="31"/>
  <c r="Q40" i="31" s="1"/>
  <c r="R25" i="31"/>
  <c r="Q25" i="31" s="1"/>
  <c r="R22" i="31"/>
  <c r="Q22" i="31" s="1"/>
  <c r="R35" i="31"/>
  <c r="Q35" i="31" s="1"/>
  <c r="R12" i="31"/>
  <c r="Q12" i="31" s="1"/>
  <c r="R4" i="31"/>
  <c r="Q4" i="31" s="1"/>
  <c r="R31" i="31"/>
  <c r="Q31" i="31" s="1"/>
  <c r="R29" i="31"/>
  <c r="Q29" i="31" s="1"/>
  <c r="R26" i="31"/>
  <c r="Q26" i="31" s="1"/>
  <c r="R10" i="31"/>
  <c r="Q10" i="31" s="1"/>
  <c r="R15" i="31"/>
  <c r="Q15" i="31" s="1"/>
  <c r="R17" i="31"/>
  <c r="Q17" i="31" s="1"/>
  <c r="R33" i="31"/>
  <c r="Q33" i="31" s="1"/>
  <c r="R30" i="31"/>
  <c r="Q30" i="31" s="1"/>
  <c r="R37" i="31"/>
  <c r="Q37" i="31" s="1"/>
  <c r="R34" i="31"/>
  <c r="Q34" i="31" s="1"/>
  <c r="R19" i="31"/>
  <c r="Q19" i="31" s="1"/>
  <c r="R16" i="31"/>
  <c r="Q16" i="31" s="1"/>
  <c r="R24" i="31"/>
  <c r="Q24" i="31" s="1"/>
  <c r="R20" i="31"/>
  <c r="Q20" i="31" s="1"/>
  <c r="R13" i="31"/>
  <c r="Q13" i="31" s="1"/>
  <c r="R6" i="31"/>
  <c r="Q6" i="31" s="1"/>
  <c r="R41" i="31"/>
  <c r="Q41" i="31" s="1"/>
  <c r="R38" i="31"/>
  <c r="Q38" i="31" s="1"/>
  <c r="R18" i="31"/>
  <c r="Q18" i="31" s="1"/>
  <c r="R5" i="31"/>
  <c r="Q5" i="31" s="1"/>
  <c r="R7" i="31"/>
  <c r="Q7" i="31" s="1"/>
  <c r="R28" i="31"/>
  <c r="Q28" i="31" s="1"/>
  <c r="R42" i="31"/>
  <c r="Q42" i="31" s="1"/>
  <c r="R21" i="31"/>
  <c r="Q21" i="31" s="1"/>
  <c r="R8" i="31"/>
  <c r="Q8" i="31" s="1"/>
  <c r="R9" i="31"/>
  <c r="Q9" i="31" s="1"/>
  <c r="R3" i="31"/>
  <c r="Q3" i="31" s="1"/>
  <c r="L2" i="66"/>
  <c r="L4" i="66" s="1"/>
  <c r="K4" i="66"/>
  <c r="K5" i="66" s="1"/>
  <c r="T5" i="44"/>
  <c r="U6" i="44"/>
  <c r="T8" i="44"/>
  <c r="Y13" i="44"/>
  <c r="X12" i="44"/>
  <c r="U3" i="44"/>
  <c r="T4" i="44"/>
  <c r="V4" i="44"/>
  <c r="U4" i="44"/>
  <c r="Q6" i="44"/>
  <c r="O6" i="44" s="1"/>
  <c r="Y8" i="44"/>
  <c r="X8" i="44"/>
  <c r="Q8" i="44"/>
  <c r="O8" i="44" s="1"/>
  <c r="X5" i="44"/>
  <c r="V5" i="44"/>
  <c r="W8" i="44"/>
  <c r="V9" i="44"/>
  <c r="X9" i="44"/>
  <c r="W9" i="44"/>
  <c r="Q9" i="44"/>
  <c r="O9" i="44" s="1"/>
  <c r="T9" i="44"/>
  <c r="Y9" i="44"/>
  <c r="U9" i="44"/>
  <c r="X11" i="44"/>
  <c r="V11" i="44"/>
  <c r="Y11" i="44"/>
  <c r="W11" i="44"/>
  <c r="Q11" i="44"/>
  <c r="O11" i="44" s="1"/>
  <c r="Y7" i="44"/>
  <c r="Q7" i="44"/>
  <c r="O7" i="44" s="1"/>
  <c r="W7" i="44"/>
  <c r="V7" i="44"/>
  <c r="V13" i="44"/>
  <c r="T13" i="44"/>
  <c r="T6" i="44"/>
  <c r="W13" i="44"/>
  <c r="X13" i="44"/>
  <c r="X6" i="44"/>
  <c r="Y6" i="44"/>
  <c r="Q13" i="44"/>
  <c r="O13" i="44" s="1"/>
  <c r="U13" i="44"/>
  <c r="Q12" i="44"/>
  <c r="O12" i="44" s="1"/>
  <c r="X7" i="44"/>
  <c r="Y12" i="44"/>
  <c r="T12" i="44"/>
  <c r="S12" i="44"/>
  <c r="U12" i="44"/>
  <c r="Y5" i="44"/>
  <c r="T7" i="44"/>
  <c r="V12" i="44"/>
  <c r="U5" i="44"/>
  <c r="T11" i="44"/>
  <c r="U11" i="44"/>
  <c r="U7" i="44"/>
  <c r="W12" i="44"/>
  <c r="V6" i="44"/>
  <c r="W6" i="44"/>
  <c r="Q4" i="44"/>
  <c r="O4" i="44" s="1"/>
  <c r="Y4" i="44"/>
  <c r="W4" i="44"/>
  <c r="X4" i="44"/>
  <c r="S7" i="44"/>
  <c r="S6" i="44"/>
  <c r="S3" i="44"/>
  <c r="S8" i="44"/>
  <c r="S11" i="44"/>
  <c r="S9" i="44"/>
  <c r="S4" i="44"/>
  <c r="S13" i="44"/>
  <c r="S5" i="44"/>
  <c r="Q10" i="44"/>
  <c r="O10" i="44" s="1"/>
  <c r="U10" i="44"/>
  <c r="W10" i="44"/>
  <c r="V10" i="44"/>
  <c r="T10" i="44"/>
  <c r="S10" i="44"/>
  <c r="X10" i="44"/>
  <c r="R5" i="44" l="1"/>
  <c r="Z5" i="44"/>
  <c r="R12" i="44"/>
  <c r="Z12" i="44"/>
  <c r="R10" i="44"/>
  <c r="Z10" i="44"/>
  <c r="R8" i="44"/>
  <c r="Z8" i="44"/>
  <c r="R7" i="44"/>
  <c r="Z7" i="44"/>
  <c r="R13" i="44"/>
  <c r="Z13" i="44"/>
  <c r="R4" i="44"/>
  <c r="Z4" i="44"/>
  <c r="R9" i="44"/>
  <c r="Z9" i="44"/>
  <c r="R11" i="44"/>
  <c r="Z11" i="44"/>
  <c r="R3" i="44"/>
  <c r="Z3" i="44"/>
  <c r="R6" i="44"/>
  <c r="Z6" i="44"/>
  <c r="L5" i="66"/>
</calcChain>
</file>

<file path=xl/sharedStrings.xml><?xml version="1.0" encoding="utf-8"?>
<sst xmlns="http://schemas.openxmlformats.org/spreadsheetml/2006/main" count="4428" uniqueCount="1646">
  <si>
    <t>기대 ROE</t>
    <phoneticPr fontId="1" type="noConversion"/>
  </si>
  <si>
    <t>미래가치</t>
    <phoneticPr fontId="1" type="noConversion"/>
  </si>
  <si>
    <t>원익홀딩스</t>
  </si>
  <si>
    <t>세코닉스</t>
  </si>
  <si>
    <t>종목명</t>
  </si>
  <si>
    <t>현재가</t>
  </si>
  <si>
    <t>ROE(Y)</t>
  </si>
  <si>
    <t>ROE(Q)</t>
  </si>
  <si>
    <t>BPS(Q)</t>
  </si>
  <si>
    <t>종목코드</t>
  </si>
  <si>
    <t>DB하이텍</t>
  </si>
  <si>
    <t>한농화성</t>
  </si>
  <si>
    <t>비츠로테크</t>
  </si>
  <si>
    <t>KSS해운</t>
  </si>
  <si>
    <t>에스에이티</t>
  </si>
  <si>
    <t>엠씨넥스</t>
  </si>
  <si>
    <t>에스앤에스텍</t>
  </si>
  <si>
    <t>KC그린홀딩스</t>
  </si>
  <si>
    <t>영풍제지</t>
  </si>
  <si>
    <t>케이씨</t>
  </si>
  <si>
    <t>피에스케이홀딩스</t>
  </si>
  <si>
    <t>아주캐피탈</t>
  </si>
  <si>
    <t>유니셈</t>
  </si>
  <si>
    <t>토탈소프트</t>
  </si>
  <si>
    <t>한국전자금융</t>
  </si>
  <si>
    <t>고려신용정보</t>
  </si>
  <si>
    <t>테스나</t>
  </si>
  <si>
    <t>덕산네오룩스</t>
  </si>
  <si>
    <t>티씨케이</t>
  </si>
  <si>
    <t>신성델타테크</t>
  </si>
  <si>
    <t>에이피티씨</t>
  </si>
  <si>
    <t>AJ네트웍스</t>
  </si>
  <si>
    <t>어보브반도체</t>
  </si>
  <si>
    <t>케이씨텍</t>
  </si>
  <si>
    <t>지에스이</t>
  </si>
  <si>
    <t>매수개수</t>
    <phoneticPr fontId="1" type="noConversion"/>
  </si>
  <si>
    <t>기대복리수익률</t>
    <phoneticPr fontId="1" type="noConversion"/>
  </si>
  <si>
    <t>기대이득%</t>
    <phoneticPr fontId="1" type="noConversion"/>
  </si>
  <si>
    <t>PER</t>
    <phoneticPr fontId="1" type="noConversion"/>
  </si>
  <si>
    <t>PBR</t>
    <phoneticPr fontId="1" type="noConversion"/>
  </si>
  <si>
    <t>EPS(Q)(2)</t>
  </si>
  <si>
    <t>PSR(Q)</t>
  </si>
  <si>
    <t>배당수익률</t>
  </si>
  <si>
    <t>삼화콘덴서</t>
  </si>
  <si>
    <t>삼성전기</t>
  </si>
  <si>
    <t>에프에스티</t>
  </si>
  <si>
    <t>기대ROE선택</t>
    <phoneticPr fontId="1" type="noConversion"/>
  </si>
  <si>
    <t>미원상사</t>
  </si>
  <si>
    <t>삼성전자</t>
  </si>
  <si>
    <t>신일제약</t>
  </si>
  <si>
    <t>지누스</t>
  </si>
  <si>
    <t>종근당바이오</t>
  </si>
  <si>
    <t>GST</t>
  </si>
  <si>
    <t>구영테크</t>
  </si>
  <si>
    <t>바텍</t>
  </si>
  <si>
    <t>뷰웍스</t>
  </si>
  <si>
    <t>신흥에스이씨</t>
  </si>
  <si>
    <t>쎄트렉아이</t>
  </si>
  <si>
    <t>씨아이에스</t>
  </si>
  <si>
    <t>액트로</t>
  </si>
  <si>
    <t>에스티아이</t>
  </si>
  <si>
    <t>엘비세미콘</t>
  </si>
  <si>
    <t>월덱스</t>
  </si>
  <si>
    <t>유니테스트</t>
  </si>
  <si>
    <t>이노와이어리스</t>
  </si>
  <si>
    <t>이엔에프테크놀로지</t>
  </si>
  <si>
    <t>제우스</t>
  </si>
  <si>
    <t>칩스앤미디어</t>
  </si>
  <si>
    <t>코미코</t>
  </si>
  <si>
    <t>탑엔지니어링</t>
  </si>
  <si>
    <t>피엔티</t>
  </si>
  <si>
    <t>하나머티리얼즈</t>
  </si>
  <si>
    <t>하이비젼시스템</t>
  </si>
  <si>
    <t>해마로푸드서비스</t>
  </si>
  <si>
    <t>태영건설</t>
  </si>
  <si>
    <t>한양이엔지</t>
  </si>
  <si>
    <t>삼보판지</t>
  </si>
  <si>
    <t>아세아제지</t>
  </si>
  <si>
    <t>한국알콜</t>
  </si>
  <si>
    <t>프로텍</t>
  </si>
  <si>
    <t>바디텍메드</t>
  </si>
  <si>
    <t>엔에스</t>
  </si>
  <si>
    <t>나무기술</t>
  </si>
  <si>
    <t>SK하이닉스</t>
  </si>
  <si>
    <t>노바렉스</t>
  </si>
  <si>
    <t>대영포장</t>
  </si>
  <si>
    <t>동양피스톤</t>
  </si>
  <si>
    <t>디피씨</t>
  </si>
  <si>
    <t>천보</t>
  </si>
  <si>
    <t>하이즈항공</t>
  </si>
  <si>
    <t>휴비츠</t>
  </si>
  <si>
    <t>나노신소재</t>
  </si>
  <si>
    <t>상신이디피</t>
  </si>
  <si>
    <t>제노레이</t>
  </si>
  <si>
    <t>피앤이솔루션</t>
  </si>
  <si>
    <t>상아프론테크</t>
  </si>
  <si>
    <t>제너셈</t>
  </si>
  <si>
    <t>013890</t>
  </si>
  <si>
    <t>014160</t>
  </si>
  <si>
    <t>026890</t>
  </si>
  <si>
    <t>063160</t>
  </si>
  <si>
    <t>063570</t>
  </si>
  <si>
    <t>065510</t>
  </si>
  <si>
    <t>089980</t>
  </si>
  <si>
    <t>091580</t>
  </si>
  <si>
    <t>092780</t>
  </si>
  <si>
    <t>101490</t>
  </si>
  <si>
    <t>102120</t>
  </si>
  <si>
    <t>121600</t>
  </si>
  <si>
    <t>122310</t>
  </si>
  <si>
    <t>131390</t>
  </si>
  <si>
    <t>137400</t>
  </si>
  <si>
    <t>194700</t>
  </si>
  <si>
    <t>217190</t>
  </si>
  <si>
    <t>221840</t>
  </si>
  <si>
    <t>243840</t>
  </si>
  <si>
    <t>278280</t>
  </si>
  <si>
    <t>백광산업</t>
  </si>
  <si>
    <t>001340</t>
  </si>
  <si>
    <t>신풍제지</t>
  </si>
  <si>
    <t>002870</t>
  </si>
  <si>
    <t>006740</t>
  </si>
  <si>
    <t>009440</t>
  </si>
  <si>
    <t>011500</t>
  </si>
  <si>
    <t>한익스프레스</t>
  </si>
  <si>
    <t>014130</t>
  </si>
  <si>
    <t>동일고무벨트</t>
  </si>
  <si>
    <t>163560</t>
  </si>
  <si>
    <t>KG케미칼</t>
  </si>
  <si>
    <t>001390</t>
  </si>
  <si>
    <t>002310</t>
  </si>
  <si>
    <t>002840</t>
  </si>
  <si>
    <t>서흥</t>
  </si>
  <si>
    <t>008490</t>
  </si>
  <si>
    <t>한국콜마홀딩스</t>
  </si>
  <si>
    <t>024720</t>
  </si>
  <si>
    <t>029460</t>
  </si>
  <si>
    <t>044450</t>
  </si>
  <si>
    <t>095570</t>
  </si>
  <si>
    <t>001820</t>
  </si>
  <si>
    <t>009410</t>
  </si>
  <si>
    <t>후성</t>
  </si>
  <si>
    <t>093370</t>
  </si>
  <si>
    <t>한국콜마</t>
  </si>
  <si>
    <t>161890</t>
  </si>
  <si>
    <t>000660</t>
  </si>
  <si>
    <t>005930</t>
  </si>
  <si>
    <t>009150</t>
  </si>
  <si>
    <t>031980</t>
  </si>
  <si>
    <t>045340</t>
  </si>
  <si>
    <t>053050</t>
  </si>
  <si>
    <t>053270</t>
  </si>
  <si>
    <t>060540</t>
  </si>
  <si>
    <t>매커스</t>
  </si>
  <si>
    <t>093520</t>
  </si>
  <si>
    <t>이퓨쳐</t>
  </si>
  <si>
    <t>134060</t>
  </si>
  <si>
    <t>포시에스</t>
  </si>
  <si>
    <t>189690</t>
  </si>
  <si>
    <t>바이오로그디바이스</t>
  </si>
  <si>
    <t>208710</t>
  </si>
  <si>
    <t>217820</t>
  </si>
  <si>
    <t>대양제지</t>
  </si>
  <si>
    <t>006580</t>
  </si>
  <si>
    <t>012790</t>
  </si>
  <si>
    <t>대림제지</t>
  </si>
  <si>
    <t>017650</t>
  </si>
  <si>
    <t>인지디스플레</t>
  </si>
  <si>
    <t>037330</t>
  </si>
  <si>
    <t>동아화성</t>
  </si>
  <si>
    <t>041930</t>
  </si>
  <si>
    <t>049720</t>
  </si>
  <si>
    <t>053450</t>
  </si>
  <si>
    <t>065350</t>
  </si>
  <si>
    <t>대봉엘에스</t>
  </si>
  <si>
    <t>078140</t>
  </si>
  <si>
    <t>아바코</t>
  </si>
  <si>
    <t>083930</t>
  </si>
  <si>
    <t>동아엘텍</t>
  </si>
  <si>
    <t>088130</t>
  </si>
  <si>
    <t>094360</t>
  </si>
  <si>
    <t>메가엠디</t>
  </si>
  <si>
    <t>133750</t>
  </si>
  <si>
    <t>알엔투테크놀로지</t>
  </si>
  <si>
    <t>148250</t>
  </si>
  <si>
    <t>242040</t>
  </si>
  <si>
    <t>023600</t>
  </si>
  <si>
    <t>네오위즈홀딩스</t>
  </si>
  <si>
    <t>042420</t>
  </si>
  <si>
    <t>065130</t>
  </si>
  <si>
    <t>인피니트헬스케어</t>
  </si>
  <si>
    <t>071200</t>
  </si>
  <si>
    <t>079370</t>
  </si>
  <si>
    <t>083450</t>
  </si>
  <si>
    <t>이엠텍</t>
  </si>
  <si>
    <t>091120</t>
  </si>
  <si>
    <t>099320</t>
  </si>
  <si>
    <t>101160</t>
  </si>
  <si>
    <t>대정화금</t>
  </si>
  <si>
    <t>120240</t>
  </si>
  <si>
    <t>KMH</t>
  </si>
  <si>
    <t>122450</t>
  </si>
  <si>
    <t>디에이치피코리아</t>
  </si>
  <si>
    <t>131030</t>
  </si>
  <si>
    <t>오션브릿지</t>
  </si>
  <si>
    <t>241790</t>
  </si>
  <si>
    <t>290740</t>
  </si>
  <si>
    <t>017890</t>
  </si>
  <si>
    <t>엠케이전자</t>
  </si>
  <si>
    <t>033160</t>
  </si>
  <si>
    <t>036200</t>
  </si>
  <si>
    <t>036810</t>
  </si>
  <si>
    <t>삼지전자</t>
  </si>
  <si>
    <t>037460</t>
  </si>
  <si>
    <t>042370</t>
  </si>
  <si>
    <t>045100</t>
  </si>
  <si>
    <t>인탑스</t>
  </si>
  <si>
    <t>049070</t>
  </si>
  <si>
    <t>053610</t>
  </si>
  <si>
    <t>오텍</t>
  </si>
  <si>
    <t>067170</t>
  </si>
  <si>
    <t>073490</t>
  </si>
  <si>
    <t>089970</t>
  </si>
  <si>
    <t>이크레더블</t>
  </si>
  <si>
    <t>092130</t>
  </si>
  <si>
    <t>126700</t>
  </si>
  <si>
    <t>알서포트</t>
  </si>
  <si>
    <t>131370</t>
  </si>
  <si>
    <t>183300</t>
  </si>
  <si>
    <t>인텔리안테크</t>
  </si>
  <si>
    <t>189300</t>
  </si>
  <si>
    <t>222080</t>
  </si>
  <si>
    <t>030530</t>
  </si>
  <si>
    <t>에스에이엠티</t>
  </si>
  <si>
    <t>031330</t>
  </si>
  <si>
    <t>나이스정보통신</t>
  </si>
  <si>
    <t>036800</t>
  </si>
  <si>
    <t>039440</t>
  </si>
  <si>
    <t>043150</t>
  </si>
  <si>
    <t>061970</t>
  </si>
  <si>
    <t>086390</t>
  </si>
  <si>
    <t>100120</t>
  </si>
  <si>
    <t>102710</t>
  </si>
  <si>
    <t>131970</t>
  </si>
  <si>
    <t>166090</t>
  </si>
  <si>
    <t>206640</t>
  </si>
  <si>
    <t>파마리서치프로덕트</t>
  </si>
  <si>
    <t>214450</t>
  </si>
  <si>
    <t>220630</t>
  </si>
  <si>
    <t>에코마케팅</t>
  </si>
  <si>
    <t>230360</t>
  </si>
  <si>
    <t>삼천당제약</t>
  </si>
  <si>
    <t>000250</t>
  </si>
  <si>
    <t>서울반도체</t>
  </si>
  <si>
    <t>046890</t>
  </si>
  <si>
    <t>064760</t>
  </si>
  <si>
    <t>097520</t>
  </si>
  <si>
    <t>213420</t>
  </si>
  <si>
    <t>디아이티</t>
  </si>
  <si>
    <t>110990</t>
  </si>
  <si>
    <t>업종구분</t>
  </si>
  <si>
    <t>화학</t>
  </si>
  <si>
    <t>통신서비스</t>
  </si>
  <si>
    <t>종이목재</t>
  </si>
  <si>
    <t>전기전자</t>
  </si>
  <si>
    <t>전기/전자</t>
  </si>
  <si>
    <t>의약품</t>
  </si>
  <si>
    <t>의료/정밀</t>
  </si>
  <si>
    <t>음식료담배</t>
  </si>
  <si>
    <t>운수장비</t>
  </si>
  <si>
    <t>운송/부품</t>
  </si>
  <si>
    <t>소프트웨어</t>
  </si>
  <si>
    <t>반도체</t>
  </si>
  <si>
    <t>기계장비</t>
  </si>
  <si>
    <t>IT 부품</t>
  </si>
  <si>
    <t>서비스업</t>
  </si>
  <si>
    <t>기타서비스</t>
  </si>
  <si>
    <t>금융업</t>
  </si>
  <si>
    <t>기계</t>
  </si>
  <si>
    <t>건설업</t>
  </si>
  <si>
    <t>한양증권</t>
  </si>
  <si>
    <t>증권</t>
  </si>
  <si>
    <t>001750</t>
  </si>
  <si>
    <t>철강금속</t>
  </si>
  <si>
    <t>운수창고</t>
  </si>
  <si>
    <t>음식료업</t>
  </si>
  <si>
    <t>소형주</t>
  </si>
  <si>
    <t>미원화학</t>
  </si>
  <si>
    <t>134380</t>
  </si>
  <si>
    <t>보험업</t>
  </si>
  <si>
    <t>의료정밀</t>
  </si>
  <si>
    <t>중형주</t>
  </si>
  <si>
    <t>통신업</t>
  </si>
  <si>
    <t>웅진씽크빅</t>
  </si>
  <si>
    <t>095720</t>
  </si>
  <si>
    <t>현대에이치씨엔</t>
  </si>
  <si>
    <t>126560</t>
  </si>
  <si>
    <t>281820</t>
  </si>
  <si>
    <t>000990</t>
  </si>
  <si>
    <t>033660</t>
  </si>
  <si>
    <t>미래에셋생명</t>
  </si>
  <si>
    <t>085620</t>
  </si>
  <si>
    <t>화승엔터프라이즈</t>
  </si>
  <si>
    <t>241590</t>
  </si>
  <si>
    <t>쿠쿠홈시스</t>
  </si>
  <si>
    <t>284740</t>
  </si>
  <si>
    <t>건설</t>
  </si>
  <si>
    <t>유통</t>
  </si>
  <si>
    <t>제약</t>
  </si>
  <si>
    <t>금속</t>
  </si>
  <si>
    <t>통신장비</t>
  </si>
  <si>
    <t>옴니텔</t>
  </si>
  <si>
    <t>디지털</t>
  </si>
  <si>
    <t>057680</t>
  </si>
  <si>
    <t>한솔시큐어</t>
  </si>
  <si>
    <t>070300</t>
  </si>
  <si>
    <t>섬유/의류</t>
  </si>
  <si>
    <t>정보기기</t>
  </si>
  <si>
    <t>출판매체</t>
  </si>
  <si>
    <t>종이/목재</t>
  </si>
  <si>
    <t>코위버</t>
  </si>
  <si>
    <t>056360</t>
  </si>
  <si>
    <t>비금속</t>
  </si>
  <si>
    <t>창해에탄올</t>
  </si>
  <si>
    <t>004650</t>
  </si>
  <si>
    <t>방송서비스</t>
  </si>
  <si>
    <t>대양전기공업</t>
  </si>
  <si>
    <t>108380</t>
  </si>
  <si>
    <t>오락문화</t>
  </si>
  <si>
    <t>금융</t>
  </si>
  <si>
    <t>유비쿼스</t>
  </si>
  <si>
    <t>264450</t>
  </si>
  <si>
    <t>휴온스</t>
  </si>
  <si>
    <t>243070</t>
  </si>
  <si>
    <t>월</t>
  </si>
  <si>
    <t>월</t>
    <phoneticPr fontId="1" type="noConversion"/>
  </si>
  <si>
    <t>화</t>
  </si>
  <si>
    <t>수</t>
  </si>
  <si>
    <t>목</t>
  </si>
  <si>
    <t>금</t>
  </si>
  <si>
    <t>화</t>
    <phoneticPr fontId="1" type="noConversion"/>
  </si>
  <si>
    <t>금</t>
    <phoneticPr fontId="1" type="noConversion"/>
  </si>
  <si>
    <t>인텍플러스</t>
  </si>
  <si>
    <t>064290</t>
  </si>
  <si>
    <t>해성옵틱스</t>
  </si>
  <si>
    <t>076610</t>
  </si>
  <si>
    <t>제이에스코퍼레이션</t>
  </si>
  <si>
    <t>194370</t>
  </si>
  <si>
    <t>스튜디오드래곤</t>
  </si>
  <si>
    <t>253450</t>
  </si>
  <si>
    <t>요일</t>
    <phoneticPr fontId="1" type="noConversion"/>
  </si>
  <si>
    <t>네패스</t>
  </si>
  <si>
    <t>033640</t>
  </si>
  <si>
    <t>수</t>
    <phoneticPr fontId="1" type="noConversion"/>
  </si>
  <si>
    <t>목</t>
    <phoneticPr fontId="1" type="noConversion"/>
  </si>
  <si>
    <t>한화솔루션</t>
  </si>
  <si>
    <t>009830</t>
  </si>
  <si>
    <t>이씨에스</t>
  </si>
  <si>
    <t>067010</t>
  </si>
  <si>
    <t>우정바이오</t>
  </si>
  <si>
    <t>215380</t>
  </si>
  <si>
    <t>대원강업</t>
  </si>
  <si>
    <t>000430</t>
  </si>
  <si>
    <t>영풍</t>
  </si>
  <si>
    <t>000670</t>
  </si>
  <si>
    <t>LG</t>
  </si>
  <si>
    <t>003550</t>
  </si>
  <si>
    <t>서연</t>
  </si>
  <si>
    <t>007860</t>
  </si>
  <si>
    <t>대동전자</t>
  </si>
  <si>
    <t>008110</t>
  </si>
  <si>
    <t>무림페이퍼</t>
  </si>
  <si>
    <t>009200</t>
  </si>
  <si>
    <t>계양전기</t>
  </si>
  <si>
    <t>012200</t>
  </si>
  <si>
    <t>까뮤이앤씨</t>
  </si>
  <si>
    <t>013700</t>
  </si>
  <si>
    <t>지엠비코리아</t>
  </si>
  <si>
    <t>013870</t>
  </si>
  <si>
    <t>대성홀딩스</t>
  </si>
  <si>
    <t>016710</t>
  </si>
  <si>
    <t>동원수산</t>
  </si>
  <si>
    <t>030720</t>
  </si>
  <si>
    <t>LG유플러스</t>
  </si>
  <si>
    <t>032640</t>
  </si>
  <si>
    <t>휴비스</t>
  </si>
  <si>
    <t>079980</t>
  </si>
  <si>
    <t>기신정기</t>
  </si>
  <si>
    <t>092440</t>
  </si>
  <si>
    <t>CJ제일제당</t>
  </si>
  <si>
    <t>097950</t>
  </si>
  <si>
    <t>핸즈코퍼레이션</t>
  </si>
  <si>
    <t>143210</t>
  </si>
  <si>
    <t>SK디앤디</t>
  </si>
  <si>
    <t>210980</t>
  </si>
  <si>
    <t>무림SP</t>
  </si>
  <si>
    <t>001810</t>
  </si>
  <si>
    <t>대원</t>
  </si>
  <si>
    <t>007680</t>
  </si>
  <si>
    <t>CNH</t>
  </si>
  <si>
    <t>023460</t>
  </si>
  <si>
    <t>동화기업</t>
  </si>
  <si>
    <t>025900</t>
  </si>
  <si>
    <t>아주IB투자</t>
  </si>
  <si>
    <t>027360</t>
  </si>
  <si>
    <t>아이즈비전</t>
  </si>
  <si>
    <t>031310</t>
  </si>
  <si>
    <t>오스템</t>
  </si>
  <si>
    <t>031510</t>
  </si>
  <si>
    <t>아즈텍WB</t>
  </si>
  <si>
    <t>032080</t>
  </si>
  <si>
    <t>제이씨현시스템</t>
  </si>
  <si>
    <t>033320</t>
  </si>
  <si>
    <t>블루콤</t>
  </si>
  <si>
    <t>033560</t>
  </si>
  <si>
    <t>아비코전자</t>
  </si>
  <si>
    <t>036010</t>
  </si>
  <si>
    <t>YTN</t>
  </si>
  <si>
    <t>040300</t>
  </si>
  <si>
    <t>국순당</t>
  </si>
  <si>
    <t>043650</t>
  </si>
  <si>
    <t>승일</t>
  </si>
  <si>
    <t>049830</t>
  </si>
  <si>
    <t>YW</t>
  </si>
  <si>
    <t>051390</t>
  </si>
  <si>
    <t>APS홀딩스</t>
  </si>
  <si>
    <t>054620</t>
  </si>
  <si>
    <t>웹젠</t>
  </si>
  <si>
    <t>069080</t>
  </si>
  <si>
    <t>빛샘전자</t>
  </si>
  <si>
    <t>072950</t>
  </si>
  <si>
    <t>원익QnC</t>
  </si>
  <si>
    <t>074600</t>
  </si>
  <si>
    <t>모다이노칩</t>
  </si>
  <si>
    <t>080420</t>
  </si>
  <si>
    <t>오디텍</t>
  </si>
  <si>
    <t>080520</t>
  </si>
  <si>
    <t>엘오티베큠</t>
  </si>
  <si>
    <t>083310</t>
  </si>
  <si>
    <t>디엔에프</t>
  </si>
  <si>
    <t>092070</t>
  </si>
  <si>
    <t>현우산업</t>
  </si>
  <si>
    <t>092300</t>
  </si>
  <si>
    <t>풍강</t>
  </si>
  <si>
    <t>093380</t>
  </si>
  <si>
    <t>테스</t>
  </si>
  <si>
    <t>095610</t>
  </si>
  <si>
    <t>톱텍</t>
  </si>
  <si>
    <t>108230</t>
  </si>
  <si>
    <t>삼기오토모티브</t>
  </si>
  <si>
    <t>122350</t>
  </si>
  <si>
    <t>비아트론</t>
  </si>
  <si>
    <t>141000</t>
  </si>
  <si>
    <t>싸이맥스</t>
  </si>
  <si>
    <t>160980</t>
  </si>
  <si>
    <t>현대공업</t>
  </si>
  <si>
    <t>170030</t>
  </si>
  <si>
    <t>원익IPS</t>
  </si>
  <si>
    <t>240810</t>
  </si>
  <si>
    <t>차이나그레이트</t>
  </si>
  <si>
    <t>900040</t>
  </si>
  <si>
    <t>다날</t>
  </si>
  <si>
    <t>064260</t>
  </si>
  <si>
    <t>엔브이에이치코리아</t>
  </si>
  <si>
    <t>067570</t>
  </si>
  <si>
    <t>GH신소재</t>
  </si>
  <si>
    <t>130500</t>
  </si>
  <si>
    <t>비씨월드제약</t>
  </si>
  <si>
    <t>200780</t>
  </si>
  <si>
    <t>코나아이</t>
  </si>
  <si>
    <t>052400</t>
  </si>
  <si>
    <t>사조오양</t>
  </si>
  <si>
    <t>006090</t>
  </si>
  <si>
    <t>푸드나무</t>
  </si>
  <si>
    <t>290720</t>
  </si>
  <si>
    <t>1. 재무제표의 종류</t>
  </si>
  <si>
    <t>연결</t>
  </si>
  <si>
    <t>2. 매출액 또는 손익구조변동내용(단위: 원)</t>
  </si>
  <si>
    <t>당해사업연도</t>
  </si>
  <si>
    <t>직전사업연도</t>
  </si>
  <si>
    <t>증감금액</t>
  </si>
  <si>
    <t>증감비율(%)</t>
  </si>
  <si>
    <t>- 매출액(재화의 판매 및 용역의 제공에 따른 수익액에 한함)</t>
  </si>
  <si>
    <t>- 영업이익</t>
  </si>
  <si>
    <t>- 법인세비용차감전계속사업이익</t>
  </si>
  <si>
    <t>- 당기순이익</t>
  </si>
  <si>
    <t>- 대규모법인여부</t>
  </si>
  <si>
    <t>미해당</t>
  </si>
  <si>
    <t>3. 재무현황(단위 : 원)</t>
  </si>
  <si>
    <t>- 자산총계</t>
  </si>
  <si>
    <t>- 부채총계</t>
  </si>
  <si>
    <t>- 자본총계</t>
  </si>
  <si>
    <t>- 자본금</t>
  </si>
  <si>
    <t>4. 매출액 또는 손익구조 변동 주요원인</t>
  </si>
  <si>
    <t>1. 트리플과 쿼드카메라 등 멀티카메라 비중 증가에 따른</t>
  </si>
  <si>
    <t>   모바일 관련 제품(카메라,지문,구동계) 매출 및 이익 증가</t>
  </si>
  <si>
    <t>2. 원가절감에 따른 실적 개선</t>
  </si>
  <si>
    <t>5. 이사회 결의일(결정일)</t>
  </si>
  <si>
    <t>- 사외이사 참석여부</t>
  </si>
  <si>
    <t>참석(명)</t>
  </si>
  <si>
    <t>불참(명)</t>
  </si>
  <si>
    <t>- 감사(사외이사가 아닌 감사위원)참석여부</t>
  </si>
  <si>
    <t>참석</t>
  </si>
  <si>
    <t>6. 기타 투자판단에 참고할 사항</t>
  </si>
  <si>
    <t>1. 상기 주요 재무내용은 한국채택국제회계기준(K-IFRS)에</t>
  </si>
  <si>
    <t>   따라 작성된 연결재무제표기준입니다.</t>
  </si>
  <si>
    <t>2. 직전사업연도 재무수치는 직전사업연도 감사보고서</t>
  </si>
  <si>
    <t>   기준으로 작성되었습니다.</t>
  </si>
  <si>
    <t>3. 상기 내용은 외부감사인의 감사를 받지 않은 내부결산자료</t>
  </si>
  <si>
    <t>   이며, 감사결과 및 주주총회 승인 과정에 따라 변동될 수</t>
  </si>
  <si>
    <t>   있습니다.</t>
  </si>
  <si>
    <t>※관련공시</t>
  </si>
  <si>
    <t>-</t>
  </si>
  <si>
    <t>당해 정보는 외부감사인의 감사가 종료되기 이전의 정보이므로 감사결과에 따라 일부 수정이 있을 수 있으니 이용함에 있어 착오 없으시기 바랍니다.</t>
  </si>
  <si>
    <t>ROE(Y)</t>
    <phoneticPr fontId="1" type="noConversion"/>
  </si>
  <si>
    <t>ROE(Q)</t>
    <phoneticPr fontId="1" type="noConversion"/>
  </si>
  <si>
    <t>BPS(Q)</t>
    <phoneticPr fontId="1" type="noConversion"/>
  </si>
  <si>
    <t>EPS(Q)</t>
    <phoneticPr fontId="1" type="noConversion"/>
  </si>
  <si>
    <t>roe3</t>
    <phoneticPr fontId="1" type="noConversion"/>
  </si>
  <si>
    <t>주식수</t>
    <phoneticPr fontId="1" type="noConversion"/>
  </si>
  <si>
    <t>2. 매출액 또는 손익구조 변동내용(단위:천원)</t>
  </si>
  <si>
    <t>해당</t>
  </si>
  <si>
    <t>3. 재무현황(단위:천원)</t>
  </si>
  <si>
    <t>- 자본총계/자본금 비율(%)</t>
  </si>
  <si>
    <t>29,290</t>
  </si>
  <si>
    <t>메모리, 디스플레이 등 부품 사업 부진에 따른 이익 감소</t>
  </si>
  <si>
    <t>5. 이사회결의일(결정일)</t>
  </si>
  <si>
    <t>- 감사(사외이사가 아닌 감사위원) 참석여부</t>
  </si>
  <si>
    <t>6. 기타 투자판단과 관련한 중요사항</t>
  </si>
  <si>
    <t>- 상기 금액은 천만원 단위에서 반올림한 금액이며, 한국채택국제회계기준(K-IFRS)에</t>
  </si>
  <si>
    <t>  따라 작성된 연결기준의 잠정 영업실적임.</t>
  </si>
  <si>
    <t>- 상기 내용 중 당해사업연도(2019년) 실적은 외부감사인의 회계감사가 완료되지 않은</t>
  </si>
  <si>
    <t>  상태에서 작성된 자료이므로, 그 내용 중 일부는 회계감사 과정에서 변경 가능함.</t>
  </si>
  <si>
    <t>- 상기 5항의 감사는 감사위원회 위원을 의미함.</t>
  </si>
  <si>
    <t>※ 관련공시</t>
  </si>
  <si>
    <t>가. 매출액 변동 주요 요인</t>
  </si>
  <si>
    <t>- 주요고객사로부터의 수주량 증가, 신사업 부문 성장에 따른 매출 증가</t>
  </si>
  <si>
    <t>나. 손익계정 변동 주요 요인</t>
  </si>
  <si>
    <t>- 수율개선 및 비용절감을 통한 매출원가율 하락 및 손익구조 개선, 신사업 부문 매출 증가에 따른 손익 기여</t>
  </si>
  <si>
    <t>1. 상기 내용은 한국채택국제회계기준(K-IFRS)에 따라 연결기준으로 작성되었습니다.</t>
  </si>
  <si>
    <t>2. 이사회 결의일은 내부 결산 이사회 결의일입니다.</t>
  </si>
  <si>
    <t>3. 상기 내용은 내부 결산 자료이므로 외부감사인의 감사결과 및 주주총회 승인 과정에서 변경될 수 있습니다.</t>
  </si>
  <si>
    <t>- 멀티카메라모듈 비중확대 및 중화권 투자에 따른 손익증가</t>
  </si>
  <si>
    <t>- 상기 자료는 한국채택국제회계기준(K-IFRS)에 따라 작성된 연결재무제표 기준 금액임.</t>
  </si>
  <si>
    <t>- 2019년도 누적 별도 잠정손익</t>
  </si>
  <si>
    <t>  매출액 : 2,164억원(전년동기 1,942억 대비 11.5% 증가)</t>
  </si>
  <si>
    <t>  영업이익 : 242억원(전년동기 169억 대비 43.1% 증가)</t>
  </si>
  <si>
    <t>  영업이익률 : 11.2%</t>
  </si>
  <si>
    <t>- 상기실적은 외부감사인의 회계감사결과 및 정기주주총회 승인 결과에 따라 변동 될 수 있습니다</t>
  </si>
  <si>
    <t>7,449.5</t>
  </si>
  <si>
    <t>- 대내외 경영환경 변화에 따른 매출,영업이익 감소</t>
  </si>
  <si>
    <t>- 18년 1회성 요인(관계기업투자주식관련이익 및 투자주식재분류이익 계상)에 따른 기저 효과로 인한 순이익 감소</t>
  </si>
  <si>
    <t>- 상기 실적은 한국채택국제회계기준(K-IFRS)에 따라 작성된 연결 기준 실적임.</t>
  </si>
  <si>
    <t>- 상기 내용은 외부감사인의 회계감사 과정에서 변경될 수 있음.</t>
  </si>
  <si>
    <t>- 상기 이사회결의일(결정일)은 감사전 재무제표 제출을 위한 내부결산 확정일임.</t>
  </si>
  <si>
    <t>수출실적 증가로 인한 매출증가 및 원가절감 노력으로 인한 영업이익 및 당기순이익 증가</t>
  </si>
  <si>
    <t>1. 상기 주요 재무내용은 한국채택국제회계기준(K-IFRS)을 적용한 연결재무제표 기준입니다.</t>
  </si>
  <si>
    <t>2. 상기 자료는 외부감사인의 회계감사 완료전 자료로 외부감사 및 주주총회 재무제표 승인 과정에서 변경될 수 있습니다.</t>
  </si>
  <si>
    <t>1. 재무제표의 종류</t>
    <phoneticPr fontId="1" type="noConversion"/>
  </si>
  <si>
    <t>무역전쟁등 대외환경 불안에 따른 고객사의 투자 지연 및 업체간 입찰경쟁 심화로 인한 이익 감소</t>
  </si>
  <si>
    <t>1. 상기 주요 재무내용은 한국채택국제회계기준(K-IFRS)에 따라 작성되었으며, 당해사업연도와 직전사업년도는 연결 재무제표 기준입니다.</t>
  </si>
  <si>
    <t>2. 직전사업년도 재무수치는 직전사업년도 감사보고서 기준으로 작성됐습니다.</t>
  </si>
  <si>
    <t>3. 상기내역은 감사보고서 제출전 자료로서 최종감사보고서 제출시 또는 주주총회 승인과정에서 변경될 수 있습니다</t>
  </si>
  <si>
    <t>1,310.8</t>
  </si>
  <si>
    <t>메모리 산업의 불황 지속에 따른 수요 및 가격 하락</t>
  </si>
  <si>
    <t>- 상기 금액은 백만원 단위에서 반올림한 금액이며, 한국채택국제회계기준(K-IFRS)에 따라 작성된 연결기준의 잠정실적임.</t>
  </si>
  <si>
    <t>- 상기 내용 중 당해사업연도 수치는 외부감사인의 회계감사가 완료되지 않은 상태에서 작성되었으므로, 외부감사인의 감사결과 등에 따라 변경될 수 있음.</t>
  </si>
  <si>
    <t>10년</t>
    <phoneticPr fontId="1" type="noConversion"/>
  </si>
  <si>
    <t>횡보</t>
    <phoneticPr fontId="1" type="noConversion"/>
  </si>
  <si>
    <t>상승</t>
    <phoneticPr fontId="1" type="noConversion"/>
  </si>
  <si>
    <t>미코</t>
  </si>
  <si>
    <t>059090</t>
  </si>
  <si>
    <t>하락</t>
    <phoneticPr fontId="1" type="noConversion"/>
  </si>
  <si>
    <t>DPS</t>
    <phoneticPr fontId="1" type="noConversion"/>
  </si>
  <si>
    <t>282.9</t>
  </si>
  <si>
    <t>자산 성장에 따른 이자수익 증가,</t>
  </si>
  <si>
    <t>사업 포트폴리오 다각화에 따른 수익기반 강화</t>
  </si>
  <si>
    <t>- 당사의 감사위원회는 전원 사외이사로 구성되어 있습니다.</t>
  </si>
  <si>
    <t>- 상기 실적은 한국채택국제회계기준(K-IFRS)에 따라 작성된 연결 기준 잠정 실적입니다.</t>
  </si>
  <si>
    <t>- 동 자료는 당해 사업연도 외부감사인의 감사가 완료되지 않은 상태에서 작성된 자료로,</t>
  </si>
  <si>
    <t>  향후 회계감사 및 정기주주총회 승인과정에서 변동될 수 있습니다.</t>
  </si>
  <si>
    <t>1. 국내시장의 안정적인 매출구조 창출</t>
  </si>
  <si>
    <t>2. 해외시장의 신규 딜러망 구축에 따른 매출 확대</t>
  </si>
  <si>
    <t>- 상기 당해사업연도의 손익 및 재무현황 금액은 외부감사인의 감사가 완료되지 않은 상태에서 작성된 것으로 외부감사인의 감사결과 및 주주총회 승인과정에 따라 금액이 달라질 수 있으므로 유의하시기 바랍니다.</t>
  </si>
  <si>
    <t>- 상기 실적은 K-IFRS 적용한 연결 재무제표 실적입니다.</t>
  </si>
  <si>
    <t>배당수익</t>
    <phoneticPr fontId="1" type="noConversion"/>
  </si>
  <si>
    <t>1. 실적내용</t>
  </si>
  <si>
    <t>구분 (단위:백만원, %)</t>
  </si>
  <si>
    <t>당기실적</t>
  </si>
  <si>
    <t>전기실적</t>
  </si>
  <si>
    <t>전기대비증감액(증감율)</t>
  </si>
  <si>
    <t>전년동기실적</t>
  </si>
  <si>
    <t>전년동기대비증감액(증감율)</t>
  </si>
  <si>
    <t>(2019.10.01~2019.12.31)(4/4분기)</t>
  </si>
  <si>
    <t>(2019.07.01~2019.09.30)(3/4분기)</t>
  </si>
  <si>
    <t>(2018.10.01~2018.12.31)(4/4분기)</t>
  </si>
  <si>
    <t>매출액</t>
  </si>
  <si>
    <t>당해실적</t>
  </si>
  <si>
    <t>(-33.1%)</t>
  </si>
  <si>
    <t>누계실적</t>
  </si>
  <si>
    <t>(-7.4%)</t>
  </si>
  <si>
    <t>영업이익</t>
  </si>
  <si>
    <t>(흑자전환)</t>
  </si>
  <si>
    <t>(-29.3%)</t>
  </si>
  <si>
    <t>법인세비용차감전계속사업이익</t>
  </si>
  <si>
    <t>(-51.4%)</t>
  </si>
  <si>
    <t>(-13.8%)</t>
  </si>
  <si>
    <t>당기순이익</t>
  </si>
  <si>
    <t>(-53.1%)</t>
  </si>
  <si>
    <t>(-12.9%)</t>
  </si>
  <si>
    <t>2019/09</t>
    <phoneticPr fontId="1" type="noConversion"/>
  </si>
  <si>
    <t>당순</t>
    <phoneticPr fontId="1" type="noConversion"/>
  </si>
  <si>
    <t>자본금</t>
    <phoneticPr fontId="1" type="noConversion"/>
  </si>
  <si>
    <t>연간순이익</t>
    <phoneticPr fontId="1" type="noConversion"/>
  </si>
  <si>
    <t>1. 연결실적내용</t>
  </si>
  <si>
    <t>구분(단위 : 백만원, %)</t>
  </si>
  <si>
    <t>(2019.01.01~2019.12.31)</t>
  </si>
  <si>
    <t>(2018.01.01~2018.12.31)</t>
  </si>
  <si>
    <t>(-14.10%)</t>
  </si>
  <si>
    <t>지배기업 소유주지분 순이익</t>
  </si>
  <si>
    <t>5,267</t>
  </si>
  <si>
    <t>1. 매트리스 및 가구산업의 온라인 시장이 지속적으로 성장하는 가운데, 회사의 품목 다양화 및 지역별/고객별 확장 전략이 매출액 향상에 기여.</t>
  </si>
  <si>
    <t>2. TDI, MDI 등 매트리스의 주요 원자재인 화학 제품의 가격 안정세가 영업이익 및 당기순이익 향상에 크게 기여.</t>
  </si>
  <si>
    <t>1) 상기 실적은 한국채택국제회계기준(K-IFRS)에 따라 작성된 연결기준 잠정영업실적입니다.</t>
  </si>
  <si>
    <t>2) 본 자료는 외부감사인의 회계감사를 받지 아니한 자료로 투자자의 편의를 위해 작성되었으며, 향후 외부감사인의 회계감사 및 주주총회 승인과정에서 변경될 수 있습니다.</t>
  </si>
  <si>
    <t>3) 당사의 감사위원은 전원 사외이사임.</t>
  </si>
  <si>
    <t>- 반도체산업 투자부진으로 인한 매출 및 손익 감소</t>
  </si>
  <si>
    <t>불참</t>
  </si>
  <si>
    <t>글로벌 반도체 가격하락 및 디스플레이 생산 감소로 인한 반도체 및 디스플레이 제조업체의 투자 감소</t>
  </si>
  <si>
    <t>- 상기 당해사업연도 및 직전사업연도 실적자료는 한국채택국제회계기준(K-IFRS)에 따라 작성된 연결기준 실적입니다.</t>
  </si>
  <si>
    <t>- 상기 내용중 당해사업연도 금액은 내부결산 자료이므로 외부감사인의 회계감사 및 정기주주총회 승인과정에서 변경될 수 있습니다.</t>
  </si>
  <si>
    <t>(2019.4Q)</t>
  </si>
  <si>
    <t>(2019.3Q)</t>
  </si>
  <si>
    <t>(2018.4Q)</t>
  </si>
  <si>
    <t>(-42.9%)</t>
  </si>
  <si>
    <t>(-4.1%)</t>
  </si>
  <si>
    <t>(-29.9%)</t>
  </si>
  <si>
    <t>(24.0%</t>
  </si>
  <si>
    <t>YBM넷</t>
  </si>
  <si>
    <t>057030</t>
  </si>
  <si>
    <t>배당수익률</t>
    <phoneticPr fontId="1" type="noConversion"/>
  </si>
  <si>
    <t>DPS</t>
    <phoneticPr fontId="1" type="noConversion"/>
  </si>
  <si>
    <t>매도2(기대수익률법)</t>
    <phoneticPr fontId="1" type="noConversion"/>
  </si>
  <si>
    <t>초과이익</t>
    <phoneticPr fontId="1" type="noConversion"/>
  </si>
  <si>
    <t>할인율적용</t>
    <phoneticPr fontId="1" type="noConversion"/>
  </si>
  <si>
    <t>RIM가치</t>
    <phoneticPr fontId="1" type="noConversion"/>
  </si>
  <si>
    <t>매도2</t>
    <phoneticPr fontId="1" type="noConversion"/>
  </si>
  <si>
    <t>매도1(w=0.9)</t>
    <phoneticPr fontId="1" type="noConversion"/>
  </si>
  <si>
    <t>매수(w=0.8</t>
    <phoneticPr fontId="1" type="noConversion"/>
  </si>
  <si>
    <t>w=0.7</t>
    <phoneticPr fontId="1" type="noConversion"/>
  </si>
  <si>
    <t>예상수익</t>
    <phoneticPr fontId="1" type="noConversion"/>
  </si>
  <si>
    <t>마크로젠</t>
  </si>
  <si>
    <t>038290</t>
  </si>
  <si>
    <t>화</t>
    <phoneticPr fontId="1" type="noConversion"/>
  </si>
  <si>
    <t>요일</t>
    <phoneticPr fontId="1" type="noConversion"/>
  </si>
  <si>
    <t>기대수익</t>
    <phoneticPr fontId="1" type="noConversion"/>
  </si>
  <si>
    <t>ROE</t>
    <phoneticPr fontId="1" type="noConversion"/>
  </si>
  <si>
    <t>포비스티앤씨</t>
  </si>
  <si>
    <t>016670</t>
  </si>
  <si>
    <t>유니온커뮤니티</t>
  </si>
  <si>
    <t>203450</t>
  </si>
  <si>
    <t>목</t>
    <phoneticPr fontId="1" type="noConversion"/>
  </si>
  <si>
    <t>씨젠</t>
  </si>
  <si>
    <t>096530</t>
  </si>
  <si>
    <t>요일</t>
    <phoneticPr fontId="1" type="noConversion"/>
  </si>
  <si>
    <t>두올산업</t>
  </si>
  <si>
    <t>078590</t>
  </si>
  <si>
    <t>ASBURY AUTOMOTIVE GROUP INC</t>
  </si>
  <si>
    <t>도/소매</t>
  </si>
  <si>
    <t>ABG</t>
  </si>
  <si>
    <t>ACCO BRANDS CORPORATION</t>
  </si>
  <si>
    <t>상업 및 전문서비스</t>
  </si>
  <si>
    <t>ACCO</t>
  </si>
  <si>
    <t>아메리칸 이글 아웃피터스</t>
  </si>
  <si>
    <t>AEO</t>
  </si>
  <si>
    <t>AMERICA MOVIL SAB DE CV SPON ADR EACH R</t>
  </si>
  <si>
    <t>무선통신</t>
  </si>
  <si>
    <t>AMOV</t>
  </si>
  <si>
    <t>아메레스코</t>
  </si>
  <si>
    <t>건설 및 건축제폼</t>
  </si>
  <si>
    <t>AMRC</t>
  </si>
  <si>
    <t>ATKORE INTERNATIONAL GROUP INC</t>
  </si>
  <si>
    <t>기계 및 전기장비</t>
  </si>
  <si>
    <t>ATKR</t>
  </si>
  <si>
    <t>BRIGHT SCHOLAR EDUCATION HLDGS LTD SPON</t>
  </si>
  <si>
    <t>소비자 서비스</t>
  </si>
  <si>
    <t>BEDU</t>
  </si>
  <si>
    <t>BIO RAD LABORATORIES INC</t>
  </si>
  <si>
    <t>바이오</t>
  </si>
  <si>
    <t>BIOb</t>
  </si>
  <si>
    <t>BOOT BARN HOLDINGS INC</t>
  </si>
  <si>
    <t>BOOT</t>
  </si>
  <si>
    <t>BP MIDSTREAM PARTNERS LP</t>
  </si>
  <si>
    <t>에너지 및 관련서비스</t>
  </si>
  <si>
    <t>BPMP</t>
  </si>
  <si>
    <t>BP 프루도 베이 로열티 트러스트</t>
  </si>
  <si>
    <t>BPT</t>
  </si>
  <si>
    <t>BRIGHTSPHERE INVESTMENT GROUP INC</t>
  </si>
  <si>
    <t>금융서비스</t>
  </si>
  <si>
    <t>BSIG</t>
  </si>
  <si>
    <t>CENTURY COMMUNITIES</t>
  </si>
  <si>
    <t>REIT 및 부동산관리개발</t>
  </si>
  <si>
    <t>CCS</t>
  </si>
  <si>
    <t>CENTRAL PUERTO SA ADS EACH REPR 10 ORD</t>
  </si>
  <si>
    <t>공익사업(기타)</t>
  </si>
  <si>
    <t>CEPU</t>
  </si>
  <si>
    <t>CIA ENERGETICA MINAS GERAIS-CEMIG SPON</t>
  </si>
  <si>
    <t>전기</t>
  </si>
  <si>
    <t>CIG</t>
  </si>
  <si>
    <t>CIA ENERGETICA MINAS GERAIS-CEMIG ADR E</t>
  </si>
  <si>
    <t>CIGc</t>
  </si>
  <si>
    <t>CINER RESOURCES LP</t>
  </si>
  <si>
    <t>CINR</t>
  </si>
  <si>
    <t>CORE LABORATORIES NV</t>
  </si>
  <si>
    <t>CLB</t>
  </si>
  <si>
    <t>COMMERCIAL METALS CO</t>
  </si>
  <si>
    <t>금속 및 채광</t>
  </si>
  <si>
    <t>CMC</t>
  </si>
  <si>
    <t>COMPASS MINERALS INTERNATIONAL INC</t>
  </si>
  <si>
    <t>CMP</t>
  </si>
  <si>
    <t>COMPASS DIV HOLDINGS</t>
  </si>
  <si>
    <t>CODI</t>
  </si>
  <si>
    <t>크로스 팀버스 로열티</t>
  </si>
  <si>
    <t>CRT</t>
  </si>
  <si>
    <t>코산</t>
  </si>
  <si>
    <t>CZZ</t>
  </si>
  <si>
    <t>차이나 디스턴스 에듀케이션 홀딩스</t>
  </si>
  <si>
    <t>DL</t>
  </si>
  <si>
    <t>ELEVATE CREDIT INC</t>
  </si>
  <si>
    <t>ELVT</t>
  </si>
  <si>
    <t>ESCO TECHNOLOGIES INC</t>
  </si>
  <si>
    <t>ESE</t>
  </si>
  <si>
    <t>EVERTEC INC</t>
  </si>
  <si>
    <t>소프트웨어 및 IT서비스</t>
  </si>
  <si>
    <t>EVTC</t>
  </si>
  <si>
    <t>컴퍼트 시스템 USA</t>
  </si>
  <si>
    <t>FIX</t>
  </si>
  <si>
    <t>플라이 리징</t>
  </si>
  <si>
    <t>무역회사</t>
  </si>
  <si>
    <t>FLY</t>
  </si>
  <si>
    <t>FORTRESS TRANSN &amp; INFRAS INVS LLC</t>
  </si>
  <si>
    <t>FTAI</t>
  </si>
  <si>
    <t>CEDAR FAIR L P / MAGNUM MGMT CORP</t>
  </si>
  <si>
    <t>레져서비스 및 제품</t>
  </si>
  <si>
    <t>FUN</t>
  </si>
  <si>
    <t>GREENTREE HOSPITALITY GROUP LTD SPON AD</t>
  </si>
  <si>
    <t>GHG</t>
  </si>
  <si>
    <t>GENIE ENERGY LTD</t>
  </si>
  <si>
    <t>GNE</t>
  </si>
  <si>
    <t>GENIE ENERGY LTD PFD SER 2012-A</t>
  </si>
  <si>
    <t>GNE_pa</t>
  </si>
  <si>
    <t>CANADA GOOSE HOLDINGS INC</t>
  </si>
  <si>
    <t>섬유의복 및 호화제품</t>
  </si>
  <si>
    <t>GOOS</t>
  </si>
  <si>
    <t>GRAY TELEVISION INC</t>
  </si>
  <si>
    <t>미디어</t>
  </si>
  <si>
    <t>GTN</t>
  </si>
  <si>
    <t>GTNa</t>
  </si>
  <si>
    <t>하얏트 호텔-A</t>
  </si>
  <si>
    <t>H</t>
  </si>
  <si>
    <t>HOLLY ENERGY PARTNERS LP</t>
  </si>
  <si>
    <t>HEP</t>
  </si>
  <si>
    <t>HILTON GRAND VACATIONS INC</t>
  </si>
  <si>
    <t>HGV</t>
  </si>
  <si>
    <t>HUAMI CORPORATION SPON ADS EACH REP 4 O</t>
  </si>
  <si>
    <t>컴퓨터 및 전자장비</t>
  </si>
  <si>
    <t>HMI</t>
  </si>
  <si>
    <t>HERC HOLDINGS INC</t>
  </si>
  <si>
    <t>HRI</t>
  </si>
  <si>
    <t>INSTALLED BUILDING PRODUCTS INC</t>
  </si>
  <si>
    <t>IBP</t>
  </si>
  <si>
    <t>KOPPERS HOLDINGS INC</t>
  </si>
  <si>
    <t>KOP</t>
  </si>
  <si>
    <t>럼버 리퀴데이터스 홀딩스</t>
  </si>
  <si>
    <t>LL</t>
  </si>
  <si>
    <t>MDC 홀딩스</t>
  </si>
  <si>
    <t>MDC</t>
  </si>
  <si>
    <t>MEDIFAST INC</t>
  </si>
  <si>
    <t>가정 및 개인용품</t>
  </si>
  <si>
    <t>MED</t>
  </si>
  <si>
    <t>메소드 일렉트로닉스</t>
  </si>
  <si>
    <t>MEI</t>
  </si>
  <si>
    <t>MCCORMICK &amp; COMPANY INC</t>
  </si>
  <si>
    <t>음식료 및 담배 생산</t>
  </si>
  <si>
    <t>MKCv</t>
  </si>
  <si>
    <t>메사비 트러스트</t>
  </si>
  <si>
    <t>MSB</t>
  </si>
  <si>
    <t>MERITAGE HOMES CORP</t>
  </si>
  <si>
    <t>MTH</t>
  </si>
  <si>
    <t>MERITOR INC</t>
  </si>
  <si>
    <t>MTOR</t>
  </si>
  <si>
    <t>메사 로열티 트러스트</t>
  </si>
  <si>
    <t>MTR</t>
  </si>
  <si>
    <t>INGEVITY CORPORATION</t>
  </si>
  <si>
    <t>NGVT</t>
  </si>
  <si>
    <t>NORTH EUROPEAN OIL ROYALTY TRUST</t>
  </si>
  <si>
    <t>NRT</t>
  </si>
  <si>
    <t>INSPERITY INC</t>
  </si>
  <si>
    <t>NSP</t>
  </si>
  <si>
    <t>ORION ENGINEERED CARBONS SA</t>
  </si>
  <si>
    <t>OEC</t>
  </si>
  <si>
    <t>팜파 에너지아</t>
  </si>
  <si>
    <t>PAM</t>
  </si>
  <si>
    <t>PAR PACIFIC HOLDINGS INC</t>
  </si>
  <si>
    <t>PARR</t>
  </si>
  <si>
    <t>PBF LOGISTICS LP</t>
  </si>
  <si>
    <t>PBFX</t>
  </si>
  <si>
    <t>페르미안 베이슨 로열티 트러스트</t>
  </si>
  <si>
    <t>PBT</t>
  </si>
  <si>
    <t>PUBLIC STORAGE DEP REP 1/1000 5.375% PR</t>
  </si>
  <si>
    <t>PSA_pv</t>
  </si>
  <si>
    <t>PUBLIC STORAGE 5.20% REP 1/1000 PRF SBI</t>
  </si>
  <si>
    <t>PSA_pw</t>
  </si>
  <si>
    <t>PUBLIC STORAGE DEP REP 1/1000 5.2% PRF</t>
  </si>
  <si>
    <t>PSA_px</t>
  </si>
  <si>
    <t>PROPETRO HOLDING CORP</t>
  </si>
  <si>
    <t>PUMP</t>
  </si>
  <si>
    <t>피제나 인베스트머느 매니지먼트</t>
  </si>
  <si>
    <t>PZN</t>
  </si>
  <si>
    <t>QUDIAN INC SPON ADS EACH REP 1 ORD SHS</t>
  </si>
  <si>
    <t>QD</t>
  </si>
  <si>
    <t>RYMAN HOSPITALITY PPTYS INC</t>
  </si>
  <si>
    <t>RHP</t>
  </si>
  <si>
    <t>RYERSON HOLDING CORP</t>
  </si>
  <si>
    <t>RYI</t>
  </si>
  <si>
    <t>소닉 오토모티브</t>
  </si>
  <si>
    <t>SAH</t>
  </si>
  <si>
    <t>사빈 로열티 트러스트</t>
  </si>
  <si>
    <t>SBR</t>
  </si>
  <si>
    <t>STEELCASE INC</t>
  </si>
  <si>
    <t>SCS</t>
  </si>
  <si>
    <t>STAR GROUP LP</t>
  </si>
  <si>
    <t>가스</t>
  </si>
  <si>
    <t>SGU</t>
  </si>
  <si>
    <t>SOLARIS OILFIELD INFRASTRUCTURE INC</t>
  </si>
  <si>
    <t>SOI</t>
  </si>
  <si>
    <t>SUBURBAN PROPANE PARTNERS L.P</t>
  </si>
  <si>
    <t>SPH</t>
  </si>
  <si>
    <t>SPRAGUE RESOURCES LP</t>
  </si>
  <si>
    <t>SRLP</t>
  </si>
  <si>
    <t>SUNOCO LP</t>
  </si>
  <si>
    <t>SUN</t>
  </si>
  <si>
    <t>TURNING POINT BRANDS INC</t>
  </si>
  <si>
    <t>TPB</t>
  </si>
  <si>
    <t>TRI POINTE GROUP INC</t>
  </si>
  <si>
    <t>TPH</t>
  </si>
  <si>
    <t>유사나헬스사이언스</t>
  </si>
  <si>
    <t>USNA</t>
  </si>
  <si>
    <t>WELBILT INC</t>
  </si>
  <si>
    <t>WBT</t>
  </si>
  <si>
    <t>CACTUS INC</t>
  </si>
  <si>
    <t>WHD</t>
  </si>
  <si>
    <t>WESTLAKE CHEMICAL PARTNERS LP</t>
  </si>
  <si>
    <t>WLKP</t>
  </si>
  <si>
    <t>워싱톤 인더스트리즈</t>
  </si>
  <si>
    <t>WOR</t>
  </si>
  <si>
    <t>WORLD WRESTLING ENTERTAINMENT INC</t>
  </si>
  <si>
    <t>WWE</t>
  </si>
  <si>
    <t>YIREN DIGITAL LTD SPON ADS EA REPR 2 OR</t>
  </si>
  <si>
    <t>YRD</t>
  </si>
  <si>
    <t>TALOS ENERGY INC</t>
  </si>
  <si>
    <t>TALO</t>
  </si>
  <si>
    <t>LEVI STRAUSS &amp; COMPANY</t>
  </si>
  <si>
    <t>LEVI</t>
  </si>
  <si>
    <t>BG STAFFING INC</t>
  </si>
  <si>
    <t>BGSF</t>
  </si>
  <si>
    <t>FINVOLUTION GROUP SPON ADS EACH REP 5 O</t>
  </si>
  <si>
    <t>FINV</t>
  </si>
  <si>
    <t>FEDERATED HERMES INC</t>
  </si>
  <si>
    <t>FHI</t>
  </si>
  <si>
    <t>얼리지언</t>
  </si>
  <si>
    <t>ALLE</t>
  </si>
  <si>
    <t>ALLISON TRANSMISSION HOLDINGS INC</t>
  </si>
  <si>
    <t>ALSN</t>
  </si>
  <si>
    <t>A.O. 스미스</t>
  </si>
  <si>
    <t>AOS</t>
  </si>
  <si>
    <t>APOLLO GLOBAL MANAGEMENT INC</t>
  </si>
  <si>
    <t>APO</t>
  </si>
  <si>
    <t>ARES MANAGEMENT CORPORATION</t>
  </si>
  <si>
    <t>ARES</t>
  </si>
  <si>
    <t>아르코닉</t>
  </si>
  <si>
    <t>우주항공 및 국방</t>
  </si>
  <si>
    <t>ARNC</t>
  </si>
  <si>
    <t>에이버리 데니슨</t>
  </si>
  <si>
    <t>소재산업(기타)</t>
  </si>
  <si>
    <t>AVY</t>
  </si>
  <si>
    <t>ANIXTER INTERNATIONAL INC</t>
  </si>
  <si>
    <t>AXE</t>
  </si>
  <si>
    <t>알테릭스</t>
  </si>
  <si>
    <t>AYX</t>
  </si>
  <si>
    <t>부즈 앨런 해밀튼 홀딩</t>
  </si>
  <si>
    <t>BAH</t>
  </si>
  <si>
    <t>브라운 포먼-A</t>
  </si>
  <si>
    <t>BFa</t>
  </si>
  <si>
    <t>BIO</t>
  </si>
  <si>
    <t>BWX TECHNOLOGIES INC</t>
  </si>
  <si>
    <t>BWXT</t>
  </si>
  <si>
    <t>CABLE ONE INC</t>
  </si>
  <si>
    <t>CABO</t>
  </si>
  <si>
    <t>CROWN HOLDINGS INC</t>
  </si>
  <si>
    <t>CCK</t>
  </si>
  <si>
    <t>케메드</t>
  </si>
  <si>
    <t>건강관리장비 및 서비스</t>
  </si>
  <si>
    <t>CHE</t>
  </si>
  <si>
    <t>COHEN &amp; STEERS INC</t>
  </si>
  <si>
    <t>CNS</t>
  </si>
  <si>
    <t>캐벗 오일 &amp; 가스</t>
  </si>
  <si>
    <t>COG</t>
  </si>
  <si>
    <t>CARTERS INC</t>
  </si>
  <si>
    <t>CRI</t>
  </si>
  <si>
    <t>CHARLES RIVER LABORATORIES</t>
  </si>
  <si>
    <t>CRL</t>
  </si>
  <si>
    <t>CURTISS-WRIGHT CORP</t>
  </si>
  <si>
    <t>CW</t>
  </si>
  <si>
    <t>DONALDSON CO INC</t>
  </si>
  <si>
    <t>DCI</t>
  </si>
  <si>
    <t>DECKERS OUTDOOR CORP</t>
  </si>
  <si>
    <t>DECK</t>
  </si>
  <si>
    <t>ENCOMPASS HEALTH CORPORATION</t>
  </si>
  <si>
    <t>EHC</t>
  </si>
  <si>
    <t>에너자이저 홀딩스</t>
  </si>
  <si>
    <t>ENR</t>
  </si>
  <si>
    <t>EATON VANCE CORP</t>
  </si>
  <si>
    <t>EV</t>
  </si>
  <si>
    <t>팩트셋 리서치 시스템스</t>
  </si>
  <si>
    <t>FDS</t>
  </si>
  <si>
    <t>FAIR ISAAC CORP</t>
  </si>
  <si>
    <t>FICO</t>
  </si>
  <si>
    <t>풋락커</t>
  </si>
  <si>
    <t>FL</t>
  </si>
  <si>
    <t>퍼스트 인더스트리얼 리얼티 트러스트</t>
  </si>
  <si>
    <t>FR</t>
  </si>
  <si>
    <t>페더럴 리얼티 인베스트먼트 트러스트</t>
  </si>
  <si>
    <t>FRT</t>
  </si>
  <si>
    <t>고대디</t>
  </si>
  <si>
    <t>GDDY</t>
  </si>
  <si>
    <t>그래코</t>
  </si>
  <si>
    <t>GGG</t>
  </si>
  <si>
    <t>제네락 홀딩스</t>
  </si>
  <si>
    <t>GNRC</t>
  </si>
  <si>
    <t>HAEMONETICS CORP</t>
  </si>
  <si>
    <t>HAE</t>
  </si>
  <si>
    <t>헤인즈브랜즈</t>
  </si>
  <si>
    <t>HBI</t>
  </si>
  <si>
    <t>HEICO CORP</t>
  </si>
  <si>
    <t>HEI</t>
  </si>
  <si>
    <t>HEIa</t>
  </si>
  <si>
    <t>헌팅턴 잉걸스 인더스트리즈</t>
  </si>
  <si>
    <t>HII</t>
  </si>
  <si>
    <t>HOULIHAN LOKEY INC</t>
  </si>
  <si>
    <t>HLI</t>
  </si>
  <si>
    <t>HUBBELL INC</t>
  </si>
  <si>
    <t>HUBB</t>
  </si>
  <si>
    <t>HEXCEL CORPORATION</t>
  </si>
  <si>
    <t>HXL</t>
  </si>
  <si>
    <t>인터퍼블릭 그룹 오브 컴퍼니스</t>
  </si>
  <si>
    <t>IPG</t>
  </si>
  <si>
    <t>가트너</t>
  </si>
  <si>
    <t>IT</t>
  </si>
  <si>
    <t>존 빈 테크놀러지</t>
  </si>
  <si>
    <t>JBT</t>
  </si>
  <si>
    <t>JONES LANG LASALLE INC</t>
  </si>
  <si>
    <t>JLL</t>
  </si>
  <si>
    <t>노드스트롬</t>
  </si>
  <si>
    <t>JWN</t>
  </si>
  <si>
    <t>KB HOME</t>
  </si>
  <si>
    <t>KBH</t>
  </si>
  <si>
    <t>KIRKLAND LAKE GOLD</t>
  </si>
  <si>
    <t>KL</t>
  </si>
  <si>
    <t>LAZARD LTD</t>
  </si>
  <si>
    <t>LAZ</t>
  </si>
  <si>
    <t>레겟 &amp; 플랫</t>
  </si>
  <si>
    <t>가정용 내구재</t>
  </si>
  <si>
    <t>LEG</t>
  </si>
  <si>
    <t>맨파워</t>
  </si>
  <si>
    <t>MAN</t>
  </si>
  <si>
    <t>MGM 리조츠 인터내셔널</t>
  </si>
  <si>
    <t>MGM</t>
  </si>
  <si>
    <t>MAGELLAN MIDSTREAM PARTNERS L.P.</t>
  </si>
  <si>
    <t>MMP</t>
  </si>
  <si>
    <t>MASTEC INC</t>
  </si>
  <si>
    <t>MTZ</t>
  </si>
  <si>
    <t>MURPHY USA INC</t>
  </si>
  <si>
    <t>MUSA</t>
  </si>
  <si>
    <t>뉴마켓</t>
  </si>
  <si>
    <t>NEU</t>
  </si>
  <si>
    <t>NEW JERSEY RESOURCES CORP</t>
  </si>
  <si>
    <t>NJR</t>
  </si>
  <si>
    <t>NEW YORK TIMES CO</t>
  </si>
  <si>
    <t>NYT</t>
  </si>
  <si>
    <t>그루포 에어로포르투아리오</t>
  </si>
  <si>
    <t>운송인프라(도로 선로)</t>
  </si>
  <si>
    <t>PAC</t>
  </si>
  <si>
    <t>PENNYMAC FINANCIAL SERVICES INC</t>
  </si>
  <si>
    <t>PFSI</t>
  </si>
  <si>
    <t>풀티 그룹</t>
  </si>
  <si>
    <t>PHM</t>
  </si>
  <si>
    <t>폴라리스 인더스트리즈</t>
  </si>
  <si>
    <t>PII</t>
  </si>
  <si>
    <t>PHILLIPS 66 PARTNERS LP</t>
  </si>
  <si>
    <t>PSXP</t>
  </si>
  <si>
    <t>RITCHIE BROS AUCTIONEERS</t>
  </si>
  <si>
    <t>RBA</t>
  </si>
  <si>
    <t>로버트 하프 인터내셔널</t>
  </si>
  <si>
    <t>RHI</t>
  </si>
  <si>
    <t>RPM INTERNATIONAL INC</t>
  </si>
  <si>
    <t>RPM</t>
  </si>
  <si>
    <t>CIA SANEAMENTO BASICO DE SAO PAULO SPON</t>
  </si>
  <si>
    <t>SBS</t>
  </si>
  <si>
    <t>SERVICE CORPORATION INTERNATIONAL</t>
  </si>
  <si>
    <t>SCI</t>
  </si>
  <si>
    <t>스냅-온</t>
  </si>
  <si>
    <t>SNA</t>
  </si>
  <si>
    <t>TC PIPELINES</t>
  </si>
  <si>
    <t>TCP</t>
  </si>
  <si>
    <t>TIMKEN CO</t>
  </si>
  <si>
    <t>TKR</t>
  </si>
  <si>
    <t>TRINET GROUP INC</t>
  </si>
  <si>
    <t>TNET</t>
  </si>
  <si>
    <t>텍사스 퍼시픽 랜드 트러스트</t>
  </si>
  <si>
    <t>TPL</t>
  </si>
  <si>
    <t>태피스트리</t>
  </si>
  <si>
    <t>TPR</t>
  </si>
  <si>
    <t>TREX COMPANY INC</t>
  </si>
  <si>
    <t>TREX</t>
  </si>
  <si>
    <t>TORO CO</t>
  </si>
  <si>
    <t>TTC</t>
  </si>
  <si>
    <t>UGI CORP</t>
  </si>
  <si>
    <t>UGI</t>
  </si>
  <si>
    <t>유나이티드 렌털스</t>
  </si>
  <si>
    <t>URI</t>
  </si>
  <si>
    <t>웨스턴 가스 파트너스</t>
  </si>
  <si>
    <t>WES</t>
  </si>
  <si>
    <t>WYNDHAM HOTELS &amp; RESORTS INC</t>
  </si>
  <si>
    <t>WH</t>
  </si>
  <si>
    <t>WNS 홀딩스</t>
  </si>
  <si>
    <t>WNS</t>
  </si>
  <si>
    <t>WILLIAMS-SONOMA INC</t>
  </si>
  <si>
    <t>WSM</t>
  </si>
  <si>
    <t>카프리 홀딩스</t>
  </si>
  <si>
    <t>CPRI</t>
  </si>
  <si>
    <t>TFI INTERNATIONAL INC</t>
  </si>
  <si>
    <t>TFII</t>
  </si>
  <si>
    <t>액센츄어</t>
  </si>
  <si>
    <t>ACN</t>
  </si>
  <si>
    <t>AMERICA MOVIL SAB DE CV ADR EACH REP 20</t>
  </si>
  <si>
    <t>AMX</t>
  </si>
  <si>
    <t>아리스타 네트웍스</t>
  </si>
  <si>
    <t>ANET</t>
  </si>
  <si>
    <t>암페놀</t>
  </si>
  <si>
    <t>APH</t>
  </si>
  <si>
    <t>알리바바홀딩스</t>
  </si>
  <si>
    <t>BABA</t>
  </si>
  <si>
    <t>베스트 바이</t>
  </si>
  <si>
    <t>BBY</t>
  </si>
  <si>
    <t>BCE INC</t>
  </si>
  <si>
    <t>유선 및 기타 통신</t>
  </si>
  <si>
    <t>BCE</t>
  </si>
  <si>
    <t>브라운-포맨</t>
  </si>
  <si>
    <t>BFb</t>
  </si>
  <si>
    <t>볼</t>
  </si>
  <si>
    <t>BLL</t>
  </si>
  <si>
    <t>보스턴 사이언티픽</t>
  </si>
  <si>
    <t>BSX</t>
  </si>
  <si>
    <t>벌링턴스토어스</t>
  </si>
  <si>
    <t>BURL</t>
  </si>
  <si>
    <t>캐터필러</t>
  </si>
  <si>
    <t>CAT</t>
  </si>
  <si>
    <t>CBRE 그룹</t>
  </si>
  <si>
    <t>CBRE</t>
  </si>
  <si>
    <t>처치 &amp; 드와이트</t>
  </si>
  <si>
    <t>CHD</t>
  </si>
  <si>
    <t>크로락스</t>
  </si>
  <si>
    <t>CLX</t>
  </si>
  <si>
    <t>달러 제너럴</t>
  </si>
  <si>
    <t>DG</t>
  </si>
  <si>
    <t>도버</t>
  </si>
  <si>
    <t>DOV</t>
  </si>
  <si>
    <t>에코페트롤 - ADR</t>
  </si>
  <si>
    <t>EC</t>
  </si>
  <si>
    <t>에스티 로더</t>
  </si>
  <si>
    <t>EL</t>
  </si>
  <si>
    <t>에드워즈 라이프사이언스</t>
  </si>
  <si>
    <t>EW</t>
  </si>
  <si>
    <t>플리트코어 테크놀로지스</t>
  </si>
  <si>
    <t>FLT</t>
  </si>
  <si>
    <t>제너럴 다이내믹스</t>
  </si>
  <si>
    <t>GD</t>
  </si>
  <si>
    <t>GLAXOSMITHKLINE ADR EACH CNV INTO 2 ORD</t>
  </si>
  <si>
    <t>GSK</t>
  </si>
  <si>
    <t>그레인저</t>
  </si>
  <si>
    <t>GWW</t>
  </si>
  <si>
    <t>허쉬</t>
  </si>
  <si>
    <t>HSY</t>
  </si>
  <si>
    <t>INFOSYS LTD SPON ADR EACH REP 1 ORD SHS</t>
  </si>
  <si>
    <t>INFY</t>
  </si>
  <si>
    <t>존슨앤드존슨</t>
  </si>
  <si>
    <t>JNJ</t>
  </si>
  <si>
    <t>키사이트 테크놀로지스</t>
  </si>
  <si>
    <t>KEYS</t>
  </si>
  <si>
    <t>KKR &amp; CO INC</t>
  </si>
  <si>
    <t>KKR</t>
  </si>
  <si>
    <t>레이도스 홀딩스</t>
  </si>
  <si>
    <t>LDOS</t>
  </si>
  <si>
    <t>일라이 릴리</t>
  </si>
  <si>
    <t>LLY</t>
  </si>
  <si>
    <t>록히드 마틴</t>
  </si>
  <si>
    <t>LMT</t>
  </si>
  <si>
    <t>로우스 컴퍼니</t>
  </si>
  <si>
    <t>LOW</t>
  </si>
  <si>
    <t>사우스웨스트 에어라인스</t>
  </si>
  <si>
    <t>항공사 및 항공운송</t>
  </si>
  <si>
    <t>LUV</t>
  </si>
  <si>
    <t>라스베이거스샌즈</t>
  </si>
  <si>
    <t>LVS</t>
  </si>
  <si>
    <t>라이온델바젤 인더스트리스</t>
  </si>
  <si>
    <t>LYB</t>
  </si>
  <si>
    <t>마스타카드</t>
  </si>
  <si>
    <t>MA</t>
  </si>
  <si>
    <t>무디스</t>
  </si>
  <si>
    <t>MCO</t>
  </si>
  <si>
    <t>맥코믹</t>
  </si>
  <si>
    <t>MKC</t>
  </si>
  <si>
    <t>마시 앤 맥레넌 컴퍼니</t>
  </si>
  <si>
    <t>보험</t>
  </si>
  <si>
    <t>MMC</t>
  </si>
  <si>
    <t>쓰리엠</t>
  </si>
  <si>
    <t>복합기업</t>
  </si>
  <si>
    <t>MMM</t>
  </si>
  <si>
    <t>머크</t>
  </si>
  <si>
    <t>MRK</t>
  </si>
  <si>
    <t>메틀러 톨레도 인터내셔널</t>
  </si>
  <si>
    <t>MTD</t>
  </si>
  <si>
    <t>나이키</t>
  </si>
  <si>
    <t>NKE</t>
  </si>
  <si>
    <t>서비스나우</t>
  </si>
  <si>
    <t>NOW</t>
  </si>
  <si>
    <t>NVR INC</t>
  </si>
  <si>
    <t>NVR</t>
  </si>
  <si>
    <t>원오케이</t>
  </si>
  <si>
    <t>OKE</t>
  </si>
  <si>
    <t>오라클</t>
  </si>
  <si>
    <t>ORCL</t>
  </si>
  <si>
    <t>PAYCOM SOFTWARE INC</t>
  </si>
  <si>
    <t>PAYC</t>
  </si>
  <si>
    <t>퍼블릭 스토리지</t>
  </si>
  <si>
    <t>PSA</t>
  </si>
  <si>
    <t>레스토랑브랜즈</t>
  </si>
  <si>
    <t>QSR</t>
  </si>
  <si>
    <t>페라리</t>
  </si>
  <si>
    <t>자동차</t>
  </si>
  <si>
    <t>RACE</t>
  </si>
  <si>
    <t>레스메드</t>
  </si>
  <si>
    <t>RMD</t>
  </si>
  <si>
    <t>로크웰 오토메이션</t>
  </si>
  <si>
    <t>ROK</t>
  </si>
  <si>
    <t>롤린스</t>
  </si>
  <si>
    <t>ROL</t>
  </si>
  <si>
    <t>로퍼 테크놀로지스</t>
  </si>
  <si>
    <t>ROP</t>
  </si>
  <si>
    <t>레이티온</t>
  </si>
  <si>
    <t>RTN</t>
  </si>
  <si>
    <t>SAP SE SPON ADR EACH REP 1 ORD NPV</t>
  </si>
  <si>
    <t>SAP</t>
  </si>
  <si>
    <t>셔윈-윌리엄즈</t>
  </si>
  <si>
    <t>SHW</t>
  </si>
  <si>
    <t>소니</t>
  </si>
  <si>
    <t>SNE</t>
  </si>
  <si>
    <t>S&amp;P 글로벌</t>
  </si>
  <si>
    <t>SPGI</t>
  </si>
  <si>
    <t>스퀘어A</t>
  </si>
  <si>
    <t>SQ</t>
  </si>
  <si>
    <t>ST마이크로일렉트로닉스</t>
  </si>
  <si>
    <t>반도체 및 반도체장비</t>
  </si>
  <si>
    <t>STM</t>
  </si>
  <si>
    <t>스트라이커</t>
  </si>
  <si>
    <t>SYK</t>
  </si>
  <si>
    <t>시스코</t>
  </si>
  <si>
    <t>음식료 소매</t>
  </si>
  <si>
    <t>SYY</t>
  </si>
  <si>
    <t>TJX 컴퍼니스</t>
  </si>
  <si>
    <t>TJX</t>
  </si>
  <si>
    <t>TELEKOMUNIKASI INDONESIA(PERSERO) ADR E</t>
  </si>
  <si>
    <t>TLK</t>
  </si>
  <si>
    <t>TAIWAN SEMICONDUCTOR MANUFACTURING SPON</t>
  </si>
  <si>
    <t>TSM</t>
  </si>
  <si>
    <t>유나이티드헬스 그룹</t>
  </si>
  <si>
    <t>UNH</t>
  </si>
  <si>
    <t>유니온 퍼시픽</t>
  </si>
  <si>
    <t>UNP</t>
  </si>
  <si>
    <t>비자</t>
  </si>
  <si>
    <t>V</t>
  </si>
  <si>
    <t>VEEVA SYSTEMS INC</t>
  </si>
  <si>
    <t>VEEV</t>
  </si>
  <si>
    <t>VF</t>
  </si>
  <si>
    <t>VFC</t>
  </si>
  <si>
    <t>웨이스트 매니지먼트</t>
  </si>
  <si>
    <t>WM</t>
  </si>
  <si>
    <t>조에티스</t>
  </si>
  <si>
    <t>ZTS</t>
  </si>
  <si>
    <t>AAON INC</t>
  </si>
  <si>
    <t>AAON</t>
  </si>
  <si>
    <t>ACI 월드와이드</t>
  </si>
  <si>
    <t>ACIW</t>
  </si>
  <si>
    <t>ACM RESEARCH INC</t>
  </si>
  <si>
    <t>ACMR</t>
  </si>
  <si>
    <t>AKCEA THERAPEUTICS INC</t>
  </si>
  <si>
    <t>AKCA</t>
  </si>
  <si>
    <t>앨리전트 트래블 컴퍼니</t>
  </si>
  <si>
    <t>ALGT</t>
  </si>
  <si>
    <t>어브락서스 페트롤리엄</t>
  </si>
  <si>
    <t>AXAS</t>
  </si>
  <si>
    <t>배렛 비즈니스 서비스</t>
  </si>
  <si>
    <t>BBSI</t>
  </si>
  <si>
    <t>빌더스 퍼스트소스</t>
  </si>
  <si>
    <t>BLDR</t>
  </si>
  <si>
    <t>바이오스페시픽스 테크놀로지</t>
  </si>
  <si>
    <t>BSTC</t>
  </si>
  <si>
    <t>CARGURUS INC</t>
  </si>
  <si>
    <t>CARG</t>
  </si>
  <si>
    <t>CENTRAL EUROPEAN MEDIA ENTERPRISES</t>
  </si>
  <si>
    <t>CETV</t>
  </si>
  <si>
    <t>COLLIERS INTL GROUP INC</t>
  </si>
  <si>
    <t>CIGI</t>
  </si>
  <si>
    <t>CLARUS CORPORATION</t>
  </si>
  <si>
    <t>CLAR</t>
  </si>
  <si>
    <t>콜렉터스 유니버스</t>
  </si>
  <si>
    <t>CLCT</t>
  </si>
  <si>
    <t>콜셉트 테라퓨틱스</t>
  </si>
  <si>
    <t>CORT</t>
  </si>
  <si>
    <t>아메리카 카마트</t>
  </si>
  <si>
    <t>CRMT</t>
  </si>
  <si>
    <t>크록스</t>
  </si>
  <si>
    <t>CROX</t>
  </si>
  <si>
    <t>시러스 로직</t>
  </si>
  <si>
    <t>CRUS</t>
  </si>
  <si>
    <t>CHAMPIONS ONCOLOGY INC</t>
  </si>
  <si>
    <t>CSBR</t>
  </si>
  <si>
    <t>CSG 시스템즈 인터내셔널</t>
  </si>
  <si>
    <t>CSGS</t>
  </si>
  <si>
    <t>커머셜 비히컬 그룹</t>
  </si>
  <si>
    <t>CVGI</t>
  </si>
  <si>
    <t>CASELLA WASTE SYSTEMS</t>
  </si>
  <si>
    <t>CWST</t>
  </si>
  <si>
    <t>DORCHESTER MINERALS LP</t>
  </si>
  <si>
    <t>DMLP</t>
  </si>
  <si>
    <t>에듀케이셔널 디벨롭먼트</t>
  </si>
  <si>
    <t>EDUC</t>
  </si>
  <si>
    <t>e헬스</t>
  </si>
  <si>
    <t>EHTH</t>
  </si>
  <si>
    <t>FANHUA INC ADS EACH REPR 20 ORD SHS</t>
  </si>
  <si>
    <t>FANH</t>
  </si>
  <si>
    <t>내셔널 비버리지</t>
  </si>
  <si>
    <t>FIZZ</t>
  </si>
  <si>
    <t>1-800-FLOWERS.COM INC</t>
  </si>
  <si>
    <t>FLWS</t>
  </si>
  <si>
    <t>FOX FACTORY HOLDING CORP</t>
  </si>
  <si>
    <t>자동차관련부품</t>
  </si>
  <si>
    <t>FOXF</t>
  </si>
  <si>
    <t>엘 비 포스터</t>
  </si>
  <si>
    <t>FSTR</t>
  </si>
  <si>
    <t>지-쓰리 어패럴 그룹</t>
  </si>
  <si>
    <t>GIII</t>
  </si>
  <si>
    <t>그라비티</t>
  </si>
  <si>
    <t>GRVY</t>
  </si>
  <si>
    <t>H&amp;E EQUIPMENT SERVICES LLC</t>
  </si>
  <si>
    <t>HEES</t>
  </si>
  <si>
    <t>HAMILTON LANE INC</t>
  </si>
  <si>
    <t>HLNE</t>
  </si>
  <si>
    <t>INNOVIVA INC</t>
  </si>
  <si>
    <t>INVA</t>
  </si>
  <si>
    <t>IRADIMED CORP</t>
  </si>
  <si>
    <t>IRMD</t>
  </si>
  <si>
    <t>JOINT CORP (THE)</t>
  </si>
  <si>
    <t>JYNT</t>
  </si>
  <si>
    <t>LIFEVANTAGE CORPORATION</t>
  </si>
  <si>
    <t>LFVN</t>
  </si>
  <si>
    <t>LGI HOMES INC</t>
  </si>
  <si>
    <t>LGIH</t>
  </si>
  <si>
    <t>LANTHEUS HOLDINGS INC</t>
  </si>
  <si>
    <t>LNTH</t>
  </si>
  <si>
    <t>LEXINFINTECH HOLDINGS LTD EACH ADS REP</t>
  </si>
  <si>
    <t>LX</t>
  </si>
  <si>
    <t>MALIBU BOATS INC</t>
  </si>
  <si>
    <t>MBUU</t>
  </si>
  <si>
    <t>MASTERCRAFT BOAT HOLDINGS INC</t>
  </si>
  <si>
    <t>MCFT</t>
  </si>
  <si>
    <t>MGP 인더스트리</t>
  </si>
  <si>
    <t>MGPI</t>
  </si>
  <si>
    <t>허만 밀러</t>
  </si>
  <si>
    <t>MLHR</t>
  </si>
  <si>
    <t>NEXSTAR MEDIA GROUP INC</t>
  </si>
  <si>
    <t>NXST</t>
  </si>
  <si>
    <t>오메가 플렉스</t>
  </si>
  <si>
    <t>OFLX</t>
  </si>
  <si>
    <t>그루포 에어로포투아리오 델 센트로 노르</t>
  </si>
  <si>
    <t>OMAB</t>
  </si>
  <si>
    <t>PHIBRO ANIMAL HEALTH CORP</t>
  </si>
  <si>
    <t>PAHC</t>
  </si>
  <si>
    <t>포인트 인터내셔널</t>
  </si>
  <si>
    <t>PCOM</t>
  </si>
  <si>
    <t>퓨어 사이클</t>
  </si>
  <si>
    <t>PCYO</t>
  </si>
  <si>
    <t>프로-덱스</t>
  </si>
  <si>
    <t>PDEX</t>
  </si>
  <si>
    <t>펫메드 엑스프레스</t>
  </si>
  <si>
    <t>PETS</t>
  </si>
  <si>
    <t>칠드런 플레이스 리테일</t>
  </si>
  <si>
    <t>PLCE</t>
  </si>
  <si>
    <t>파워 인테그레이션</t>
  </si>
  <si>
    <t>POWI</t>
  </si>
  <si>
    <t>퀴델</t>
  </si>
  <si>
    <t>QDEL</t>
  </si>
  <si>
    <t>QUALYS INC</t>
  </si>
  <si>
    <t>QLYS</t>
  </si>
  <si>
    <t>RISE EDUCATION CAYMAN LTD SPON ADR EACH</t>
  </si>
  <si>
    <t>REDU</t>
  </si>
  <si>
    <t>리뉴어블 에너지 그룹</t>
  </si>
  <si>
    <t>REGI</t>
  </si>
  <si>
    <t>B RILEY FINANCIAL INC</t>
  </si>
  <si>
    <t>RILY</t>
  </si>
  <si>
    <t>ROSEHILL RESOURCES INC</t>
  </si>
  <si>
    <t>ROSE</t>
  </si>
  <si>
    <t>ROSEHILL RESOURCES INC UNITS(1 COM &amp; 1</t>
  </si>
  <si>
    <t>ROSEU</t>
  </si>
  <si>
    <t>SPROUTS FARMERS MARKETS INC</t>
  </si>
  <si>
    <t>SFM</t>
  </si>
  <si>
    <t>시버트 파이낸셜 코퍼레이션</t>
  </si>
  <si>
    <t>SIEB</t>
  </si>
  <si>
    <t>시뮬레이션 플러스</t>
  </si>
  <si>
    <t>SLP</t>
  </si>
  <si>
    <t>스파르탄 모터스</t>
  </si>
  <si>
    <t>SPAR</t>
  </si>
  <si>
    <t>SPORTSMANS WAREHOUSE HLDGS INC</t>
  </si>
  <si>
    <t>SPWH</t>
  </si>
  <si>
    <t>스털링 컨스트럭션</t>
  </si>
  <si>
    <t>STRL</t>
  </si>
  <si>
    <t>수퍼너즈 파마슈티컬</t>
  </si>
  <si>
    <t>SUPN</t>
  </si>
  <si>
    <t>TRAVELCENTERS OF AMERICA INC</t>
  </si>
  <si>
    <t>TA</t>
  </si>
  <si>
    <t>TUCOWS INC</t>
  </si>
  <si>
    <t>TCX</t>
  </si>
  <si>
    <t>TECNOGLASS INC</t>
  </si>
  <si>
    <t>건축자재</t>
  </si>
  <si>
    <t>TGLS</t>
  </si>
  <si>
    <t>TTEC HOLDINGS INC</t>
  </si>
  <si>
    <t>TTEC</t>
  </si>
  <si>
    <t>VICTORY CAPITAL HOLDINGS INC</t>
  </si>
  <si>
    <t>VCTR</t>
  </si>
  <si>
    <t>VIRTRA INC</t>
  </si>
  <si>
    <t>VTSI</t>
  </si>
  <si>
    <t>WD 40 컴퍼니</t>
  </si>
  <si>
    <t>WDFC</t>
  </si>
  <si>
    <t>윌리스 리스 파이낸셜</t>
  </si>
  <si>
    <t>WLFC</t>
  </si>
  <si>
    <t>자그</t>
  </si>
  <si>
    <t>ZAGG</t>
  </si>
  <si>
    <t>NATIONAL RESEARCH CORP</t>
  </si>
  <si>
    <t>NRC</t>
  </si>
  <si>
    <t>GREENSKY INC</t>
  </si>
  <si>
    <t>GSKY</t>
  </si>
  <si>
    <t>VIOMI TECHNOLOGY CO LTD SPON ADS EACH R</t>
  </si>
  <si>
    <t>VIOT</t>
  </si>
  <si>
    <t>ZYNEX INC</t>
  </si>
  <si>
    <t>ZYXI</t>
  </si>
  <si>
    <t>PAYSIGN INC</t>
  </si>
  <si>
    <t>PAYS</t>
  </si>
  <si>
    <t>SCIPLAY CORPORATION</t>
  </si>
  <si>
    <t>SCPL</t>
  </si>
  <si>
    <t>XPEL INC</t>
  </si>
  <si>
    <t>XPEL</t>
  </si>
  <si>
    <t>INMODE LTD</t>
  </si>
  <si>
    <t>INMD</t>
  </si>
  <si>
    <t>B RILEY FINANCIAL INC 6.875% DEP SHS RE</t>
  </si>
  <si>
    <t>RILYP</t>
  </si>
  <si>
    <t>AESTHETIC MEDICAL INT HLDGS GRP LTD SPO</t>
  </si>
  <si>
    <t>AIH</t>
  </si>
  <si>
    <t>VIACOMCBS INC</t>
  </si>
  <si>
    <t>VIACA</t>
  </si>
  <si>
    <t>OASIS MIDSTREAM PARTNERS LP</t>
  </si>
  <si>
    <t>OMP</t>
  </si>
  <si>
    <t>NOBLE MIDSTREAM PARTNERS LP</t>
  </si>
  <si>
    <t>NBLX</t>
  </si>
  <si>
    <t>애플</t>
  </si>
  <si>
    <t>AAPL</t>
  </si>
  <si>
    <t>아비오메드</t>
  </si>
  <si>
    <t>ABMD</t>
  </si>
  <si>
    <t>어도비 시스템즈</t>
  </si>
  <si>
    <t>ADBE</t>
  </si>
  <si>
    <t>오토매틱 데이터 프로세싱</t>
  </si>
  <si>
    <t>ADP</t>
  </si>
  <si>
    <t>얼라인 테크놀로지</t>
  </si>
  <si>
    <t>ALGN</t>
  </si>
  <si>
    <t>알렉시온 파마수티컬스</t>
  </si>
  <si>
    <t>ALXN</t>
  </si>
  <si>
    <t>어플라이드 머티어리얼즈</t>
  </si>
  <si>
    <t>AMAT</t>
  </si>
  <si>
    <t>AMD</t>
  </si>
  <si>
    <t>아마존 닷컴</t>
  </si>
  <si>
    <t>AMZN</t>
  </si>
  <si>
    <t>앤시스</t>
  </si>
  <si>
    <t>ANSS</t>
  </si>
  <si>
    <t>ASML 홀딩</t>
  </si>
  <si>
    <t>ASML</t>
  </si>
  <si>
    <t>아스펜 테크놀로지</t>
  </si>
  <si>
    <t>AZPN</t>
  </si>
  <si>
    <t>바이오젠</t>
  </si>
  <si>
    <t>BIIB</t>
  </si>
  <si>
    <t>부킹 홀딩스</t>
  </si>
  <si>
    <t>BKNG</t>
  </si>
  <si>
    <t>브루커</t>
  </si>
  <si>
    <t>BRKR</t>
  </si>
  <si>
    <t>크리딧 억셉턴스</t>
  </si>
  <si>
    <t>CACC</t>
  </si>
  <si>
    <t>케이던스 디자인 시스템</t>
  </si>
  <si>
    <t>CDNS</t>
  </si>
  <si>
    <t>CDW CORP</t>
  </si>
  <si>
    <t>CDW</t>
  </si>
  <si>
    <t>코그넥스</t>
  </si>
  <si>
    <t>CGNX</t>
  </si>
  <si>
    <t>체크 포인트 소프트웨어 테크놀로지</t>
  </si>
  <si>
    <t>CHKP</t>
  </si>
  <si>
    <t>CH 로빈슨 월드와이드</t>
  </si>
  <si>
    <t>CHRW</t>
  </si>
  <si>
    <t>콜롬비아 스포츠웨어 컴퍼니</t>
  </si>
  <si>
    <t>COLM</t>
  </si>
  <si>
    <t>코스트코 홀세일</t>
  </si>
  <si>
    <t>COST</t>
  </si>
  <si>
    <t>코파트</t>
  </si>
  <si>
    <t>CPRT</t>
  </si>
  <si>
    <t>CSX</t>
  </si>
  <si>
    <t>신타스</t>
  </si>
  <si>
    <t>CTAS</t>
  </si>
  <si>
    <t>덱스컴</t>
  </si>
  <si>
    <t>DXCM</t>
  </si>
  <si>
    <t>이베이</t>
  </si>
  <si>
    <t>EBAY</t>
  </si>
  <si>
    <t>EBAY INC 6% NTS 01/02/56 USD25</t>
  </si>
  <si>
    <t>EBAYL</t>
  </si>
  <si>
    <t>유로넷 월드와이드</t>
  </si>
  <si>
    <t>EEFT</t>
  </si>
  <si>
    <t>ENPHASE ENERGY INC</t>
  </si>
  <si>
    <t>ENPH</t>
  </si>
  <si>
    <t>인테그리스</t>
  </si>
  <si>
    <t>ENTG</t>
  </si>
  <si>
    <t>ETSY INC</t>
  </si>
  <si>
    <t>ETSY</t>
  </si>
  <si>
    <t>익스피다이터스</t>
  </si>
  <si>
    <t>EXPD</t>
  </si>
  <si>
    <t>익스포넌트</t>
  </si>
  <si>
    <t>EXPO</t>
  </si>
  <si>
    <t>패스널</t>
  </si>
  <si>
    <t>FAST</t>
  </si>
  <si>
    <t>페이스북</t>
  </si>
  <si>
    <t>FB</t>
  </si>
  <si>
    <t>F5 네트웍스</t>
  </si>
  <si>
    <t>FFIV</t>
  </si>
  <si>
    <t>포티넷</t>
  </si>
  <si>
    <t>FTNT</t>
  </si>
  <si>
    <t>GAMING &amp; LEISURE P</t>
  </si>
  <si>
    <t>GLPI</t>
  </si>
  <si>
    <t>젠텍스</t>
  </si>
  <si>
    <t>GNTX</t>
  </si>
  <si>
    <t>알파벳 C</t>
  </si>
  <si>
    <t>GOOG</t>
  </si>
  <si>
    <t>알파벳 A</t>
  </si>
  <si>
    <t>GOOGL</t>
  </si>
  <si>
    <t>가민</t>
  </si>
  <si>
    <t>GRMN</t>
  </si>
  <si>
    <t>HORIZON THERAPEUTICS PLC</t>
  </si>
  <si>
    <t>HZNP</t>
  </si>
  <si>
    <t>아이콘 PLC</t>
  </si>
  <si>
    <t>ICLR</t>
  </si>
  <si>
    <t>아이덱스 래버러터리스</t>
  </si>
  <si>
    <t>IDXX</t>
  </si>
  <si>
    <t>일루미나</t>
  </si>
  <si>
    <t>ILMN</t>
  </si>
  <si>
    <t>인텔</t>
  </si>
  <si>
    <t>INTC</t>
  </si>
  <si>
    <t>인튜이트</t>
  </si>
  <si>
    <t>INTU</t>
  </si>
  <si>
    <t>IONIS PHARMACEUTICALS INC</t>
  </si>
  <si>
    <t>IONS</t>
  </si>
  <si>
    <t>J.B. 헌트 트랜스포트 서비시스</t>
  </si>
  <si>
    <t>JBHT</t>
  </si>
  <si>
    <t>j2 글로벌 커뮤니케이션</t>
  </si>
  <si>
    <t>JCOM</t>
  </si>
  <si>
    <t>KLA-텐코</t>
  </si>
  <si>
    <t>KLAC</t>
  </si>
  <si>
    <t>랜케스터 콜로니</t>
  </si>
  <si>
    <t>LANC</t>
  </si>
  <si>
    <t>링컨 일렉트릭 홀딩스</t>
  </si>
  <si>
    <t>LECO</t>
  </si>
  <si>
    <t>로지텍 인터내셔널</t>
  </si>
  <si>
    <t>LOGI</t>
  </si>
  <si>
    <t>램리서치</t>
  </si>
  <si>
    <t>LRCX</t>
  </si>
  <si>
    <t>랜드스타 시스템</t>
  </si>
  <si>
    <t>LSTR</t>
  </si>
  <si>
    <t>룰루레몬 애슬릿티카</t>
  </si>
  <si>
    <t>LULU</t>
  </si>
  <si>
    <t>마이크로칩 테크놀러지</t>
  </si>
  <si>
    <t>MCHP</t>
  </si>
  <si>
    <t>미들바이</t>
  </si>
  <si>
    <t>MIDD</t>
  </si>
  <si>
    <t>마켓액세스 홀딩스</t>
  </si>
  <si>
    <t>MKTX</t>
  </si>
  <si>
    <t>몬스터 베버리지</t>
  </si>
  <si>
    <t>MNST</t>
  </si>
  <si>
    <t>MOMO INC SPON ADR EACH REPR 2 ORD SHS C</t>
  </si>
  <si>
    <t>MOMO</t>
  </si>
  <si>
    <t>마이크로소프트</t>
  </si>
  <si>
    <t>MSFT</t>
  </si>
  <si>
    <t>MATCH GROUP INC</t>
  </si>
  <si>
    <t>MTCH</t>
  </si>
  <si>
    <t>내셔널 인스트루먼트</t>
  </si>
  <si>
    <t>NATI</t>
  </si>
  <si>
    <t>뉴로크라인 바이오사이언스</t>
  </si>
  <si>
    <t>NBIX</t>
  </si>
  <si>
    <t>넷플릭스</t>
  </si>
  <si>
    <t>NFLX</t>
  </si>
  <si>
    <t>넷앱</t>
  </si>
  <si>
    <t>NTAP</t>
  </si>
  <si>
    <t>넷이지 닷 컴</t>
  </si>
  <si>
    <t>NTES</t>
  </si>
  <si>
    <t>엔비디아</t>
  </si>
  <si>
    <t>NVDA</t>
  </si>
  <si>
    <t>오레일리 오토모티브</t>
  </si>
  <si>
    <t>ORLY</t>
  </si>
  <si>
    <t>페이첵스</t>
  </si>
  <si>
    <t>PAYX</t>
  </si>
  <si>
    <t>파카</t>
  </si>
  <si>
    <t>PCAR</t>
  </si>
  <si>
    <t>펩시코</t>
  </si>
  <si>
    <t>PEP</t>
  </si>
  <si>
    <t>PRA HEALTH SCIENCES INC</t>
  </si>
  <si>
    <t>PRAH</t>
  </si>
  <si>
    <t>리제네론 파마수티컬스</t>
  </si>
  <si>
    <t>REGN</t>
  </si>
  <si>
    <t>로스 스토어스</t>
  </si>
  <si>
    <t>ROST</t>
  </si>
  <si>
    <t>SOLAREDGE TECHNOLOGIES INC</t>
  </si>
  <si>
    <t>SEDG</t>
  </si>
  <si>
    <t>SEI 인베스트먼트</t>
  </si>
  <si>
    <t>SEIC</t>
  </si>
  <si>
    <t>바이오테크네</t>
  </si>
  <si>
    <t>TECH</t>
  </si>
  <si>
    <t>TRIMBLE INC</t>
  </si>
  <si>
    <t>TRMB</t>
  </si>
  <si>
    <t>T.로우 프라이스</t>
  </si>
  <si>
    <t>TROW</t>
  </si>
  <si>
    <t>트랙터 서플라이</t>
  </si>
  <si>
    <t>TSCO</t>
  </si>
  <si>
    <t>THE TRADE DESK INC</t>
  </si>
  <si>
    <t>TTD</t>
  </si>
  <si>
    <t>테이크-투 인터랙티브 소프트웨어</t>
  </si>
  <si>
    <t>TTWO</t>
  </si>
  <si>
    <t>텍사스 인스트루먼트</t>
  </si>
  <si>
    <t>TXN</t>
  </si>
  <si>
    <t>울트라뷰티</t>
  </si>
  <si>
    <t>ULTA</t>
  </si>
  <si>
    <t>버텍스 파마수티컬스</t>
  </si>
  <si>
    <t>VRTX</t>
  </si>
  <si>
    <t>WEIBO CORPORATION ADR EA REPR 1 ORD SHS</t>
  </si>
  <si>
    <t>WB</t>
  </si>
  <si>
    <t>윌리스 타워스 왓슨</t>
  </si>
  <si>
    <t>WLTW</t>
  </si>
  <si>
    <t>자일링스</t>
  </si>
  <si>
    <t>XLNX</t>
  </si>
  <si>
    <t>지브라테크놀로지</t>
  </si>
  <si>
    <t>ZBRA</t>
  </si>
  <si>
    <t>TERADYNE INC</t>
  </si>
  <si>
    <t>TER</t>
  </si>
  <si>
    <t>GENMAB AS SPON ADS EACH REP 0.1 ORD SHS</t>
  </si>
  <si>
    <t>GMAB</t>
  </si>
  <si>
    <t>VIAC</t>
  </si>
  <si>
    <t>ARCONIC INC PFD SER A</t>
  </si>
  <si>
    <t>ARNC-</t>
  </si>
  <si>
    <t>CALEDONIA MINING CORP PLC</t>
  </si>
  <si>
    <t>CMCL</t>
  </si>
  <si>
    <t>체니어 에너지 파트너즈</t>
  </si>
  <si>
    <t>CQP</t>
  </si>
  <si>
    <t>글로벌스케이프</t>
  </si>
  <si>
    <t>GSB</t>
  </si>
  <si>
    <t>인텔리전트 시스템</t>
  </si>
  <si>
    <t>INS</t>
  </si>
  <si>
    <t>주당순이익(EPS,연결지배)</t>
  </si>
  <si>
    <t>주당순이익(EPS,개별)</t>
  </si>
  <si>
    <t>PER (배)</t>
  </si>
  <si>
    <t>주당순자산(지분법)</t>
  </si>
  <si>
    <t>PBR (배)</t>
  </si>
  <si>
    <t>주당 배당금</t>
  </si>
  <si>
    <t>N/A</t>
  </si>
  <si>
    <t>시가 배당률 (%)</t>
  </si>
  <si>
    <t>ROE (%)</t>
  </si>
  <si>
    <t>순이익률 (%)</t>
  </si>
  <si>
    <t>영업이익률 (%)</t>
  </si>
  <si>
    <t>주가</t>
  </si>
  <si>
    <t>투자지표</t>
  </si>
  <si>
    <t>19.12월</t>
  </si>
  <si>
    <t>19.09월</t>
  </si>
  <si>
    <t>19.06월</t>
  </si>
  <si>
    <t>19.03월</t>
  </si>
  <si>
    <t>18.12월</t>
  </si>
  <si>
    <t>18.09월</t>
  </si>
  <si>
    <t>18.06월</t>
  </si>
  <si>
    <t>18.03월</t>
  </si>
  <si>
    <t>17.12월</t>
  </si>
  <si>
    <t>17.09월</t>
  </si>
  <si>
    <t>17.06월</t>
  </si>
  <si>
    <t>17.03월</t>
  </si>
  <si>
    <t>16.12월</t>
  </si>
  <si>
    <t>15.12월</t>
  </si>
  <si>
    <t>14.12월</t>
  </si>
  <si>
    <t>13.12월</t>
  </si>
  <si>
    <t>12.12월</t>
  </si>
  <si>
    <t>11.12월</t>
  </si>
  <si>
    <t>10.12월</t>
  </si>
  <si>
    <t>09.12월</t>
  </si>
  <si>
    <t>08.12월</t>
  </si>
  <si>
    <t>1,117,300,650 </t>
  </si>
  <si>
    <t>총포괄손익</t>
    <phoneticPr fontId="1" type="noConversion"/>
  </si>
  <si>
    <t xml:space="preserve">I. 유동부채 </t>
    <phoneticPr fontId="1" type="noConversion"/>
  </si>
  <si>
    <t>매입채무</t>
  </si>
  <si>
    <t>차입금</t>
  </si>
  <si>
    <t>전환사채</t>
  </si>
  <si>
    <t>기타지급채무</t>
  </si>
  <si>
    <t>당기법인세부채</t>
  </si>
  <si>
    <t>기타부채</t>
  </si>
  <si>
    <t>II.비유동부채</t>
    <phoneticPr fontId="1" type="noConversion"/>
  </si>
  <si>
    <t>보증충당부채</t>
  </si>
  <si>
    <t>부채총계</t>
    <phoneticPr fontId="1" type="noConversion"/>
  </si>
  <si>
    <t>자본</t>
    <phoneticPr fontId="1" type="noConversion"/>
  </si>
  <si>
    <t>당순</t>
    <phoneticPr fontId="1" type="noConversion"/>
  </si>
  <si>
    <t>복리연도</t>
    <phoneticPr fontId="1" type="noConversion"/>
  </si>
  <si>
    <t>기대RoE</t>
    <phoneticPr fontId="1" type="noConversion"/>
  </si>
  <si>
    <t>배당선택</t>
    <phoneticPr fontId="1" type="noConversion"/>
  </si>
  <si>
    <t>구입가</t>
    <phoneticPr fontId="1" type="noConversion"/>
  </si>
  <si>
    <t>손이득</t>
    <phoneticPr fontId="1" type="noConversion"/>
  </si>
  <si>
    <t>매도가대비할인가</t>
    <phoneticPr fontId="1" type="noConversion"/>
  </si>
  <si>
    <t>자본</t>
    <phoneticPr fontId="1" type="noConversion"/>
  </si>
  <si>
    <t>자본</t>
    <phoneticPr fontId="1" type="noConversion"/>
  </si>
  <si>
    <t>당순</t>
    <phoneticPr fontId="1" type="noConversion"/>
  </si>
  <si>
    <t>예상수익</t>
    <phoneticPr fontId="1" type="noConversion"/>
  </si>
  <si>
    <t>ROE(C)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</si>
</sst>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3D3D3D"/>
      <name val="Gulim"/>
      <family val="3"/>
    </font>
    <font>
      <sz val="11"/>
      <color rgb="FF000000"/>
      <name val="굴림"/>
      <family val="3"/>
      <charset val="129"/>
    </font>
    <font>
      <sz val="9"/>
      <color rgb="FF666666"/>
      <name val="맑은 고딕"/>
      <family val="3"/>
      <charset val="129"/>
      <scheme val="minor"/>
    </font>
    <font>
      <sz val="9"/>
      <color rgb="FF000000"/>
      <name val="Tahoma"/>
      <family val="2"/>
    </font>
    <font>
      <sz val="9"/>
      <color rgb="FFFFFFFF"/>
      <name val="맑은 고딕"/>
      <family val="3"/>
      <charset val="129"/>
      <scheme val="minor"/>
    </font>
    <font>
      <sz val="11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418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3">
    <border>
      <left/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/>
      <diagonal/>
    </border>
    <border>
      <left/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/>
      <top/>
      <bottom/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 style="medium">
        <color rgb="FF666666"/>
      </left>
      <right/>
      <top style="medium">
        <color rgb="FF666666"/>
      </top>
      <bottom style="medium">
        <color rgb="FF7F7F7F"/>
      </bottom>
      <diagonal/>
    </border>
    <border>
      <left/>
      <right style="medium">
        <color rgb="FF7F7F7F"/>
      </right>
      <top style="medium">
        <color rgb="FF666666"/>
      </top>
      <bottom style="medium">
        <color rgb="FF7F7F7F"/>
      </bottom>
      <diagonal/>
    </border>
    <border>
      <left style="medium">
        <color rgb="FF7F7F7F"/>
      </left>
      <right/>
      <top style="medium">
        <color rgb="FF666666"/>
      </top>
      <bottom style="medium">
        <color rgb="FF7F7F7F"/>
      </bottom>
      <diagonal/>
    </border>
    <border>
      <left/>
      <right/>
      <top style="medium">
        <color rgb="FF666666"/>
      </top>
      <bottom style="medium">
        <color rgb="FF7F7F7F"/>
      </bottom>
      <diagonal/>
    </border>
    <border>
      <left/>
      <right style="medium">
        <color rgb="FF666666"/>
      </right>
      <top style="medium">
        <color rgb="FF666666"/>
      </top>
      <bottom style="medium">
        <color rgb="FF7F7F7F"/>
      </bottom>
      <diagonal/>
    </border>
    <border>
      <left style="medium">
        <color rgb="FF666666"/>
      </left>
      <right/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666666"/>
      </right>
      <top style="medium">
        <color rgb="FF7F7F7F"/>
      </top>
      <bottom style="medium">
        <color rgb="FF7F7F7F"/>
      </bottom>
      <diagonal/>
    </border>
    <border>
      <left/>
      <right style="medium">
        <color rgb="FF666666"/>
      </right>
      <top style="medium">
        <color rgb="FF7F7F7F"/>
      </top>
      <bottom style="medium">
        <color rgb="FF7F7F7F"/>
      </bottom>
      <diagonal/>
    </border>
    <border>
      <left style="medium">
        <color rgb="FF666666"/>
      </left>
      <right/>
      <top style="medium">
        <color rgb="FF7F7F7F"/>
      </top>
      <bottom/>
      <diagonal/>
    </border>
    <border>
      <left/>
      <right style="medium">
        <color rgb="FF666666"/>
      </right>
      <top style="medium">
        <color rgb="FF7F7F7F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/>
      <top/>
      <bottom style="medium">
        <color rgb="FF7F7F7F"/>
      </bottom>
      <diagonal/>
    </border>
    <border>
      <left/>
      <right style="medium">
        <color rgb="FF666666"/>
      </right>
      <top/>
      <bottom style="medium">
        <color rgb="FF7F7F7F"/>
      </bottom>
      <diagonal/>
    </border>
    <border>
      <left style="medium">
        <color rgb="FF666666"/>
      </left>
      <right style="medium">
        <color rgb="FF7F7F7F"/>
      </right>
      <top style="medium">
        <color rgb="FF7F7F7F"/>
      </top>
      <bottom/>
      <diagonal/>
    </border>
    <border>
      <left style="medium">
        <color rgb="FF666666"/>
      </left>
      <right style="medium">
        <color rgb="FF7F7F7F"/>
      </right>
      <top/>
      <bottom style="medium">
        <color rgb="FF7F7F7F"/>
      </bottom>
      <diagonal/>
    </border>
    <border>
      <left style="medium">
        <color rgb="FF666666"/>
      </left>
      <right/>
      <top style="medium">
        <color rgb="FF7F7F7F"/>
      </top>
      <bottom style="medium">
        <color rgb="FF666666"/>
      </bottom>
      <diagonal/>
    </border>
    <border>
      <left/>
      <right/>
      <top style="medium">
        <color rgb="FF7F7F7F"/>
      </top>
      <bottom style="medium">
        <color rgb="FF666666"/>
      </bottom>
      <diagonal/>
    </border>
    <border>
      <left/>
      <right style="medium">
        <color rgb="FF666666"/>
      </right>
      <top style="medium">
        <color rgb="FF7F7F7F"/>
      </top>
      <bottom style="medium">
        <color rgb="FF666666"/>
      </bottom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666666"/>
      </bottom>
      <diagonal/>
    </border>
    <border>
      <left style="medium">
        <color rgb="FF7F7F7F"/>
      </left>
      <right/>
      <top style="medium">
        <color rgb="FF7F7F7F"/>
      </top>
      <bottom style="medium">
        <color rgb="FF666666"/>
      </bottom>
      <diagonal/>
    </border>
    <border>
      <left style="medium">
        <color rgb="FFB6B6B6"/>
      </left>
      <right/>
      <top/>
      <bottom style="medium">
        <color rgb="FFB6B6B6"/>
      </bottom>
      <diagonal/>
    </border>
    <border>
      <left/>
      <right/>
      <top/>
      <bottom style="medium">
        <color rgb="FFB6B6B6"/>
      </bottom>
      <diagonal/>
    </border>
    <border>
      <left/>
      <right style="medium">
        <color rgb="FFB6B6B6"/>
      </right>
      <top/>
      <bottom style="medium">
        <color rgb="FFB6B6B6"/>
      </bottom>
      <diagonal/>
    </border>
  </borders>
  <cellStyleXfs count="1">
    <xf numFmtId="0" fontId="0" fillId="0" borderId="0">
      <alignment vertical="center"/>
    </xf>
  </cellStyleXfs>
  <cellXfs count="17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 applyAlignment="1"/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3" fontId="3" fillId="0" borderId="0" xfId="0" applyNumberFormat="1" applyFont="1">
      <alignment vertical="center"/>
    </xf>
    <xf numFmtId="0" fontId="2" fillId="0" borderId="25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34" xfId="0" applyFont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3" fontId="2" fillId="0" borderId="13" xfId="0" applyNumberFormat="1" applyFont="1" applyBorder="1" applyAlignment="1">
      <alignment vertical="center" wrapText="1"/>
    </xf>
    <xf numFmtId="10" fontId="2" fillId="0" borderId="14" xfId="0" applyNumberFormat="1" applyFont="1" applyBorder="1" applyAlignment="1">
      <alignment vertical="center" wrapText="1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7" borderId="0" xfId="0" applyFill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3" fontId="0" fillId="0" borderId="0" xfId="0" applyNumberFormat="1" applyFill="1">
      <alignment vertical="center"/>
    </xf>
    <xf numFmtId="0" fontId="0" fillId="0" borderId="0" xfId="0" quotePrefix="1" applyFill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4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3" fontId="2" fillId="0" borderId="13" xfId="0" applyNumberFormat="1" applyFont="1" applyBorder="1" applyAlignment="1">
      <alignment vertical="center" wrapText="1"/>
    </xf>
    <xf numFmtId="0" fontId="4" fillId="8" borderId="40" xfId="0" applyFont="1" applyFill="1" applyBorder="1" applyAlignment="1">
      <alignment horizontal="left" vertical="center" wrapText="1"/>
    </xf>
    <xf numFmtId="3" fontId="5" fillId="8" borderId="41" xfId="0" applyNumberFormat="1" applyFont="1" applyFill="1" applyBorder="1" applyAlignment="1">
      <alignment horizontal="center" vertical="center" wrapText="1"/>
    </xf>
    <xf numFmtId="3" fontId="5" fillId="8" borderId="42" xfId="0" applyNumberFormat="1" applyFont="1" applyFill="1" applyBorder="1" applyAlignment="1">
      <alignment horizontal="center" vertical="center" wrapText="1"/>
    </xf>
    <xf numFmtId="0" fontId="5" fillId="8" borderId="41" xfId="0" applyFont="1" applyFill="1" applyBorder="1" applyAlignment="1">
      <alignment horizontal="center" vertical="center" wrapText="1"/>
    </xf>
    <xf numFmtId="0" fontId="5" fillId="8" borderId="42" xfId="0" applyFont="1" applyFill="1" applyBorder="1" applyAlignment="1">
      <alignment horizontal="center" vertical="center" wrapText="1"/>
    </xf>
    <xf numFmtId="0" fontId="4" fillId="9" borderId="40" xfId="0" applyFont="1" applyFill="1" applyBorder="1" applyAlignment="1">
      <alignment horizontal="left" vertical="center" wrapText="1"/>
    </xf>
    <xf numFmtId="0" fontId="5" fillId="9" borderId="42" xfId="0" applyFont="1" applyFill="1" applyBorder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3" fontId="5" fillId="9" borderId="41" xfId="0" applyNumberFormat="1" applyFont="1" applyFill="1" applyBorder="1" applyAlignment="1">
      <alignment horizontal="center" vertical="center" wrapText="1"/>
    </xf>
    <xf numFmtId="3" fontId="5" fillId="9" borderId="42" xfId="0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3" fontId="7" fillId="0" borderId="0" xfId="0" applyNumberFormat="1" applyFont="1">
      <alignment vertical="center"/>
    </xf>
    <xf numFmtId="0" fontId="7" fillId="0" borderId="0" xfId="0" applyFont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3" fontId="0" fillId="5" borderId="0" xfId="0" applyNumberFormat="1" applyFill="1">
      <alignment vertical="center"/>
    </xf>
    <xf numFmtId="3" fontId="0" fillId="4" borderId="0" xfId="0" applyNumberFormat="1" applyFill="1">
      <alignment vertical="center"/>
    </xf>
    <xf numFmtId="0" fontId="2" fillId="0" borderId="7" xfId="0" applyFont="1" applyFill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3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30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14" fontId="2" fillId="0" borderId="2" xfId="0" applyNumberFormat="1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14" fontId="2" fillId="0" borderId="22" xfId="0" applyNumberFormat="1" applyFont="1" applyBorder="1" applyAlignment="1">
      <alignment vertical="center" wrapText="1"/>
    </xf>
    <xf numFmtId="3" fontId="2" fillId="0" borderId="2" xfId="0" applyNumberFormat="1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 wrapText="1"/>
    </xf>
    <xf numFmtId="3" fontId="2" fillId="0" borderId="22" xfId="0" applyNumberFormat="1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14" fontId="2" fillId="0" borderId="3" xfId="0" applyNumberFormat="1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3" fontId="2" fillId="5" borderId="2" xfId="0" applyNumberFormat="1" applyFont="1" applyFill="1" applyBorder="1" applyAlignment="1">
      <alignment vertical="center" wrapText="1"/>
    </xf>
    <xf numFmtId="3" fontId="2" fillId="5" borderId="3" xfId="0" applyNumberFormat="1" applyFont="1" applyFill="1" applyBorder="1" applyAlignment="1">
      <alignment vertical="center" wrapText="1"/>
    </xf>
    <xf numFmtId="0" fontId="2" fillId="0" borderId="37" xfId="0" applyFont="1" applyBorder="1" applyAlignment="1">
      <alignment vertical="center" wrapText="1"/>
    </xf>
    <xf numFmtId="3" fontId="2" fillId="0" borderId="13" xfId="0" applyNumberFormat="1" applyFont="1" applyBorder="1" applyAlignment="1">
      <alignment vertical="center" wrapText="1"/>
    </xf>
    <xf numFmtId="3" fontId="2" fillId="0" borderId="14" xfId="0" applyNumberFormat="1" applyFont="1" applyBorder="1" applyAlignment="1">
      <alignment vertical="center" wrapText="1"/>
    </xf>
    <xf numFmtId="0" fontId="2" fillId="0" borderId="38" xfId="0" applyFont="1" applyBorder="1" applyAlignment="1">
      <alignment vertical="center" wrapText="1"/>
    </xf>
    <xf numFmtId="0" fontId="2" fillId="0" borderId="39" xfId="0" applyFont="1" applyBorder="1" applyAlignment="1">
      <alignment vertical="center" wrapText="1"/>
    </xf>
    <xf numFmtId="4" fontId="2" fillId="0" borderId="2" xfId="0" applyNumberFormat="1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</cellXfs>
  <cellStyles count="1">
    <cellStyle name="표준" xfId="0" builtinId="0"/>
  </cellStyles>
  <dxfs count="38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삼성전자!$C$33:$N$33</c:f>
              <c:strCache>
                <c:ptCount val="12"/>
                <c:pt idx="0">
                  <c:v>19.12월</c:v>
                </c:pt>
                <c:pt idx="1">
                  <c:v>18.12월</c:v>
                </c:pt>
                <c:pt idx="2">
                  <c:v>17.12월</c:v>
                </c:pt>
                <c:pt idx="3">
                  <c:v>16.12월</c:v>
                </c:pt>
                <c:pt idx="4">
                  <c:v>15.12월</c:v>
                </c:pt>
                <c:pt idx="5">
                  <c:v>14.12월</c:v>
                </c:pt>
                <c:pt idx="6">
                  <c:v>13.12월</c:v>
                </c:pt>
                <c:pt idx="7">
                  <c:v>12.12월</c:v>
                </c:pt>
                <c:pt idx="8">
                  <c:v>11.12월</c:v>
                </c:pt>
                <c:pt idx="9">
                  <c:v>10.12월</c:v>
                </c:pt>
                <c:pt idx="10">
                  <c:v>09.12월</c:v>
                </c:pt>
                <c:pt idx="11">
                  <c:v>08.12월</c:v>
                </c:pt>
              </c:strCache>
            </c:strRef>
          </c:cat>
          <c:val>
            <c:numRef>
              <c:f>삼성전자!$C$48:$N$48</c:f>
              <c:numCache>
                <c:formatCode>General</c:formatCode>
                <c:ptCount val="12"/>
                <c:pt idx="0">
                  <c:v>8.44</c:v>
                </c:pt>
                <c:pt idx="1">
                  <c:v>18.28</c:v>
                </c:pt>
                <c:pt idx="2">
                  <c:v>19.95</c:v>
                </c:pt>
                <c:pt idx="3">
                  <c:v>12.02</c:v>
                </c:pt>
                <c:pt idx="4">
                  <c:v>10.81</c:v>
                </c:pt>
                <c:pt idx="5">
                  <c:v>14.23</c:v>
                </c:pt>
                <c:pt idx="6">
                  <c:v>20.65</c:v>
                </c:pt>
                <c:pt idx="7">
                  <c:v>19.8</c:v>
                </c:pt>
                <c:pt idx="8">
                  <c:v>13.78</c:v>
                </c:pt>
                <c:pt idx="9">
                  <c:v>18.46</c:v>
                </c:pt>
                <c:pt idx="10">
                  <c:v>14.44</c:v>
                </c:pt>
                <c:pt idx="11">
                  <c:v>9.51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7818120"/>
        <c:axId val="1017819296"/>
      </c:lineChart>
      <c:catAx>
        <c:axId val="101781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7819296"/>
        <c:crosses val="autoZero"/>
        <c:auto val="1"/>
        <c:lblAlgn val="ctr"/>
        <c:lblOffset val="100"/>
        <c:noMultiLvlLbl val="0"/>
      </c:catAx>
      <c:valAx>
        <c:axId val="101781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781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삼성전자!$C$56:$N$56</c:f>
              <c:strCache>
                <c:ptCount val="12"/>
                <c:pt idx="0">
                  <c:v>19.12월</c:v>
                </c:pt>
                <c:pt idx="1">
                  <c:v>19.09월</c:v>
                </c:pt>
                <c:pt idx="2">
                  <c:v>19.06월</c:v>
                </c:pt>
                <c:pt idx="3">
                  <c:v>19.03월</c:v>
                </c:pt>
                <c:pt idx="4">
                  <c:v>18.12월</c:v>
                </c:pt>
                <c:pt idx="5">
                  <c:v>18.09월</c:v>
                </c:pt>
                <c:pt idx="6">
                  <c:v>18.06월</c:v>
                </c:pt>
                <c:pt idx="7">
                  <c:v>18.03월</c:v>
                </c:pt>
                <c:pt idx="8">
                  <c:v>17.12월</c:v>
                </c:pt>
                <c:pt idx="9">
                  <c:v>17.09월</c:v>
                </c:pt>
                <c:pt idx="10">
                  <c:v>17.06월</c:v>
                </c:pt>
                <c:pt idx="11">
                  <c:v>17.03월</c:v>
                </c:pt>
              </c:strCache>
            </c:strRef>
          </c:cat>
          <c:val>
            <c:numRef>
              <c:f>삼성전자!$C$64:$N$64</c:f>
              <c:numCache>
                <c:formatCode>General</c:formatCode>
                <c:ptCount val="12"/>
                <c:pt idx="0">
                  <c:v>8.44</c:v>
                </c:pt>
                <c:pt idx="1">
                  <c:v>9.6300000000000008</c:v>
                </c:pt>
                <c:pt idx="2">
                  <c:v>12.59</c:v>
                </c:pt>
                <c:pt idx="3">
                  <c:v>15.23</c:v>
                </c:pt>
                <c:pt idx="4">
                  <c:v>18.28</c:v>
                </c:pt>
                <c:pt idx="5">
                  <c:v>20.29</c:v>
                </c:pt>
                <c:pt idx="6">
                  <c:v>20.23</c:v>
                </c:pt>
                <c:pt idx="7">
                  <c:v>21.06</c:v>
                </c:pt>
                <c:pt idx="8">
                  <c:v>19.95</c:v>
                </c:pt>
                <c:pt idx="9">
                  <c:v>17.809999999999999</c:v>
                </c:pt>
                <c:pt idx="10">
                  <c:v>15.29</c:v>
                </c:pt>
                <c:pt idx="11">
                  <c:v>13.46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7825176"/>
        <c:axId val="1017824392"/>
      </c:lineChart>
      <c:catAx>
        <c:axId val="101782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7824392"/>
        <c:crosses val="autoZero"/>
        <c:auto val="1"/>
        <c:lblAlgn val="ctr"/>
        <c:lblOffset val="100"/>
        <c:noMultiLvlLbl val="0"/>
      </c:catAx>
      <c:valAx>
        <c:axId val="101782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7825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제노레이!$D$45:$N$45</c:f>
              <c:numCache>
                <c:formatCode>General</c:formatCode>
                <c:ptCount val="11"/>
                <c:pt idx="0">
                  <c:v>22.22</c:v>
                </c:pt>
                <c:pt idx="1">
                  <c:v>21.06</c:v>
                </c:pt>
                <c:pt idx="2">
                  <c:v>21.28</c:v>
                </c:pt>
                <c:pt idx="3">
                  <c:v>21.79</c:v>
                </c:pt>
                <c:pt idx="4">
                  <c:v>17.59</c:v>
                </c:pt>
                <c:pt idx="5">
                  <c:v>8.86</c:v>
                </c:pt>
                <c:pt idx="6">
                  <c:v>4.68</c:v>
                </c:pt>
                <c:pt idx="7">
                  <c:v>14.3</c:v>
                </c:pt>
                <c:pt idx="8">
                  <c:v>10.62</c:v>
                </c:pt>
                <c:pt idx="9">
                  <c:v>28.95</c:v>
                </c:pt>
                <c:pt idx="10">
                  <c:v>8.57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819688"/>
        <c:axId val="1017822824"/>
      </c:lineChart>
      <c:catAx>
        <c:axId val="1017819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7822824"/>
        <c:crosses val="autoZero"/>
        <c:auto val="1"/>
        <c:lblAlgn val="ctr"/>
        <c:lblOffset val="100"/>
        <c:noMultiLvlLbl val="0"/>
      </c:catAx>
      <c:valAx>
        <c:axId val="101782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7819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40</xdr:row>
      <xdr:rowOff>100012</xdr:rowOff>
    </xdr:from>
    <xdr:to>
      <xdr:col>20</xdr:col>
      <xdr:colOff>571500</xdr:colOff>
      <xdr:row>52</xdr:row>
      <xdr:rowOff>90487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209550</xdr:colOff>
      <xdr:row>56</xdr:row>
      <xdr:rowOff>261937</xdr:rowOff>
    </xdr:from>
    <xdr:to>
      <xdr:col>20</xdr:col>
      <xdr:colOff>666750</xdr:colOff>
      <xdr:row>66</xdr:row>
      <xdr:rowOff>90487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571500</xdr:colOff>
      <xdr:row>35</xdr:row>
      <xdr:rowOff>195262</xdr:rowOff>
    </xdr:from>
    <xdr:to>
      <xdr:col>22</xdr:col>
      <xdr:colOff>342900</xdr:colOff>
      <xdr:row>48</xdr:row>
      <xdr:rowOff>14287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workbookViewId="0">
      <selection activeCell="P20" sqref="P20"/>
    </sheetView>
  </sheetViews>
  <sheetFormatPr defaultColWidth="9" defaultRowHeight="16.5"/>
  <cols>
    <col min="1" max="1" width="9" style="61"/>
    <col min="2" max="2" width="15.125" style="61" bestFit="1" customWidth="1"/>
    <col min="3" max="3" width="6.5" style="61" customWidth="1"/>
    <col min="4" max="4" width="7.625" style="61" customWidth="1"/>
    <col min="5" max="5" width="8.375" style="61" customWidth="1"/>
    <col min="6" max="6" width="8" style="61" customWidth="1"/>
    <col min="7" max="7" width="7.625" style="61" customWidth="1"/>
    <col min="8" max="8" width="7.25" style="61" customWidth="1"/>
    <col min="9" max="9" width="6" style="61" customWidth="1"/>
    <col min="10" max="10" width="9" style="61" customWidth="1"/>
    <col min="11" max="11" width="9" style="61"/>
    <col min="12" max="12" width="5.75" style="61" customWidth="1"/>
    <col min="13" max="16384" width="9" style="61"/>
  </cols>
  <sheetData>
    <row r="1" spans="1:26">
      <c r="C1" s="62"/>
      <c r="F1" s="62"/>
      <c r="G1" s="62"/>
      <c r="O1" s="1">
        <v>8</v>
      </c>
      <c r="R1" s="61" t="s">
        <v>646</v>
      </c>
      <c r="S1" s="61" t="s">
        <v>647</v>
      </c>
      <c r="T1" s="61" t="s">
        <v>648</v>
      </c>
      <c r="U1" s="61" t="s">
        <v>649</v>
      </c>
      <c r="X1" s="61">
        <v>10</v>
      </c>
      <c r="Y1" s="61">
        <v>0.9</v>
      </c>
    </row>
    <row r="2" spans="1:26">
      <c r="A2" s="61" t="s">
        <v>567</v>
      </c>
      <c r="B2" s="61" t="s">
        <v>4</v>
      </c>
      <c r="C2" s="61" t="s">
        <v>5</v>
      </c>
      <c r="D2" s="61" t="s">
        <v>6</v>
      </c>
      <c r="E2" s="61" t="s">
        <v>7</v>
      </c>
      <c r="F2" s="61" t="s">
        <v>8</v>
      </c>
      <c r="G2" s="61" t="s">
        <v>40</v>
      </c>
      <c r="H2" s="61" t="s">
        <v>656</v>
      </c>
      <c r="I2" s="61" t="s">
        <v>573</v>
      </c>
      <c r="J2" s="61" t="s">
        <v>260</v>
      </c>
      <c r="K2" s="61" t="s">
        <v>9</v>
      </c>
      <c r="L2" s="61" t="s">
        <v>585</v>
      </c>
      <c r="M2" s="61" t="s">
        <v>38</v>
      </c>
      <c r="N2" s="61" t="s">
        <v>39</v>
      </c>
      <c r="O2" s="61" t="s">
        <v>642</v>
      </c>
      <c r="P2" s="61" t="s">
        <v>643</v>
      </c>
      <c r="Q2" s="61" t="s">
        <v>644</v>
      </c>
      <c r="R2" s="61" t="s">
        <v>645</v>
      </c>
      <c r="S2" s="61">
        <f xml:space="preserve"> 0.9/(1+$O$1/100-0.9)</f>
        <v>4.9999999999999991</v>
      </c>
      <c r="T2" s="61">
        <f xml:space="preserve"> 0.8/(1+$O$1/100-0.8)</f>
        <v>2.8571428571428572</v>
      </c>
      <c r="U2" s="61">
        <f xml:space="preserve"> 0.7/(1+$O$1/100-0.7)</f>
        <v>1.842105263157894</v>
      </c>
      <c r="V2" s="61" t="s">
        <v>650</v>
      </c>
      <c r="W2" s="61" t="s">
        <v>655</v>
      </c>
      <c r="X2" s="61" t="s">
        <v>655</v>
      </c>
    </row>
    <row r="3" spans="1:26">
      <c r="A3" s="76" t="s">
        <v>335</v>
      </c>
      <c r="B3" s="76" t="s">
        <v>461</v>
      </c>
      <c r="C3" s="77">
        <v>3455</v>
      </c>
      <c r="D3" s="76">
        <v>1.7</v>
      </c>
      <c r="E3" s="76">
        <v>17.899999999999999</v>
      </c>
      <c r="F3" s="77">
        <v>3419</v>
      </c>
      <c r="G3" s="76">
        <v>533</v>
      </c>
      <c r="H3" s="76">
        <f>G3/F3*100</f>
        <v>15.589353612167301</v>
      </c>
      <c r="I3" s="76">
        <v>0</v>
      </c>
      <c r="J3" s="76" t="s">
        <v>312</v>
      </c>
      <c r="K3" s="78" t="s">
        <v>462</v>
      </c>
      <c r="L3" s="63">
        <f t="shared" ref="L3:L12" si="0">I3/C3*100</f>
        <v>0</v>
      </c>
      <c r="M3" s="61">
        <f t="shared" ref="M3:M12" si="1">C3/G3</f>
        <v>6.4821763602251403</v>
      </c>
      <c r="N3" s="61">
        <f t="shared" ref="N3:N12" si="2">C3/F3</f>
        <v>1.0105293945598128</v>
      </c>
      <c r="O3" s="1">
        <f t="shared" ref="O3:O12" si="3">G3*100/$O$1</f>
        <v>6662.5</v>
      </c>
      <c r="P3" s="76">
        <f t="shared" ref="P3:P20" si="4">F3*(H3-$O$1)/100</f>
        <v>259.48</v>
      </c>
      <c r="Q3" s="61">
        <f t="shared" ref="Q3:Q12" si="5" xml:space="preserve"> P3*100/$O$1</f>
        <v>3243.5</v>
      </c>
      <c r="R3" s="62">
        <f>F3+Q3</f>
        <v>6662.5</v>
      </c>
      <c r="S3" s="61">
        <f t="shared" ref="S3:S12" si="6">P3*$S$2 + F3</f>
        <v>4716.3999999999996</v>
      </c>
      <c r="T3" s="59">
        <f t="shared" ref="T3:T12" si="7">P3*$T$2 + F3</f>
        <v>4160.3714285714286</v>
      </c>
      <c r="U3" s="61">
        <f t="shared" ref="U3:U12" si="8">P3*$U$2 + F3</f>
        <v>3896.9894736842102</v>
      </c>
      <c r="V3" s="61">
        <f t="shared" ref="V3:V12" si="9">R3/C3*100-100</f>
        <v>92.836468885672929</v>
      </c>
      <c r="W3" s="61">
        <f>F3/C3*H3</f>
        <v>15.426917510853835</v>
      </c>
      <c r="X3" s="61">
        <f>POWER(F3/C3, 1/$X$1)*H3</f>
        <v>15.573033331631253</v>
      </c>
      <c r="Y3" s="60">
        <f>POWER(F3/C3, 1/$X$1)*H3 * Z3</f>
        <v>9.6931404514990227</v>
      </c>
      <c r="Z3" s="60">
        <f xml:space="preserve"> POWER($Y$1, ($X$1-1)/2)</f>
        <v>0.62243111185094213</v>
      </c>
    </row>
    <row r="4" spans="1:26">
      <c r="A4" s="76" t="s">
        <v>335</v>
      </c>
      <c r="B4" s="76" t="s">
        <v>471</v>
      </c>
      <c r="C4" s="77">
        <v>8930</v>
      </c>
      <c r="D4" s="76">
        <v>5.2</v>
      </c>
      <c r="E4" s="76">
        <v>7.5</v>
      </c>
      <c r="F4" s="77">
        <v>17254</v>
      </c>
      <c r="G4" s="77">
        <v>1260</v>
      </c>
      <c r="H4" s="76">
        <f t="shared" ref="H4:H21" si="10">G4/F4*100</f>
        <v>7.3026544569375211</v>
      </c>
      <c r="I4" s="76">
        <v>50</v>
      </c>
      <c r="J4" s="76" t="s">
        <v>285</v>
      </c>
      <c r="K4" s="78" t="s">
        <v>472</v>
      </c>
      <c r="L4" s="63">
        <f t="shared" si="0"/>
        <v>0.55991041433370659</v>
      </c>
      <c r="M4" s="61">
        <f t="shared" si="1"/>
        <v>7.087301587301587</v>
      </c>
      <c r="N4" s="61">
        <f t="shared" si="2"/>
        <v>0.51756114524168306</v>
      </c>
      <c r="O4" s="1">
        <f t="shared" si="3"/>
        <v>15750</v>
      </c>
      <c r="P4" s="76">
        <f t="shared" si="4"/>
        <v>-120.32000000000011</v>
      </c>
      <c r="Q4" s="61">
        <f t="shared" si="5"/>
        <v>-1504.0000000000014</v>
      </c>
      <c r="R4" s="62">
        <f t="shared" ref="R4:R12" si="11">F4+Q4</f>
        <v>15749.999999999998</v>
      </c>
      <c r="S4" s="61">
        <f t="shared" si="6"/>
        <v>16652.399999999998</v>
      </c>
      <c r="T4" s="59">
        <f t="shared" si="7"/>
        <v>16910.228571428572</v>
      </c>
      <c r="U4" s="61">
        <f t="shared" si="8"/>
        <v>17032.357894736841</v>
      </c>
      <c r="V4" s="61">
        <f t="shared" si="9"/>
        <v>76.371780515117564</v>
      </c>
      <c r="W4" s="61">
        <f t="shared" ref="W4:W15" si="12">F4/C4*H4</f>
        <v>14.109742441209406</v>
      </c>
      <c r="X4" s="61">
        <f>POWER(F4/C4, 1/$X$1)*H4</f>
        <v>7.7998200808646034</v>
      </c>
      <c r="Y4" s="60">
        <f t="shared" ref="Y4:Y15" si="13">POWER(F4/C4, 1/$X$1)*H4 * Z4</f>
        <v>4.8548506851698603</v>
      </c>
      <c r="Z4" s="60">
        <f t="shared" ref="Z4:Z21" si="14" xml:space="preserve"> POWER($Y$1, ($X$1-1)/2)</f>
        <v>0.62243111185094213</v>
      </c>
    </row>
    <row r="5" spans="1:26">
      <c r="A5" s="76" t="s">
        <v>334</v>
      </c>
      <c r="B5" s="76" t="s">
        <v>78</v>
      </c>
      <c r="C5" s="77">
        <v>11100</v>
      </c>
      <c r="D5" s="76">
        <v>10.5</v>
      </c>
      <c r="E5" s="76">
        <v>11.2</v>
      </c>
      <c r="F5" s="77">
        <v>15138</v>
      </c>
      <c r="G5" s="77">
        <v>1602</v>
      </c>
      <c r="H5" s="76">
        <f t="shared" si="10"/>
        <v>10.582639714625445</v>
      </c>
      <c r="I5" s="76">
        <v>50</v>
      </c>
      <c r="J5" s="76" t="s">
        <v>261</v>
      </c>
      <c r="K5" s="78" t="s">
        <v>207</v>
      </c>
      <c r="L5" s="63">
        <f t="shared" si="0"/>
        <v>0.45045045045045046</v>
      </c>
      <c r="M5" s="61">
        <f t="shared" si="1"/>
        <v>6.928838951310861</v>
      </c>
      <c r="N5" s="61">
        <f t="shared" si="2"/>
        <v>0.7332540626238605</v>
      </c>
      <c r="O5" s="1">
        <f t="shared" si="3"/>
        <v>20025</v>
      </c>
      <c r="P5" s="76">
        <f t="shared" si="4"/>
        <v>390.95999999999992</v>
      </c>
      <c r="Q5" s="61">
        <f t="shared" si="5"/>
        <v>4886.9999999999991</v>
      </c>
      <c r="R5" s="62">
        <f t="shared" si="11"/>
        <v>20025</v>
      </c>
      <c r="S5" s="61">
        <f t="shared" si="6"/>
        <v>17092.8</v>
      </c>
      <c r="T5" s="59">
        <f t="shared" si="7"/>
        <v>16255.028571428571</v>
      </c>
      <c r="U5" s="61">
        <f t="shared" si="8"/>
        <v>15858.18947368421</v>
      </c>
      <c r="V5" s="61">
        <f t="shared" si="9"/>
        <v>80.405405405405389</v>
      </c>
      <c r="W5" s="61">
        <f t="shared" si="12"/>
        <v>14.432432432432432</v>
      </c>
      <c r="X5" s="61">
        <f t="shared" ref="X5:X15" si="15">POWER(F5/C5, 1/$X$1)*H5</f>
        <v>10.916126582212101</v>
      </c>
      <c r="Y5" s="60">
        <f t="shared" si="13"/>
        <v>6.7945368056719024</v>
      </c>
      <c r="Z5" s="60">
        <f t="shared" si="14"/>
        <v>0.62243111185094213</v>
      </c>
    </row>
    <row r="6" spans="1:26">
      <c r="A6" s="76" t="s">
        <v>334</v>
      </c>
      <c r="B6" s="76" t="s">
        <v>463</v>
      </c>
      <c r="C6" s="77">
        <v>3300</v>
      </c>
      <c r="D6" s="76">
        <v>-12.1</v>
      </c>
      <c r="E6" s="76">
        <v>6.5</v>
      </c>
      <c r="F6" s="77">
        <v>5087</v>
      </c>
      <c r="G6" s="76">
        <v>307</v>
      </c>
      <c r="H6" s="76">
        <f t="shared" si="10"/>
        <v>6.0349911539217613</v>
      </c>
      <c r="I6" s="76">
        <v>100</v>
      </c>
      <c r="J6" s="78" t="s">
        <v>270</v>
      </c>
      <c r="K6" s="78" t="s">
        <v>464</v>
      </c>
      <c r="L6" s="63">
        <f t="shared" si="0"/>
        <v>3.0303030303030303</v>
      </c>
      <c r="M6" s="61">
        <f t="shared" si="1"/>
        <v>10.749185667752442</v>
      </c>
      <c r="N6" s="61">
        <f t="shared" si="2"/>
        <v>0.64871240416748577</v>
      </c>
      <c r="O6" s="1">
        <f t="shared" si="3"/>
        <v>3837.5</v>
      </c>
      <c r="P6" s="76">
        <f t="shared" si="4"/>
        <v>-99.96</v>
      </c>
      <c r="Q6" s="61">
        <f t="shared" si="5"/>
        <v>-1249.5</v>
      </c>
      <c r="R6" s="62">
        <f t="shared" si="11"/>
        <v>3837.5</v>
      </c>
      <c r="S6" s="61">
        <f t="shared" si="6"/>
        <v>4587.2</v>
      </c>
      <c r="T6" s="59">
        <f t="shared" si="7"/>
        <v>4801.3999999999996</v>
      </c>
      <c r="U6" s="61">
        <f t="shared" si="8"/>
        <v>4902.863157894737</v>
      </c>
      <c r="V6" s="61">
        <f t="shared" si="9"/>
        <v>16.287878787878782</v>
      </c>
      <c r="W6" s="61">
        <f t="shared" si="12"/>
        <v>9.3030303030303028</v>
      </c>
      <c r="X6" s="61">
        <f t="shared" si="15"/>
        <v>6.3018986971363624</v>
      </c>
      <c r="Y6" s="60">
        <f t="shared" si="13"/>
        <v>3.9224978128305898</v>
      </c>
      <c r="Z6" s="60">
        <f t="shared" si="14"/>
        <v>0.62243111185094213</v>
      </c>
    </row>
    <row r="7" spans="1:26">
      <c r="A7" s="76" t="s">
        <v>334</v>
      </c>
      <c r="B7" s="76" t="s">
        <v>124</v>
      </c>
      <c r="C7" s="77">
        <v>5650</v>
      </c>
      <c r="D7" s="76">
        <v>8.1999999999999993</v>
      </c>
      <c r="E7" s="76">
        <v>9.6</v>
      </c>
      <c r="F7" s="77">
        <v>5948</v>
      </c>
      <c r="G7" s="76">
        <v>552</v>
      </c>
      <c r="H7" s="76">
        <f t="shared" si="10"/>
        <v>9.2804303967720241</v>
      </c>
      <c r="I7" s="76">
        <v>60</v>
      </c>
      <c r="J7" s="76" t="s">
        <v>284</v>
      </c>
      <c r="K7" s="78" t="s">
        <v>125</v>
      </c>
      <c r="L7" s="63">
        <f t="shared" si="0"/>
        <v>1.0619469026548671</v>
      </c>
      <c r="M7" s="61">
        <f t="shared" si="1"/>
        <v>10.235507246376812</v>
      </c>
      <c r="N7" s="61">
        <f t="shared" si="2"/>
        <v>0.94989912575655677</v>
      </c>
      <c r="O7" s="1">
        <f t="shared" si="3"/>
        <v>6900</v>
      </c>
      <c r="P7" s="76">
        <f t="shared" si="4"/>
        <v>76.16</v>
      </c>
      <c r="Q7" s="61">
        <f t="shared" si="5"/>
        <v>952</v>
      </c>
      <c r="R7" s="62">
        <f t="shared" si="11"/>
        <v>6900</v>
      </c>
      <c r="S7" s="61">
        <f t="shared" si="6"/>
        <v>6328.8</v>
      </c>
      <c r="T7" s="59">
        <f t="shared" si="7"/>
        <v>6165.6</v>
      </c>
      <c r="U7" s="61">
        <f t="shared" si="8"/>
        <v>6088.2947368421055</v>
      </c>
      <c r="V7" s="61">
        <f t="shared" si="9"/>
        <v>22.12389380530972</v>
      </c>
      <c r="W7" s="61">
        <f t="shared" si="12"/>
        <v>9.769911504424778</v>
      </c>
      <c r="X7" s="61">
        <f t="shared" si="15"/>
        <v>9.3282541300923896</v>
      </c>
      <c r="Y7" s="60">
        <f t="shared" si="13"/>
        <v>5.8061955898215487</v>
      </c>
      <c r="Z7" s="60">
        <f t="shared" si="14"/>
        <v>0.62243111185094213</v>
      </c>
    </row>
    <row r="8" spans="1:26">
      <c r="A8" s="76" t="s">
        <v>334</v>
      </c>
      <c r="B8" s="76" t="s">
        <v>465</v>
      </c>
      <c r="C8" s="77">
        <v>4260</v>
      </c>
      <c r="D8" s="76">
        <v>1</v>
      </c>
      <c r="E8" s="76">
        <v>7.7</v>
      </c>
      <c r="F8" s="77">
        <v>3864</v>
      </c>
      <c r="G8" s="76">
        <v>289</v>
      </c>
      <c r="H8" s="76">
        <f t="shared" si="10"/>
        <v>7.4792960662525871</v>
      </c>
      <c r="I8" s="76"/>
      <c r="J8" s="78" t="s">
        <v>316</v>
      </c>
      <c r="K8" s="78" t="s">
        <v>466</v>
      </c>
      <c r="L8" s="63">
        <f t="shared" si="0"/>
        <v>0</v>
      </c>
      <c r="M8" s="61">
        <f t="shared" si="1"/>
        <v>14.740484429065743</v>
      </c>
      <c r="N8" s="61">
        <f t="shared" si="2"/>
        <v>1.1024844720496894</v>
      </c>
      <c r="O8" s="1">
        <f t="shared" si="3"/>
        <v>3612.5</v>
      </c>
      <c r="P8" s="76">
        <f t="shared" si="4"/>
        <v>-20.120000000000033</v>
      </c>
      <c r="Q8" s="61">
        <f t="shared" si="5"/>
        <v>-251.5000000000004</v>
      </c>
      <c r="R8" s="62">
        <f t="shared" si="11"/>
        <v>3612.4999999999995</v>
      </c>
      <c r="S8" s="61">
        <f t="shared" si="6"/>
        <v>3763.3999999999996</v>
      </c>
      <c r="T8" s="59">
        <f t="shared" si="7"/>
        <v>3806.5142857142855</v>
      </c>
      <c r="U8" s="61">
        <f t="shared" si="8"/>
        <v>3826.9368421052632</v>
      </c>
      <c r="V8" s="61">
        <f t="shared" si="9"/>
        <v>-15.199530516431935</v>
      </c>
      <c r="W8" s="61">
        <f t="shared" si="12"/>
        <v>6.7840375586854451</v>
      </c>
      <c r="X8" s="61">
        <f t="shared" si="15"/>
        <v>7.406678212422011</v>
      </c>
      <c r="Y8" s="60">
        <f t="shared" si="13"/>
        <v>4.6101469548799807</v>
      </c>
      <c r="Z8" s="60">
        <f t="shared" si="14"/>
        <v>0.62243111185094213</v>
      </c>
    </row>
    <row r="9" spans="1:26">
      <c r="A9" s="76" t="s">
        <v>334</v>
      </c>
      <c r="B9" s="76" t="s">
        <v>467</v>
      </c>
      <c r="C9" s="77">
        <v>17850</v>
      </c>
      <c r="D9" s="76">
        <v>10.1</v>
      </c>
      <c r="E9" s="76">
        <v>8.5</v>
      </c>
      <c r="F9" s="77">
        <v>11839</v>
      </c>
      <c r="G9" s="76">
        <v>974</v>
      </c>
      <c r="H9" s="76">
        <f t="shared" si="10"/>
        <v>8.2270462032266227</v>
      </c>
      <c r="I9" s="76">
        <v>100</v>
      </c>
      <c r="J9" s="76" t="s">
        <v>308</v>
      </c>
      <c r="K9" s="78" t="s">
        <v>468</v>
      </c>
      <c r="L9" s="63">
        <f t="shared" si="0"/>
        <v>0.56022408963585435</v>
      </c>
      <c r="M9" s="61">
        <f t="shared" si="1"/>
        <v>18.326488706365502</v>
      </c>
      <c r="N9" s="61">
        <f t="shared" si="2"/>
        <v>1.507728693301799</v>
      </c>
      <c r="O9" s="1">
        <f t="shared" si="3"/>
        <v>12175</v>
      </c>
      <c r="P9" s="76">
        <f t="shared" si="4"/>
        <v>26.879999999999864</v>
      </c>
      <c r="Q9" s="61">
        <f t="shared" si="5"/>
        <v>335.99999999999829</v>
      </c>
      <c r="R9" s="62">
        <f t="shared" si="11"/>
        <v>12174.999999999998</v>
      </c>
      <c r="S9" s="61">
        <f t="shared" si="6"/>
        <v>11973.4</v>
      </c>
      <c r="T9" s="59">
        <f t="shared" si="7"/>
        <v>11915.8</v>
      </c>
      <c r="U9" s="61">
        <f t="shared" si="8"/>
        <v>11888.515789473684</v>
      </c>
      <c r="V9" s="61">
        <f t="shared" si="9"/>
        <v>-31.792717086834742</v>
      </c>
      <c r="W9" s="61">
        <f t="shared" si="12"/>
        <v>5.4565826330532206</v>
      </c>
      <c r="X9" s="61">
        <f t="shared" si="15"/>
        <v>7.8960813916625936</v>
      </c>
      <c r="Y9" s="60">
        <f t="shared" si="13"/>
        <v>4.9147667198780827</v>
      </c>
      <c r="Z9" s="60">
        <f t="shared" si="14"/>
        <v>0.62243111185094213</v>
      </c>
    </row>
    <row r="10" spans="1:26">
      <c r="A10" s="76" t="s">
        <v>334</v>
      </c>
      <c r="B10" s="76" t="s">
        <v>469</v>
      </c>
      <c r="C10" s="77">
        <v>17550</v>
      </c>
      <c r="D10" s="76">
        <v>-43.7</v>
      </c>
      <c r="E10" s="76">
        <v>10.3</v>
      </c>
      <c r="F10" s="77">
        <v>7043</v>
      </c>
      <c r="G10" s="76">
        <v>630</v>
      </c>
      <c r="H10" s="76">
        <f t="shared" si="10"/>
        <v>8.9450518245066029</v>
      </c>
      <c r="I10" s="76"/>
      <c r="J10" s="76" t="s">
        <v>271</v>
      </c>
      <c r="K10" s="78" t="s">
        <v>470</v>
      </c>
      <c r="L10" s="63">
        <f t="shared" si="0"/>
        <v>0</v>
      </c>
      <c r="M10" s="61">
        <f t="shared" si="1"/>
        <v>27.857142857142858</v>
      </c>
      <c r="N10" s="61">
        <f t="shared" si="2"/>
        <v>2.4918358653982677</v>
      </c>
      <c r="O10" s="1">
        <f t="shared" si="3"/>
        <v>7875</v>
      </c>
      <c r="P10" s="76">
        <f t="shared" si="4"/>
        <v>66.560000000000031</v>
      </c>
      <c r="Q10" s="61">
        <f t="shared" si="5"/>
        <v>832.00000000000034</v>
      </c>
      <c r="R10" s="62">
        <f t="shared" si="11"/>
        <v>7875</v>
      </c>
      <c r="S10" s="61">
        <f t="shared" si="6"/>
        <v>7375.8</v>
      </c>
      <c r="T10" s="59">
        <f t="shared" si="7"/>
        <v>7233.1714285714288</v>
      </c>
      <c r="U10" s="61">
        <f t="shared" si="8"/>
        <v>7165.6105263157897</v>
      </c>
      <c r="V10" s="61">
        <f t="shared" si="9"/>
        <v>-55.128205128205124</v>
      </c>
      <c r="W10" s="61">
        <f t="shared" si="12"/>
        <v>3.5897435897435903</v>
      </c>
      <c r="X10" s="61">
        <f t="shared" si="15"/>
        <v>8.1645248989312886</v>
      </c>
      <c r="Y10" s="60">
        <f t="shared" si="13"/>
        <v>5.0818543105765031</v>
      </c>
      <c r="Z10" s="60">
        <f t="shared" si="14"/>
        <v>0.62243111185094213</v>
      </c>
    </row>
    <row r="11" spans="1:26">
      <c r="A11" s="76" t="s">
        <v>334</v>
      </c>
      <c r="B11" s="76" t="s">
        <v>181</v>
      </c>
      <c r="C11" s="77">
        <v>5580</v>
      </c>
      <c r="D11" s="76">
        <v>1.9</v>
      </c>
      <c r="E11" s="76">
        <v>7.8</v>
      </c>
      <c r="F11" s="77">
        <v>2583</v>
      </c>
      <c r="G11" s="76">
        <v>204</v>
      </c>
      <c r="H11" s="76">
        <f t="shared" si="10"/>
        <v>7.8977932636469221</v>
      </c>
      <c r="I11" s="76">
        <v>50</v>
      </c>
      <c r="J11" s="76" t="s">
        <v>276</v>
      </c>
      <c r="K11" s="78" t="s">
        <v>182</v>
      </c>
      <c r="L11" s="63">
        <f t="shared" si="0"/>
        <v>0.8960573476702508</v>
      </c>
      <c r="M11" s="61">
        <f t="shared" si="1"/>
        <v>27.352941176470587</v>
      </c>
      <c r="N11" s="61">
        <f t="shared" si="2"/>
        <v>2.1602787456445993</v>
      </c>
      <c r="O11" s="1">
        <f t="shared" si="3"/>
        <v>2550</v>
      </c>
      <c r="P11" s="76">
        <f t="shared" si="4"/>
        <v>-2.640000000000001</v>
      </c>
      <c r="Q11" s="61">
        <f t="shared" si="5"/>
        <v>-33.000000000000014</v>
      </c>
      <c r="R11" s="62">
        <f t="shared" si="11"/>
        <v>2550</v>
      </c>
      <c r="S11" s="61">
        <f t="shared" si="6"/>
        <v>2569.8000000000002</v>
      </c>
      <c r="T11" s="59">
        <f t="shared" si="7"/>
        <v>2575.457142857143</v>
      </c>
      <c r="U11" s="61">
        <f t="shared" si="8"/>
        <v>2578.136842105263</v>
      </c>
      <c r="V11" s="61">
        <f t="shared" si="9"/>
        <v>-54.301075268817208</v>
      </c>
      <c r="W11" s="61">
        <f t="shared" si="12"/>
        <v>3.6559139784946235</v>
      </c>
      <c r="X11" s="61">
        <f t="shared" si="15"/>
        <v>7.3123131530255012</v>
      </c>
      <c r="Y11" s="60">
        <f t="shared" si="13"/>
        <v>4.5514112060399308</v>
      </c>
      <c r="Z11" s="60">
        <f t="shared" si="14"/>
        <v>0.62243111185094213</v>
      </c>
    </row>
    <row r="12" spans="1:26">
      <c r="A12" s="76" t="s">
        <v>334</v>
      </c>
      <c r="B12" s="76" t="s">
        <v>638</v>
      </c>
      <c r="C12" s="77">
        <v>5460</v>
      </c>
      <c r="D12" s="76">
        <v>0.9</v>
      </c>
      <c r="E12" s="76">
        <v>5.8</v>
      </c>
      <c r="F12" s="77">
        <v>2666</v>
      </c>
      <c r="G12" s="76">
        <v>151</v>
      </c>
      <c r="H12" s="76">
        <f t="shared" si="10"/>
        <v>5.6639159789947486</v>
      </c>
      <c r="I12" s="76">
        <v>100</v>
      </c>
      <c r="J12" s="76" t="s">
        <v>276</v>
      </c>
      <c r="K12" s="78" t="s">
        <v>639</v>
      </c>
      <c r="L12" s="63">
        <f t="shared" si="0"/>
        <v>1.8315018315018317</v>
      </c>
      <c r="M12" s="61">
        <f t="shared" si="1"/>
        <v>36.158940397350996</v>
      </c>
      <c r="N12" s="61">
        <f t="shared" si="2"/>
        <v>2.0480120030007503</v>
      </c>
      <c r="O12" s="1">
        <f t="shared" si="3"/>
        <v>1887.5</v>
      </c>
      <c r="P12" s="76">
        <f t="shared" si="4"/>
        <v>-62.28</v>
      </c>
      <c r="Q12" s="61">
        <f t="shared" si="5"/>
        <v>-778.5</v>
      </c>
      <c r="R12" s="62">
        <f t="shared" si="11"/>
        <v>1887.5</v>
      </c>
      <c r="S12" s="61">
        <f t="shared" si="6"/>
        <v>2354.6</v>
      </c>
      <c r="T12" s="59">
        <f t="shared" si="7"/>
        <v>2488.0571428571429</v>
      </c>
      <c r="U12" s="61">
        <f t="shared" si="8"/>
        <v>2551.2736842105264</v>
      </c>
      <c r="V12" s="61">
        <f t="shared" si="9"/>
        <v>-65.430402930402934</v>
      </c>
      <c r="W12" s="61">
        <f t="shared" si="12"/>
        <v>2.7655677655677655</v>
      </c>
      <c r="X12" s="61">
        <f t="shared" si="15"/>
        <v>5.2720989461625827</v>
      </c>
      <c r="Y12" s="60">
        <f t="shared" si="13"/>
        <v>3.2815184088481568</v>
      </c>
      <c r="Z12" s="60">
        <f t="shared" si="14"/>
        <v>0.62243111185094213</v>
      </c>
    </row>
    <row r="13" spans="1:26">
      <c r="A13" s="76" t="s">
        <v>334</v>
      </c>
      <c r="B13" s="76" t="s">
        <v>473</v>
      </c>
      <c r="C13" s="77">
        <v>20000</v>
      </c>
      <c r="D13" s="76">
        <v>22.1</v>
      </c>
      <c r="E13" s="76">
        <v>9.8000000000000007</v>
      </c>
      <c r="F13" s="77">
        <v>7477</v>
      </c>
      <c r="G13" s="76">
        <v>708</v>
      </c>
      <c r="H13" s="76">
        <f t="shared" si="10"/>
        <v>9.4690383843787611</v>
      </c>
      <c r="I13" s="76">
        <v>100</v>
      </c>
      <c r="J13" s="76" t="s">
        <v>307</v>
      </c>
      <c r="K13" s="78" t="s">
        <v>474</v>
      </c>
      <c r="L13" s="63">
        <f t="shared" ref="L13:L15" si="16">I13/C13*100</f>
        <v>0.5</v>
      </c>
      <c r="M13" s="61">
        <f t="shared" ref="M13:M15" si="17">C13/G13</f>
        <v>28.248587570621471</v>
      </c>
      <c r="N13" s="61">
        <f t="shared" ref="N13:N15" si="18">C13/F13</f>
        <v>2.6748696001069949</v>
      </c>
      <c r="O13" s="1">
        <f t="shared" ref="O13:O15" si="19">G13*100/$O$1</f>
        <v>8850</v>
      </c>
      <c r="P13" s="76">
        <f t="shared" si="4"/>
        <v>109.83999999999996</v>
      </c>
      <c r="Q13" s="61">
        <f t="shared" ref="Q13:Q15" si="20" xml:space="preserve"> P13*100/$O$1</f>
        <v>1372.9999999999995</v>
      </c>
      <c r="R13" s="62">
        <f t="shared" ref="R13:R15" si="21">F13+Q13</f>
        <v>8850</v>
      </c>
      <c r="S13" s="61">
        <f t="shared" ref="S13:S15" si="22">P13*$S$2 + F13</f>
        <v>8026.2</v>
      </c>
      <c r="T13" s="59">
        <f t="shared" ref="T13:T15" si="23">P13*$T$2 + F13</f>
        <v>7790.8285714285712</v>
      </c>
      <c r="U13" s="61">
        <f t="shared" ref="U13:U15" si="24">P13*$U$2 + F13</f>
        <v>7679.3368421052628</v>
      </c>
      <c r="V13" s="61">
        <f t="shared" ref="V13:V15" si="25">R13/C13*100-100</f>
        <v>-55.75</v>
      </c>
      <c r="W13" s="61">
        <f t="shared" si="12"/>
        <v>3.54</v>
      </c>
      <c r="X13" s="61">
        <f t="shared" si="15"/>
        <v>8.5817451952683612</v>
      </c>
      <c r="Y13" s="60">
        <f t="shared" si="13"/>
        <v>5.3415452035123669</v>
      </c>
      <c r="Z13" s="60">
        <f t="shared" si="14"/>
        <v>0.62243111185094213</v>
      </c>
    </row>
    <row r="14" spans="1:26">
      <c r="A14" s="76" t="s">
        <v>334</v>
      </c>
      <c r="B14" s="76" t="s">
        <v>570</v>
      </c>
      <c r="C14" s="77">
        <v>7740</v>
      </c>
      <c r="D14" s="76">
        <v>18.7</v>
      </c>
      <c r="E14" s="76">
        <v>9.1</v>
      </c>
      <c r="F14" s="77">
        <v>2946</v>
      </c>
      <c r="G14" s="76">
        <v>256</v>
      </c>
      <c r="H14" s="76">
        <f t="shared" si="10"/>
        <v>8.6897488119484034</v>
      </c>
      <c r="I14" s="76">
        <v>40</v>
      </c>
      <c r="J14" s="76" t="s">
        <v>272</v>
      </c>
      <c r="K14" s="78" t="s">
        <v>571</v>
      </c>
      <c r="L14" s="63">
        <f t="shared" si="16"/>
        <v>0.516795865633075</v>
      </c>
      <c r="M14" s="61">
        <f t="shared" si="17"/>
        <v>30.234375</v>
      </c>
      <c r="N14" s="61">
        <f t="shared" si="18"/>
        <v>2.6272912423625256</v>
      </c>
      <c r="O14" s="1">
        <f t="shared" si="19"/>
        <v>3200</v>
      </c>
      <c r="P14" s="76">
        <f t="shared" si="4"/>
        <v>20.319999999999965</v>
      </c>
      <c r="Q14" s="61">
        <f t="shared" si="20"/>
        <v>253.99999999999955</v>
      </c>
      <c r="R14" s="62">
        <f t="shared" si="21"/>
        <v>3199.9999999999995</v>
      </c>
      <c r="S14" s="61">
        <f t="shared" si="22"/>
        <v>3047.6</v>
      </c>
      <c r="T14" s="59">
        <f t="shared" si="23"/>
        <v>3004.0571428571429</v>
      </c>
      <c r="U14" s="61">
        <f t="shared" si="24"/>
        <v>2983.4315789473685</v>
      </c>
      <c r="V14" s="61">
        <f t="shared" si="25"/>
        <v>-58.656330749354012</v>
      </c>
      <c r="W14" s="61">
        <f t="shared" si="12"/>
        <v>3.3074935400516789</v>
      </c>
      <c r="X14" s="61">
        <f t="shared" si="15"/>
        <v>7.8896257201476576</v>
      </c>
      <c r="Y14" s="60">
        <f t="shared" si="13"/>
        <v>4.9107485090792968</v>
      </c>
      <c r="Z14" s="60">
        <f t="shared" si="14"/>
        <v>0.62243111185094213</v>
      </c>
    </row>
    <row r="15" spans="1:26">
      <c r="A15" s="76" t="s">
        <v>334</v>
      </c>
      <c r="B15" s="76" t="s">
        <v>359</v>
      </c>
      <c r="C15" s="77">
        <v>8260</v>
      </c>
      <c r="D15" s="76">
        <v>-20.100000000000001</v>
      </c>
      <c r="E15" s="76">
        <v>7.1</v>
      </c>
      <c r="F15" s="77">
        <v>2486</v>
      </c>
      <c r="G15" s="76">
        <v>156</v>
      </c>
      <c r="H15" s="76">
        <f t="shared" si="10"/>
        <v>6.2751407884151247</v>
      </c>
      <c r="I15" s="76"/>
      <c r="J15" s="76" t="s">
        <v>276</v>
      </c>
      <c r="K15" s="78" t="s">
        <v>360</v>
      </c>
      <c r="L15" s="63">
        <f t="shared" si="16"/>
        <v>0</v>
      </c>
      <c r="M15" s="61">
        <f t="shared" si="17"/>
        <v>52.948717948717949</v>
      </c>
      <c r="N15" s="61">
        <f t="shared" si="18"/>
        <v>3.32260659694288</v>
      </c>
      <c r="O15" s="1">
        <f t="shared" si="19"/>
        <v>1950</v>
      </c>
      <c r="P15" s="76">
        <f t="shared" si="4"/>
        <v>-42.88</v>
      </c>
      <c r="Q15" s="61">
        <f t="shared" si="20"/>
        <v>-536</v>
      </c>
      <c r="R15" s="62">
        <f t="shared" si="21"/>
        <v>1950</v>
      </c>
      <c r="S15" s="61">
        <f t="shared" si="22"/>
        <v>2271.6</v>
      </c>
      <c r="T15" s="59">
        <f t="shared" si="23"/>
        <v>2363.4857142857145</v>
      </c>
      <c r="U15" s="61">
        <f t="shared" si="24"/>
        <v>2407.0105263157893</v>
      </c>
      <c r="V15" s="61">
        <f t="shared" si="25"/>
        <v>-76.392251815980629</v>
      </c>
      <c r="W15" s="61">
        <f t="shared" si="12"/>
        <v>1.8886198547215498</v>
      </c>
      <c r="X15" s="61">
        <f t="shared" si="15"/>
        <v>5.5651334335769871</v>
      </c>
      <c r="Y15" s="60">
        <f t="shared" si="13"/>
        <v>3.4639121906601753</v>
      </c>
      <c r="Z15" s="60">
        <f t="shared" si="14"/>
        <v>0.62243111185094213</v>
      </c>
    </row>
    <row r="16" spans="1:26">
      <c r="A16" s="76" t="s">
        <v>336</v>
      </c>
      <c r="B16" s="76" t="s">
        <v>651</v>
      </c>
      <c r="C16" s="77">
        <v>30500</v>
      </c>
      <c r="D16" s="76">
        <v>3.3</v>
      </c>
      <c r="E16" s="76">
        <v>11.3</v>
      </c>
      <c r="F16" s="77">
        <v>14015</v>
      </c>
      <c r="G16" s="77">
        <v>1324</v>
      </c>
      <c r="H16" s="76">
        <f t="shared" si="10"/>
        <v>9.4470210488762039</v>
      </c>
      <c r="I16" s="76"/>
      <c r="J16" s="76" t="s">
        <v>276</v>
      </c>
      <c r="K16" s="78" t="s">
        <v>652</v>
      </c>
      <c r="L16" s="78">
        <f t="shared" ref="L16:L21" si="26">I16/C16*100</f>
        <v>0</v>
      </c>
      <c r="M16" s="76">
        <f t="shared" ref="M16:M21" si="27">C16/G16</f>
        <v>23.036253776435046</v>
      </c>
      <c r="N16" s="76">
        <f t="shared" ref="N16:N21" si="28">C16/F16</f>
        <v>2.1762397431323581</v>
      </c>
      <c r="O16" s="1">
        <f t="shared" ref="O16:O21" si="29">G16*100/$O$1</f>
        <v>16550</v>
      </c>
      <c r="P16" s="76">
        <f t="shared" si="4"/>
        <v>202.79999999999995</v>
      </c>
      <c r="Q16" s="76">
        <f t="shared" ref="Q16:Q21" si="30" xml:space="preserve"> P16*100/$O$1</f>
        <v>2534.9999999999995</v>
      </c>
      <c r="R16" s="77">
        <f t="shared" ref="R16:R21" si="31">F16+Q16</f>
        <v>16550</v>
      </c>
      <c r="S16" s="76">
        <f t="shared" ref="S16:S21" si="32">P16*$S$2 + F16</f>
        <v>15029</v>
      </c>
      <c r="T16" s="59">
        <f t="shared" ref="T16:T21" si="33">P16*$T$2 + F16</f>
        <v>14594.428571428571</v>
      </c>
      <c r="U16" s="76">
        <f t="shared" ref="U16:U21" si="34">P16*$U$2 + F16</f>
        <v>14388.57894736842</v>
      </c>
      <c r="V16" s="76">
        <f t="shared" ref="V16:V21" si="35">R16/C16*100-100</f>
        <v>-45.737704918032783</v>
      </c>
      <c r="W16" s="76">
        <f t="shared" ref="W16:W21" si="36">F16/C16*H16</f>
        <v>4.3409836065573773</v>
      </c>
      <c r="X16" s="76">
        <f t="shared" ref="X16:X21" si="37">POWER(F16/C16, 1/$X$1)*H16</f>
        <v>8.7402571286307591</v>
      </c>
      <c r="Y16" s="60">
        <f t="shared" ref="Y16:Y21" si="38">POWER(F16/C16, 1/$X$1)*H16 * Z16</f>
        <v>5.4402079624367667</v>
      </c>
      <c r="Z16" s="60">
        <f t="shared" si="14"/>
        <v>0.62243111185094213</v>
      </c>
    </row>
    <row r="17" spans="1:26">
      <c r="A17" s="76" t="s">
        <v>353</v>
      </c>
      <c r="B17" s="76" t="s">
        <v>657</v>
      </c>
      <c r="C17" s="77">
        <v>1690</v>
      </c>
      <c r="D17" s="76">
        <v>3.3</v>
      </c>
      <c r="E17" s="76">
        <v>16.7</v>
      </c>
      <c r="F17" s="77">
        <v>1671</v>
      </c>
      <c r="G17" s="76">
        <v>262</v>
      </c>
      <c r="H17" s="76">
        <f t="shared" si="10"/>
        <v>15.679233991621782</v>
      </c>
      <c r="I17" s="76"/>
      <c r="J17" s="76" t="s">
        <v>307</v>
      </c>
      <c r="K17" s="78" t="s">
        <v>658</v>
      </c>
      <c r="L17" s="78">
        <f t="shared" si="26"/>
        <v>0</v>
      </c>
      <c r="M17" s="76">
        <f t="shared" si="27"/>
        <v>6.4503816793893129</v>
      </c>
      <c r="N17" s="76">
        <f t="shared" si="28"/>
        <v>1.0113704368641532</v>
      </c>
      <c r="O17" s="1">
        <f t="shared" si="29"/>
        <v>3275</v>
      </c>
      <c r="P17" s="76">
        <f t="shared" si="4"/>
        <v>128.32</v>
      </c>
      <c r="Q17" s="76">
        <f t="shared" si="30"/>
        <v>1604</v>
      </c>
      <c r="R17" s="77">
        <f t="shared" si="31"/>
        <v>3275</v>
      </c>
      <c r="S17" s="76">
        <f t="shared" si="32"/>
        <v>2312.6</v>
      </c>
      <c r="T17" s="59">
        <f t="shared" si="33"/>
        <v>2037.6285714285714</v>
      </c>
      <c r="U17" s="76">
        <f t="shared" si="34"/>
        <v>1907.378947368421</v>
      </c>
      <c r="V17" s="76">
        <f t="shared" si="35"/>
        <v>93.786982248520701</v>
      </c>
      <c r="W17" s="76">
        <f t="shared" si="36"/>
        <v>15.502958579881655</v>
      </c>
      <c r="X17" s="76">
        <f t="shared" si="37"/>
        <v>15.66151662947542</v>
      </c>
      <c r="Y17" s="60">
        <f t="shared" si="38"/>
        <v>9.748215208956406</v>
      </c>
      <c r="Z17" s="60">
        <f t="shared" si="14"/>
        <v>0.62243111185094213</v>
      </c>
    </row>
    <row r="18" spans="1:26">
      <c r="A18" s="76" t="s">
        <v>337</v>
      </c>
      <c r="B18" s="76" t="s">
        <v>659</v>
      </c>
      <c r="C18" s="77">
        <v>3020</v>
      </c>
      <c r="D18" s="76">
        <v>11.1</v>
      </c>
      <c r="E18" s="76">
        <v>13.7</v>
      </c>
      <c r="F18" s="77">
        <v>2571</v>
      </c>
      <c r="G18" s="76">
        <v>310</v>
      </c>
      <c r="H18" s="76">
        <f t="shared" si="10"/>
        <v>12.05756514974718</v>
      </c>
      <c r="I18" s="76">
        <v>70</v>
      </c>
      <c r="J18" s="78" t="s">
        <v>265</v>
      </c>
      <c r="K18" s="78" t="s">
        <v>660</v>
      </c>
      <c r="L18" s="78">
        <f t="shared" si="26"/>
        <v>2.3178807947019866</v>
      </c>
      <c r="M18" s="76">
        <f t="shared" si="27"/>
        <v>9.741935483870968</v>
      </c>
      <c r="N18" s="76">
        <f t="shared" si="28"/>
        <v>1.1746402178140802</v>
      </c>
      <c r="O18" s="1">
        <f t="shared" si="29"/>
        <v>3875</v>
      </c>
      <c r="P18" s="76">
        <f t="shared" si="4"/>
        <v>104.32</v>
      </c>
      <c r="Q18" s="76">
        <f t="shared" si="30"/>
        <v>1304</v>
      </c>
      <c r="R18" s="77">
        <f t="shared" si="31"/>
        <v>3875</v>
      </c>
      <c r="S18" s="76">
        <f t="shared" si="32"/>
        <v>3092.6</v>
      </c>
      <c r="T18" s="59">
        <f t="shared" si="33"/>
        <v>2869.0571428571429</v>
      </c>
      <c r="U18" s="76">
        <f t="shared" si="34"/>
        <v>2763.1684210526314</v>
      </c>
      <c r="V18" s="76">
        <f t="shared" si="35"/>
        <v>28.311258278145687</v>
      </c>
      <c r="W18" s="76">
        <f t="shared" si="36"/>
        <v>10.264900662251657</v>
      </c>
      <c r="X18" s="76">
        <f t="shared" si="37"/>
        <v>11.865037920640516</v>
      </c>
      <c r="Y18" s="60">
        <f t="shared" si="38"/>
        <v>7.3851687450978671</v>
      </c>
      <c r="Z18" s="60">
        <f t="shared" si="14"/>
        <v>0.62243111185094213</v>
      </c>
    </row>
    <row r="19" spans="1:26">
      <c r="A19" s="76" t="s">
        <v>354</v>
      </c>
      <c r="B19" s="76" t="s">
        <v>351</v>
      </c>
      <c r="C19" s="77">
        <v>35850</v>
      </c>
      <c r="D19" s="76">
        <v>17</v>
      </c>
      <c r="E19" s="76">
        <v>18.899999999999999</v>
      </c>
      <c r="F19" s="77">
        <v>8741</v>
      </c>
      <c r="G19" s="77">
        <v>1489</v>
      </c>
      <c r="H19" s="76">
        <f t="shared" si="10"/>
        <v>17.034664226061093</v>
      </c>
      <c r="I19" s="76">
        <v>100</v>
      </c>
      <c r="J19" s="76" t="s">
        <v>272</v>
      </c>
      <c r="K19" s="78" t="s">
        <v>352</v>
      </c>
      <c r="L19" s="78">
        <f t="shared" si="26"/>
        <v>0.2789400278940028</v>
      </c>
      <c r="M19" s="76">
        <f t="shared" si="27"/>
        <v>24.07656145063801</v>
      </c>
      <c r="N19" s="76">
        <f t="shared" si="28"/>
        <v>4.1013614002974492</v>
      </c>
      <c r="O19" s="1">
        <f t="shared" si="29"/>
        <v>18612.5</v>
      </c>
      <c r="P19" s="76">
        <f t="shared" si="4"/>
        <v>789.72000000000014</v>
      </c>
      <c r="Q19" s="76">
        <f t="shared" si="30"/>
        <v>9871.5000000000018</v>
      </c>
      <c r="R19" s="77">
        <f t="shared" si="31"/>
        <v>18612.5</v>
      </c>
      <c r="S19" s="76">
        <f t="shared" si="32"/>
        <v>12689.6</v>
      </c>
      <c r="T19" s="59">
        <f t="shared" si="33"/>
        <v>10997.342857142858</v>
      </c>
      <c r="U19" s="76">
        <f t="shared" si="34"/>
        <v>10195.747368421053</v>
      </c>
      <c r="V19" s="76">
        <f t="shared" si="35"/>
        <v>-48.082287308228736</v>
      </c>
      <c r="W19" s="76">
        <f t="shared" si="36"/>
        <v>4.1534170153417023</v>
      </c>
      <c r="X19" s="76">
        <f t="shared" si="37"/>
        <v>14.792472601033992</v>
      </c>
      <c r="Y19" s="60">
        <f t="shared" si="38"/>
        <v>9.2072951680861852</v>
      </c>
      <c r="Z19" s="60">
        <f t="shared" si="14"/>
        <v>0.62243111185094213</v>
      </c>
    </row>
    <row r="20" spans="1:26">
      <c r="A20" s="76" t="s">
        <v>339</v>
      </c>
      <c r="B20" s="76" t="s">
        <v>187</v>
      </c>
      <c r="C20" s="77">
        <v>15950</v>
      </c>
      <c r="D20" s="76">
        <v>6.6</v>
      </c>
      <c r="E20" s="76">
        <v>8.1</v>
      </c>
      <c r="F20" s="77">
        <v>38057</v>
      </c>
      <c r="G20" s="77">
        <v>2899</v>
      </c>
      <c r="H20" s="76">
        <f t="shared" si="10"/>
        <v>7.6175210867908669</v>
      </c>
      <c r="I20" s="76"/>
      <c r="J20" s="76" t="s">
        <v>312</v>
      </c>
      <c r="K20" s="78" t="s">
        <v>188</v>
      </c>
      <c r="L20" s="78">
        <f t="shared" si="26"/>
        <v>0</v>
      </c>
      <c r="M20" s="76">
        <f t="shared" si="27"/>
        <v>5.50189720593308</v>
      </c>
      <c r="N20" s="76">
        <f t="shared" si="28"/>
        <v>0.41910817983550991</v>
      </c>
      <c r="O20" s="1">
        <f t="shared" si="29"/>
        <v>36237.5</v>
      </c>
      <c r="P20" s="76">
        <f t="shared" si="4"/>
        <v>-145.55999999999977</v>
      </c>
      <c r="Q20" s="76">
        <f t="shared" si="30"/>
        <v>-1819.4999999999973</v>
      </c>
      <c r="R20" s="77">
        <f t="shared" si="31"/>
        <v>36237.5</v>
      </c>
      <c r="S20" s="76">
        <f t="shared" si="32"/>
        <v>37329.200000000004</v>
      </c>
      <c r="T20" s="59">
        <f>P20*$T$2 + F20</f>
        <v>37641.114285714284</v>
      </c>
      <c r="U20" s="76">
        <f t="shared" si="34"/>
        <v>37788.863157894739</v>
      </c>
      <c r="V20" s="76">
        <f t="shared" si="35"/>
        <v>127.19435736677113</v>
      </c>
      <c r="W20" s="76">
        <f t="shared" si="36"/>
        <v>18.175548589341695</v>
      </c>
      <c r="X20" s="76">
        <f t="shared" si="37"/>
        <v>8.3096178474441107</v>
      </c>
      <c r="Y20" s="60">
        <f t="shared" si="38"/>
        <v>5.1721646758410706</v>
      </c>
      <c r="Z20" s="60">
        <f t="shared" si="14"/>
        <v>0.62243111185094213</v>
      </c>
    </row>
    <row r="21" spans="1:26">
      <c r="A21" s="76" t="s">
        <v>339</v>
      </c>
      <c r="B21" s="76" t="s">
        <v>662</v>
      </c>
      <c r="C21" s="77">
        <v>48350</v>
      </c>
      <c r="D21" s="76">
        <v>8.8000000000000007</v>
      </c>
      <c r="E21" s="76">
        <v>20.399999999999999</v>
      </c>
      <c r="F21" s="77">
        <v>6020</v>
      </c>
      <c r="G21" s="77">
        <v>1069</v>
      </c>
      <c r="H21" s="76">
        <f t="shared" si="10"/>
        <v>17.75747508305648</v>
      </c>
      <c r="I21" s="76"/>
      <c r="J21" s="76" t="s">
        <v>308</v>
      </c>
      <c r="K21" s="78" t="s">
        <v>663</v>
      </c>
      <c r="L21" s="78">
        <f t="shared" si="26"/>
        <v>0</v>
      </c>
      <c r="M21" s="76">
        <f t="shared" si="27"/>
        <v>45.229186155285312</v>
      </c>
      <c r="N21" s="76">
        <f t="shared" si="28"/>
        <v>8.0315614617940199</v>
      </c>
      <c r="O21" s="1">
        <f t="shared" si="29"/>
        <v>13362.5</v>
      </c>
      <c r="P21" s="76">
        <f>F21*(H21-$O$1)/100</f>
        <v>587.40000000000009</v>
      </c>
      <c r="Q21" s="76">
        <f t="shared" si="30"/>
        <v>7342.5000000000009</v>
      </c>
      <c r="R21" s="77">
        <f t="shared" si="31"/>
        <v>13362.5</v>
      </c>
      <c r="S21" s="76">
        <f t="shared" si="32"/>
        <v>8957</v>
      </c>
      <c r="T21" s="59">
        <f t="shared" si="33"/>
        <v>7698.2857142857147</v>
      </c>
      <c r="U21" s="76">
        <f t="shared" si="34"/>
        <v>7102.0526315789466</v>
      </c>
      <c r="V21" s="76">
        <f t="shared" si="35"/>
        <v>-72.362978283350571</v>
      </c>
      <c r="W21" s="76">
        <f t="shared" si="36"/>
        <v>2.2109617373319548</v>
      </c>
      <c r="X21" s="76">
        <f t="shared" si="37"/>
        <v>14.417873647978476</v>
      </c>
      <c r="Y21" s="60">
        <f t="shared" si="38"/>
        <v>8.9741331252376426</v>
      </c>
      <c r="Z21" s="60">
        <f t="shared" si="14"/>
        <v>0.62243111185094213</v>
      </c>
    </row>
    <row r="22" spans="1:26"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</row>
    <row r="23" spans="1:26"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</row>
    <row r="24" spans="1:26"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</row>
    <row r="25" spans="1:26"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</row>
    <row r="26" spans="1:26"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</row>
    <row r="27" spans="1:26">
      <c r="B27" s="60"/>
      <c r="C27" s="64"/>
      <c r="D27" s="60"/>
      <c r="E27" s="60"/>
      <c r="F27" s="64"/>
      <c r="G27" s="64"/>
      <c r="H27" s="60"/>
      <c r="I27" s="60"/>
      <c r="J27" s="65"/>
      <c r="K27" s="65"/>
      <c r="L27" s="65"/>
      <c r="M27" s="60"/>
      <c r="N27" s="60"/>
      <c r="O27" s="60"/>
      <c r="P27" s="60"/>
      <c r="Q27" s="60"/>
      <c r="R27" s="64"/>
      <c r="S27" s="60"/>
      <c r="T27" s="60"/>
      <c r="Y27" s="60"/>
      <c r="Z27" s="60"/>
    </row>
    <row r="28" spans="1:26">
      <c r="B28" s="60"/>
      <c r="C28" s="6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</row>
    <row r="29" spans="1:26">
      <c r="B29" s="60"/>
      <c r="C29" s="64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</row>
    <row r="30" spans="1:26"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</row>
    <row r="31" spans="1:26"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</row>
    <row r="32" spans="1:26"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</row>
    <row r="33" spans="2:20"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</row>
    <row r="34" spans="2:20"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</row>
    <row r="35" spans="2:20"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</row>
    <row r="36" spans="2:20"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</row>
    <row r="37" spans="2:20"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</row>
    <row r="38" spans="2:20"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</row>
    <row r="39" spans="2:20"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</row>
    <row r="40" spans="2:20"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</row>
    <row r="41" spans="2:20"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</row>
    <row r="42" spans="2:20"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</row>
    <row r="43" spans="2:20"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</row>
    <row r="44" spans="2:20"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</row>
    <row r="45" spans="2:20"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</row>
    <row r="46" spans="2:20"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</row>
    <row r="47" spans="2:20"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</row>
    <row r="48" spans="2:20"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</row>
    <row r="49" spans="2:20"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</row>
  </sheetData>
  <autoFilter ref="A2:Z2"/>
  <phoneticPr fontId="1" type="noConversion"/>
  <conditionalFormatting sqref="O3:O21">
    <cfRule type="cellIs" dxfId="382" priority="35" operator="greaterThan">
      <formula>20</formula>
    </cfRule>
    <cfRule type="cellIs" dxfId="381" priority="39" operator="greaterThan">
      <formula>15</formula>
    </cfRule>
  </conditionalFormatting>
  <conditionalFormatting sqref="H50:H1048576">
    <cfRule type="cellIs" dxfId="380" priority="38" operator="lessThan">
      <formula>1</formula>
    </cfRule>
  </conditionalFormatting>
  <conditionalFormatting sqref="M50:M1048576">
    <cfRule type="cellIs" dxfId="379" priority="37" operator="lessThan">
      <formula>10</formula>
    </cfRule>
  </conditionalFormatting>
  <conditionalFormatting sqref="L50:L1048576">
    <cfRule type="cellIs" dxfId="378" priority="36" operator="greaterThan">
      <formula>3</formula>
    </cfRule>
  </conditionalFormatting>
  <conditionalFormatting sqref="O50:O1048576 O3:O21">
    <cfRule type="cellIs" dxfId="377" priority="40" operator="greaterThan">
      <formula>10</formula>
    </cfRule>
  </conditionalFormatting>
  <conditionalFormatting sqref="O1">
    <cfRule type="cellIs" dxfId="376" priority="24" operator="greaterThan">
      <formula>20</formula>
    </cfRule>
    <cfRule type="cellIs" dxfId="375" priority="28" operator="greaterThan">
      <formula>15</formula>
    </cfRule>
  </conditionalFormatting>
  <conditionalFormatting sqref="H1 N1">
    <cfRule type="cellIs" dxfId="374" priority="27" operator="lessThan">
      <formula>1</formula>
    </cfRule>
  </conditionalFormatting>
  <conditionalFormatting sqref="M1">
    <cfRule type="cellIs" dxfId="373" priority="26" operator="lessThan">
      <formula>10</formula>
    </cfRule>
  </conditionalFormatting>
  <conditionalFormatting sqref="L1">
    <cfRule type="cellIs" dxfId="372" priority="25" operator="greaterThan">
      <formula>3</formula>
    </cfRule>
  </conditionalFormatting>
  <conditionalFormatting sqref="O1">
    <cfRule type="cellIs" dxfId="371" priority="29" operator="greaterThan">
      <formula>10</formula>
    </cfRule>
  </conditionalFormatting>
  <conditionalFormatting sqref="N3:N21">
    <cfRule type="cellIs" dxfId="370" priority="16" operator="lessThan">
      <formula>1</formula>
    </cfRule>
  </conditionalFormatting>
  <conditionalFormatting sqref="M3:M21">
    <cfRule type="cellIs" dxfId="369" priority="15" operator="lessThan">
      <formula>10</formula>
    </cfRule>
  </conditionalFormatting>
  <conditionalFormatting sqref="L3:L21">
    <cfRule type="cellIs" dxfId="368" priority="14" operator="greaterThan">
      <formula>3</formula>
    </cfRule>
  </conditionalFormatting>
  <conditionalFormatting sqref="L2">
    <cfRule type="cellIs" dxfId="367" priority="6" operator="greaterThan">
      <formula>3</formula>
    </cfRule>
  </conditionalFormatting>
  <conditionalFormatting sqref="H2 N2">
    <cfRule type="cellIs" dxfId="366" priority="8" operator="lessThan">
      <formula>1</formula>
    </cfRule>
  </conditionalFormatting>
  <conditionalFormatting sqref="M2">
    <cfRule type="cellIs" dxfId="365" priority="7" operator="lessThan">
      <formula>10</formula>
    </cfRule>
  </conditionalFormatting>
  <conditionalFormatting sqref="Q1:Q1048576">
    <cfRule type="cellIs" dxfId="364" priority="4" operator="lessThan">
      <formula>0</formula>
    </cfRule>
  </conditionalFormatting>
  <conditionalFormatting sqref="H3:H21">
    <cfRule type="cellIs" dxfId="363" priority="3" operator="lessThan">
      <formula>1</formula>
    </cfRule>
  </conditionalFormatting>
  <conditionalFormatting sqref="V1:V1048576">
    <cfRule type="cellIs" dxfId="362" priority="1" operator="greaterThan">
      <formula>30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R3" sqref="R3"/>
    </sheetView>
  </sheetViews>
  <sheetFormatPr defaultColWidth="9" defaultRowHeight="16.5"/>
  <cols>
    <col min="1" max="1" width="3.375" style="3" bestFit="1" customWidth="1"/>
    <col min="2" max="2" width="15.375" style="3" customWidth="1"/>
    <col min="3" max="7" width="9" style="3"/>
    <col min="8" max="8" width="11" style="3" bestFit="1" customWidth="1"/>
    <col min="9" max="9" width="9" style="3" customWidth="1"/>
    <col min="10" max="16384" width="9" style="3"/>
  </cols>
  <sheetData>
    <row r="1" spans="1:25">
      <c r="M1" s="3" t="s">
        <v>46</v>
      </c>
      <c r="N1" s="3">
        <v>2</v>
      </c>
      <c r="R1" s="3">
        <v>8</v>
      </c>
      <c r="S1" s="3">
        <v>10</v>
      </c>
      <c r="T1" s="3">
        <v>5</v>
      </c>
      <c r="U1" s="3">
        <v>10</v>
      </c>
      <c r="V1" s="3">
        <v>15</v>
      </c>
      <c r="W1" s="3">
        <v>20</v>
      </c>
      <c r="X1" s="3">
        <v>25</v>
      </c>
      <c r="Y1" s="3" t="s">
        <v>35</v>
      </c>
    </row>
    <row r="2" spans="1:25"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40</v>
      </c>
      <c r="H2" s="3" t="s">
        <v>41</v>
      </c>
      <c r="I2" s="3" t="s">
        <v>42</v>
      </c>
      <c r="J2" s="3" t="s">
        <v>260</v>
      </c>
      <c r="K2" s="3" t="s">
        <v>9</v>
      </c>
      <c r="L2" s="3" t="s">
        <v>38</v>
      </c>
      <c r="M2" s="3" t="s">
        <v>39</v>
      </c>
      <c r="N2" s="3" t="s">
        <v>0</v>
      </c>
      <c r="O2" s="3" t="s">
        <v>1</v>
      </c>
      <c r="P2" s="3" t="s">
        <v>36</v>
      </c>
      <c r="Q2" s="3" t="s">
        <v>37</v>
      </c>
      <c r="R2" s="3">
        <f t="shared" ref="R2:X2" si="0">POWER((1+R1/100), 10)</f>
        <v>2.1589249972727877</v>
      </c>
      <c r="S2" s="3">
        <f t="shared" si="0"/>
        <v>2.5937424601000019</v>
      </c>
      <c r="T2" s="3">
        <f t="shared" si="0"/>
        <v>1.6288946267774416</v>
      </c>
      <c r="U2" s="3">
        <f t="shared" si="0"/>
        <v>2.5937424601000019</v>
      </c>
      <c r="V2" s="3">
        <f t="shared" si="0"/>
        <v>4.0455577357079067</v>
      </c>
      <c r="W2" s="3">
        <f t="shared" si="0"/>
        <v>6.1917364223999991</v>
      </c>
      <c r="X2" s="3">
        <f t="shared" si="0"/>
        <v>9.3132257461547852</v>
      </c>
    </row>
    <row r="3" spans="1:25">
      <c r="A3" s="3" t="s">
        <v>335</v>
      </c>
      <c r="B3" s="3" t="s">
        <v>86</v>
      </c>
      <c r="C3" s="4">
        <v>5430</v>
      </c>
      <c r="D3" s="3">
        <v>12.9</v>
      </c>
      <c r="E3" s="3">
        <v>12</v>
      </c>
      <c r="F3" s="4">
        <v>8049</v>
      </c>
      <c r="G3" s="3">
        <v>906</v>
      </c>
      <c r="H3" s="3">
        <v>0.2</v>
      </c>
      <c r="I3" s="3">
        <v>2.2000000000000002</v>
      </c>
      <c r="J3" s="3" t="s">
        <v>269</v>
      </c>
      <c r="K3" s="5" t="s">
        <v>105</v>
      </c>
      <c r="L3" s="3">
        <f t="shared" ref="L3:L42" si="1">C3/G3</f>
        <v>5.9933774834437088</v>
      </c>
      <c r="M3" s="3">
        <f t="shared" ref="M3:M42" si="2">C3/F3</f>
        <v>0.67461796496459192</v>
      </c>
      <c r="N3" s="1">
        <f t="shared" ref="N3:N42" si="3">((POWER(P3,1/10)-1)*100)</f>
        <v>16.496326918443827</v>
      </c>
      <c r="O3" s="3">
        <f t="shared" ref="O3:O42" si="4">IF($N$1=1,POWER((1+(D3+E3)/200),10)*F3,POWER((1+(E3)/100),10)*F3)</f>
        <v>24998.972228962557</v>
      </c>
      <c r="P3" s="3">
        <f t="shared" ref="P3:P42" si="5">O3/C3</f>
        <v>4.6038622889433807</v>
      </c>
      <c r="Q3" s="3">
        <f t="shared" ref="Q3:Q42" si="6">R3/C3*100-100</f>
        <v>113.24790322772228</v>
      </c>
      <c r="R3" s="3">
        <f t="shared" ref="R3:X18" si="7">$O3/R$2</f>
        <v>11579.36114526532</v>
      </c>
      <c r="S3" s="3">
        <f t="shared" si="7"/>
        <v>9638.1859855117309</v>
      </c>
      <c r="T3" s="3">
        <f t="shared" si="7"/>
        <v>15347.200376257491</v>
      </c>
      <c r="U3" s="3">
        <f t="shared" si="7"/>
        <v>9638.1859855117309</v>
      </c>
      <c r="V3" s="3">
        <f t="shared" si="7"/>
        <v>6179.3636037647957</v>
      </c>
      <c r="W3" s="3">
        <f t="shared" si="7"/>
        <v>4037.473581485664</v>
      </c>
      <c r="X3" s="3">
        <f t="shared" si="7"/>
        <v>2684.24420392516</v>
      </c>
      <c r="Y3" s="3">
        <f t="shared" ref="Y3:Y42" si="8">ROUND(1000000/C3,  0)</f>
        <v>184</v>
      </c>
    </row>
    <row r="4" spans="1:25">
      <c r="A4" s="3" t="s">
        <v>335</v>
      </c>
      <c r="B4" s="3" t="s">
        <v>52</v>
      </c>
      <c r="C4" s="4">
        <v>17800</v>
      </c>
      <c r="D4" s="3">
        <v>12.4</v>
      </c>
      <c r="E4" s="3">
        <v>19.5</v>
      </c>
      <c r="F4" s="4">
        <v>10310</v>
      </c>
      <c r="G4" s="4">
        <v>1826</v>
      </c>
      <c r="H4" s="3">
        <v>1.07</v>
      </c>
      <c r="I4" s="3">
        <v>0</v>
      </c>
      <c r="J4" s="3" t="s">
        <v>272</v>
      </c>
      <c r="K4" s="5" t="s">
        <v>193</v>
      </c>
      <c r="L4" s="3">
        <f t="shared" si="1"/>
        <v>9.7480832420591454</v>
      </c>
      <c r="M4" s="3">
        <f t="shared" si="2"/>
        <v>1.7264791464597478</v>
      </c>
      <c r="N4" s="1">
        <f t="shared" si="3"/>
        <v>13.149273960090646</v>
      </c>
      <c r="O4" s="3">
        <f t="shared" si="4"/>
        <v>61226.258127005312</v>
      </c>
      <c r="P4" s="3">
        <f t="shared" si="5"/>
        <v>3.4396774228654672</v>
      </c>
      <c r="Q4" s="3">
        <f t="shared" si="6"/>
        <v>59.323618338319307</v>
      </c>
      <c r="R4" s="3">
        <f t="shared" si="7"/>
        <v>28359.604064220839</v>
      </c>
      <c r="S4" s="3">
        <f t="shared" si="7"/>
        <v>23605.372957747211</v>
      </c>
      <c r="T4" s="3">
        <f t="shared" si="7"/>
        <v>37587.611328876184</v>
      </c>
      <c r="U4" s="3">
        <f t="shared" si="7"/>
        <v>23605.372957747211</v>
      </c>
      <c r="V4" s="3">
        <f t="shared" si="7"/>
        <v>15134.19462206531</v>
      </c>
      <c r="W4" s="3">
        <f t="shared" si="7"/>
        <v>9888.3825069661489</v>
      </c>
      <c r="X4" s="3">
        <f t="shared" si="7"/>
        <v>6574.119407798551</v>
      </c>
      <c r="Y4" s="3">
        <f t="shared" si="8"/>
        <v>56</v>
      </c>
    </row>
    <row r="5" spans="1:25">
      <c r="A5" s="3" t="s">
        <v>334</v>
      </c>
      <c r="B5" s="3" t="s">
        <v>70</v>
      </c>
      <c r="C5" s="4">
        <v>10200</v>
      </c>
      <c r="D5" s="3">
        <v>2.7</v>
      </c>
      <c r="E5" s="3">
        <v>18.899999999999999</v>
      </c>
      <c r="F5" s="4">
        <v>5156</v>
      </c>
      <c r="G5" s="3">
        <v>876</v>
      </c>
      <c r="H5" s="3">
        <v>0.52</v>
      </c>
      <c r="I5" s="3">
        <v>0</v>
      </c>
      <c r="J5" s="3" t="s">
        <v>273</v>
      </c>
      <c r="K5" s="5" t="s">
        <v>111</v>
      </c>
      <c r="L5" s="3">
        <f t="shared" si="1"/>
        <v>11.643835616438356</v>
      </c>
      <c r="M5" s="3">
        <f t="shared" si="2"/>
        <v>1.9782777346780449</v>
      </c>
      <c r="N5" s="1">
        <f t="shared" si="3"/>
        <v>11.058838802908344</v>
      </c>
      <c r="O5" s="3">
        <f t="shared" si="4"/>
        <v>29115.982847984276</v>
      </c>
      <c r="P5" s="3">
        <f t="shared" si="5"/>
        <v>2.8545081223513997</v>
      </c>
      <c r="Q5" s="3">
        <f t="shared" si="6"/>
        <v>32.218957395800743</v>
      </c>
      <c r="R5" s="3">
        <f t="shared" si="7"/>
        <v>13486.333654371676</v>
      </c>
      <c r="S5" s="3">
        <f t="shared" si="7"/>
        <v>11225.471802185675</v>
      </c>
      <c r="T5" s="3">
        <f t="shared" si="7"/>
        <v>17874.68776024297</v>
      </c>
      <c r="U5" s="3">
        <f t="shared" si="7"/>
        <v>11225.471802185675</v>
      </c>
      <c r="V5" s="3">
        <f t="shared" si="7"/>
        <v>7197.0256637282801</v>
      </c>
      <c r="W5" s="3">
        <f t="shared" si="7"/>
        <v>4702.3937812744516</v>
      </c>
      <c r="X5" s="3">
        <f t="shared" si="7"/>
        <v>3126.3048530747351</v>
      </c>
      <c r="Y5" s="3">
        <f t="shared" si="8"/>
        <v>98</v>
      </c>
    </row>
    <row r="6" spans="1:25">
      <c r="A6" s="3" t="s">
        <v>334</v>
      </c>
      <c r="B6" s="3" t="s">
        <v>43</v>
      </c>
      <c r="C6" s="4">
        <v>66500</v>
      </c>
      <c r="D6" s="3">
        <v>63.5</v>
      </c>
      <c r="E6" s="3">
        <v>28.3</v>
      </c>
      <c r="F6" s="4">
        <v>15036</v>
      </c>
      <c r="G6" s="4">
        <v>3835</v>
      </c>
      <c r="H6" s="3">
        <v>2.69</v>
      </c>
      <c r="I6" s="3">
        <v>0.5</v>
      </c>
      <c r="J6" s="3" t="s">
        <v>264</v>
      </c>
      <c r="K6" s="5" t="s">
        <v>139</v>
      </c>
      <c r="L6" s="3">
        <f t="shared" si="1"/>
        <v>17.340286831812257</v>
      </c>
      <c r="M6" s="3">
        <f t="shared" si="2"/>
        <v>4.4227188081936681</v>
      </c>
      <c r="N6" s="1">
        <f t="shared" si="3"/>
        <v>10.575197450770624</v>
      </c>
      <c r="O6" s="3">
        <f t="shared" si="4"/>
        <v>181718.39017613116</v>
      </c>
      <c r="P6" s="3">
        <f t="shared" si="5"/>
        <v>2.7326073710696415</v>
      </c>
      <c r="Q6" s="3">
        <f t="shared" si="6"/>
        <v>26.572593977166648</v>
      </c>
      <c r="R6" s="3">
        <f t="shared" si="7"/>
        <v>84170.774994815816</v>
      </c>
      <c r="S6" s="3">
        <f t="shared" si="7"/>
        <v>70060.305898344668</v>
      </c>
      <c r="T6" s="3">
        <f t="shared" si="7"/>
        <v>111559.32814121783</v>
      </c>
      <c r="U6" s="3">
        <f t="shared" si="7"/>
        <v>70060.305898344668</v>
      </c>
      <c r="V6" s="3">
        <f t="shared" si="7"/>
        <v>44918.006872625534</v>
      </c>
      <c r="W6" s="3">
        <f t="shared" si="7"/>
        <v>29348.534527200482</v>
      </c>
      <c r="X6" s="3">
        <f t="shared" si="7"/>
        <v>19511.863572206275</v>
      </c>
      <c r="Y6" s="3">
        <f t="shared" si="8"/>
        <v>15</v>
      </c>
    </row>
    <row r="7" spans="1:25">
      <c r="A7" s="3" t="s">
        <v>334</v>
      </c>
      <c r="B7" s="3" t="s">
        <v>96</v>
      </c>
      <c r="C7" s="4">
        <v>3910</v>
      </c>
      <c r="D7" s="3">
        <v>-32.9</v>
      </c>
      <c r="E7" s="3">
        <v>16</v>
      </c>
      <c r="F7" s="4">
        <v>2318</v>
      </c>
      <c r="G7" s="3">
        <v>352</v>
      </c>
      <c r="H7" s="3">
        <v>1.02</v>
      </c>
      <c r="I7" s="3">
        <v>0</v>
      </c>
      <c r="J7" s="3" t="s">
        <v>272</v>
      </c>
      <c r="K7" s="5" t="s">
        <v>113</v>
      </c>
      <c r="L7" s="3">
        <f t="shared" si="1"/>
        <v>11.107954545454545</v>
      </c>
      <c r="M7" s="3">
        <f t="shared" si="2"/>
        <v>1.6867989646246764</v>
      </c>
      <c r="N7" s="1">
        <f t="shared" si="3"/>
        <v>10.090959451310265</v>
      </c>
      <c r="O7" s="3">
        <f t="shared" si="4"/>
        <v>10225.7065123105</v>
      </c>
      <c r="P7" s="3">
        <f t="shared" si="5"/>
        <v>2.615270207752046</v>
      </c>
      <c r="Q7" s="3">
        <f t="shared" si="6"/>
        <v>21.137612981262706</v>
      </c>
      <c r="R7" s="3">
        <f t="shared" si="7"/>
        <v>4736.4806675673717</v>
      </c>
      <c r="S7" s="3">
        <f t="shared" si="7"/>
        <v>3942.4525254971722</v>
      </c>
      <c r="T7" s="3">
        <f t="shared" si="7"/>
        <v>6277.6967547254699</v>
      </c>
      <c r="U7" s="3">
        <f t="shared" si="7"/>
        <v>3942.4525254971722</v>
      </c>
      <c r="V7" s="3">
        <f t="shared" si="7"/>
        <v>2527.6382591339211</v>
      </c>
      <c r="W7" s="3">
        <f t="shared" si="7"/>
        <v>1651.5086907311988</v>
      </c>
      <c r="X7" s="3">
        <f t="shared" si="7"/>
        <v>1097.9768762216954</v>
      </c>
      <c r="Y7" s="3">
        <f t="shared" si="8"/>
        <v>256</v>
      </c>
    </row>
    <row r="8" spans="1:25">
      <c r="A8" s="3" t="s">
        <v>334</v>
      </c>
      <c r="B8" s="3" t="s">
        <v>132</v>
      </c>
      <c r="C8" s="4">
        <v>38700</v>
      </c>
      <c r="D8" s="3">
        <v>9.5</v>
      </c>
      <c r="E8" s="3">
        <v>13.8</v>
      </c>
      <c r="F8" s="4">
        <v>26758</v>
      </c>
      <c r="G8" s="4">
        <v>3398</v>
      </c>
      <c r="H8" s="3">
        <v>0.97</v>
      </c>
      <c r="I8" s="3">
        <v>0.9</v>
      </c>
      <c r="J8" s="3" t="s">
        <v>261</v>
      </c>
      <c r="K8" s="5" t="s">
        <v>133</v>
      </c>
      <c r="L8" s="3">
        <f t="shared" si="1"/>
        <v>11.38905238375515</v>
      </c>
      <c r="M8" s="3">
        <f t="shared" si="2"/>
        <v>1.4462964347111145</v>
      </c>
      <c r="N8" s="1">
        <f t="shared" si="3"/>
        <v>9.6772444167187555</v>
      </c>
      <c r="O8" s="3">
        <f t="shared" si="4"/>
        <v>97471.190383397348</v>
      </c>
      <c r="P8" s="3">
        <f t="shared" si="5"/>
        <v>2.5186354104237041</v>
      </c>
      <c r="Q8" s="3">
        <f t="shared" si="6"/>
        <v>16.66155209677558</v>
      </c>
      <c r="R8" s="3">
        <f t="shared" si="7"/>
        <v>45148.020661452152</v>
      </c>
      <c r="S8" s="3">
        <f t="shared" si="7"/>
        <v>37579.363365027129</v>
      </c>
      <c r="T8" s="3">
        <f t="shared" si="7"/>
        <v>59838.855614762237</v>
      </c>
      <c r="U8" s="3">
        <f t="shared" si="7"/>
        <v>37579.363365027129</v>
      </c>
      <c r="V8" s="3">
        <f t="shared" si="7"/>
        <v>24093.387550268511</v>
      </c>
      <c r="W8" s="3">
        <f t="shared" si="7"/>
        <v>15742.141417837716</v>
      </c>
      <c r="X8" s="3">
        <f t="shared" si="7"/>
        <v>10465.889374972034</v>
      </c>
      <c r="Y8" s="3">
        <f t="shared" si="8"/>
        <v>26</v>
      </c>
    </row>
    <row r="9" spans="1:25">
      <c r="A9" s="3" t="s">
        <v>334</v>
      </c>
      <c r="B9" s="3" t="s">
        <v>85</v>
      </c>
      <c r="C9" s="4">
        <v>1275</v>
      </c>
      <c r="D9" s="3">
        <v>7.9</v>
      </c>
      <c r="E9" s="3">
        <v>8.4</v>
      </c>
      <c r="F9" s="4">
        <v>1426</v>
      </c>
      <c r="G9" s="3">
        <v>112</v>
      </c>
      <c r="H9" s="3">
        <v>0.52</v>
      </c>
      <c r="I9" s="3">
        <v>0</v>
      </c>
      <c r="J9" s="3" t="s">
        <v>263</v>
      </c>
      <c r="K9" s="5" t="s">
        <v>98</v>
      </c>
      <c r="L9" s="3">
        <f t="shared" si="1"/>
        <v>11.383928571428571</v>
      </c>
      <c r="M9" s="3">
        <f t="shared" si="2"/>
        <v>0.89410939691444602</v>
      </c>
      <c r="N9" s="1">
        <f t="shared" si="3"/>
        <v>9.6201056436672872</v>
      </c>
      <c r="O9" s="3">
        <f t="shared" si="4"/>
        <v>3194.5695485564288</v>
      </c>
      <c r="P9" s="3">
        <f t="shared" si="5"/>
        <v>2.5055447439658267</v>
      </c>
      <c r="Q9" s="3">
        <f t="shared" si="6"/>
        <v>16.055200950977834</v>
      </c>
      <c r="R9" s="3">
        <f t="shared" si="7"/>
        <v>1479.7038121249673</v>
      </c>
      <c r="S9" s="3">
        <f t="shared" si="7"/>
        <v>1231.644852061859</v>
      </c>
      <c r="T9" s="3">
        <f t="shared" si="7"/>
        <v>1961.1885852165119</v>
      </c>
      <c r="U9" s="3">
        <f t="shared" si="7"/>
        <v>1231.644852061859</v>
      </c>
      <c r="V9" s="3">
        <f t="shared" si="7"/>
        <v>789.64873504578259</v>
      </c>
      <c r="W9" s="3">
        <f t="shared" si="7"/>
        <v>515.94081702175743</v>
      </c>
      <c r="X9" s="3">
        <f t="shared" si="7"/>
        <v>343.01429339618363</v>
      </c>
      <c r="Y9" s="3">
        <f t="shared" si="8"/>
        <v>784</v>
      </c>
    </row>
    <row r="10" spans="1:25">
      <c r="A10" s="3" t="s">
        <v>334</v>
      </c>
      <c r="B10" s="3" t="s">
        <v>93</v>
      </c>
      <c r="C10" s="4">
        <v>34950</v>
      </c>
      <c r="D10" s="3">
        <v>27.4</v>
      </c>
      <c r="E10" s="3">
        <v>22.5</v>
      </c>
      <c r="F10" s="4">
        <v>11409</v>
      </c>
      <c r="G10" s="4">
        <v>2364</v>
      </c>
      <c r="H10" s="3">
        <v>2.85</v>
      </c>
      <c r="I10" s="3">
        <v>0.9</v>
      </c>
      <c r="J10" s="5" t="s">
        <v>267</v>
      </c>
      <c r="K10" s="5" t="s">
        <v>109</v>
      </c>
      <c r="L10" s="3">
        <f t="shared" si="1"/>
        <v>14.784263959390863</v>
      </c>
      <c r="M10" s="3">
        <f t="shared" si="2"/>
        <v>3.0633710228766762</v>
      </c>
      <c r="N10" s="1">
        <f t="shared" si="3"/>
        <v>9.5257229964353485</v>
      </c>
      <c r="O10" s="3">
        <f t="shared" si="4"/>
        <v>86817.738169618242</v>
      </c>
      <c r="P10" s="3">
        <f t="shared" si="5"/>
        <v>2.4840554554969456</v>
      </c>
      <c r="Q10" s="3">
        <f t="shared" si="6"/>
        <v>15.05983110274191</v>
      </c>
      <c r="R10" s="3">
        <f t="shared" si="7"/>
        <v>40213.410970408302</v>
      </c>
      <c r="S10" s="3">
        <f t="shared" si="7"/>
        <v>33471.996354746407</v>
      </c>
      <c r="T10" s="3">
        <f t="shared" si="7"/>
        <v>53298.560104760101</v>
      </c>
      <c r="U10" s="3">
        <f t="shared" si="7"/>
        <v>33471.996354746407</v>
      </c>
      <c r="V10" s="3">
        <f t="shared" si="7"/>
        <v>21460.017095622181</v>
      </c>
      <c r="W10" s="3">
        <f t="shared" si="7"/>
        <v>14021.549408262204</v>
      </c>
      <c r="X10" s="3">
        <f t="shared" si="7"/>
        <v>9321.9836537800311</v>
      </c>
      <c r="Y10" s="3">
        <f t="shared" si="8"/>
        <v>29</v>
      </c>
    </row>
    <row r="11" spans="1:25">
      <c r="A11" s="3" t="s">
        <v>334</v>
      </c>
      <c r="B11" s="3" t="s">
        <v>342</v>
      </c>
      <c r="C11" s="4">
        <v>7430</v>
      </c>
      <c r="D11" s="3">
        <v>-36.799999999999997</v>
      </c>
      <c r="E11" s="3">
        <v>25.2</v>
      </c>
      <c r="F11" s="4">
        <v>1721</v>
      </c>
      <c r="G11" s="3">
        <v>366</v>
      </c>
      <c r="H11" s="3">
        <v>2.5099999999999998</v>
      </c>
      <c r="I11" s="3">
        <v>0</v>
      </c>
      <c r="J11" s="3" t="s">
        <v>272</v>
      </c>
      <c r="K11" s="5" t="s">
        <v>343</v>
      </c>
      <c r="L11" s="3">
        <f t="shared" si="1"/>
        <v>20.300546448087431</v>
      </c>
      <c r="M11" s="3">
        <f t="shared" si="2"/>
        <v>4.3172574084834396</v>
      </c>
      <c r="N11" s="1">
        <f t="shared" si="3"/>
        <v>8.1641980113242631</v>
      </c>
      <c r="O11" s="3">
        <f t="shared" si="4"/>
        <v>16286.364826178276</v>
      </c>
      <c r="P11" s="3">
        <f t="shared" si="5"/>
        <v>2.191973731652527</v>
      </c>
      <c r="Q11" s="3">
        <f t="shared" si="6"/>
        <v>1.5307958554135865</v>
      </c>
      <c r="R11" s="3">
        <f t="shared" si="7"/>
        <v>7543.7381320572285</v>
      </c>
      <c r="S11" s="3">
        <f t="shared" si="7"/>
        <v>6279.0986679341922</v>
      </c>
      <c r="T11" s="3">
        <f t="shared" si="7"/>
        <v>9998.4152187908894</v>
      </c>
      <c r="U11" s="3">
        <f t="shared" si="7"/>
        <v>6279.0986679341922</v>
      </c>
      <c r="V11" s="3">
        <f t="shared" si="7"/>
        <v>4025.7403033523701</v>
      </c>
      <c r="W11" s="3">
        <f t="shared" si="7"/>
        <v>2630.338844408604</v>
      </c>
      <c r="X11" s="3">
        <f t="shared" si="7"/>
        <v>1748.7351074790106</v>
      </c>
      <c r="Y11" s="3">
        <f t="shared" si="8"/>
        <v>135</v>
      </c>
    </row>
    <row r="12" spans="1:25">
      <c r="A12" s="3" t="s">
        <v>334</v>
      </c>
      <c r="B12" s="3" t="s">
        <v>258</v>
      </c>
      <c r="C12" s="4">
        <v>10000</v>
      </c>
      <c r="D12" s="3">
        <v>5.3</v>
      </c>
      <c r="E12" s="3">
        <v>8.6</v>
      </c>
      <c r="F12" s="4">
        <v>9195</v>
      </c>
      <c r="G12" s="3">
        <v>758</v>
      </c>
      <c r="H12" s="3">
        <v>1.57</v>
      </c>
      <c r="I12" s="3">
        <v>1.2</v>
      </c>
      <c r="J12" s="3" t="s">
        <v>274</v>
      </c>
      <c r="K12" s="5" t="s">
        <v>259</v>
      </c>
      <c r="L12" s="3">
        <f t="shared" si="1"/>
        <v>13.192612137203167</v>
      </c>
      <c r="M12" s="3">
        <f t="shared" si="2"/>
        <v>1.0875475802066341</v>
      </c>
      <c r="N12" s="1">
        <f t="shared" si="3"/>
        <v>7.6923858623317631</v>
      </c>
      <c r="O12" s="3">
        <f t="shared" si="4"/>
        <v>20982.149935063135</v>
      </c>
      <c r="P12" s="3">
        <f t="shared" si="5"/>
        <v>2.0982149935063137</v>
      </c>
      <c r="Q12" s="3">
        <f t="shared" si="6"/>
        <v>-2.8120478406227392</v>
      </c>
      <c r="R12" s="3">
        <f t="shared" si="7"/>
        <v>9718.7952159377255</v>
      </c>
      <c r="S12" s="3">
        <f t="shared" si="7"/>
        <v>8089.5271052678709</v>
      </c>
      <c r="T12" s="3">
        <f t="shared" si="7"/>
        <v>12881.219932914641</v>
      </c>
      <c r="U12" s="3">
        <f t="shared" si="7"/>
        <v>8089.5271052678709</v>
      </c>
      <c r="V12" s="3">
        <f t="shared" si="7"/>
        <v>5186.4665655035078</v>
      </c>
      <c r="W12" s="3">
        <f t="shared" si="7"/>
        <v>3388.7343555445104</v>
      </c>
      <c r="X12" s="3">
        <f t="shared" si="7"/>
        <v>2252.9411942716174</v>
      </c>
      <c r="Y12" s="3">
        <f t="shared" si="8"/>
        <v>100</v>
      </c>
    </row>
    <row r="13" spans="1:25">
      <c r="A13" s="3" t="s">
        <v>334</v>
      </c>
      <c r="B13" s="3" t="s">
        <v>190</v>
      </c>
      <c r="C13" s="4">
        <v>6170</v>
      </c>
      <c r="D13" s="3">
        <v>6.7</v>
      </c>
      <c r="E13" s="3">
        <v>13.4</v>
      </c>
      <c r="F13" s="4">
        <v>3513</v>
      </c>
      <c r="G13" s="3">
        <v>446</v>
      </c>
      <c r="H13" s="3">
        <v>2.2000000000000002</v>
      </c>
      <c r="I13" s="3">
        <v>0</v>
      </c>
      <c r="J13" s="3" t="s">
        <v>271</v>
      </c>
      <c r="K13" s="5" t="s">
        <v>191</v>
      </c>
      <c r="L13" s="3">
        <f t="shared" si="1"/>
        <v>13.834080717488789</v>
      </c>
      <c r="M13" s="3">
        <f t="shared" si="2"/>
        <v>1.7563336179903217</v>
      </c>
      <c r="N13" s="1">
        <f t="shared" si="3"/>
        <v>7.1895266636035293</v>
      </c>
      <c r="O13" s="3">
        <f t="shared" si="4"/>
        <v>12354.031244115751</v>
      </c>
      <c r="P13" s="3">
        <f t="shared" si="5"/>
        <v>2.0022741076362642</v>
      </c>
      <c r="Q13" s="3">
        <f t="shared" si="6"/>
        <v>-7.2559671982310334</v>
      </c>
      <c r="R13" s="3">
        <f t="shared" si="7"/>
        <v>5722.3068238691458</v>
      </c>
      <c r="S13" s="3">
        <f t="shared" si="7"/>
        <v>4763.0138435715935</v>
      </c>
      <c r="T13" s="3">
        <f t="shared" si="7"/>
        <v>7584.3035154192958</v>
      </c>
      <c r="U13" s="3">
        <f t="shared" si="7"/>
        <v>4763.0138435715935</v>
      </c>
      <c r="V13" s="3">
        <f t="shared" si="7"/>
        <v>3053.7275824971007</v>
      </c>
      <c r="W13" s="3">
        <f t="shared" si="7"/>
        <v>1995.2450171202806</v>
      </c>
      <c r="X13" s="3">
        <f t="shared" si="7"/>
        <v>1326.5040041809837</v>
      </c>
      <c r="Y13" s="3">
        <f t="shared" si="8"/>
        <v>162</v>
      </c>
    </row>
    <row r="14" spans="1:25">
      <c r="A14" s="3" t="s">
        <v>334</v>
      </c>
      <c r="B14" s="3" t="s">
        <v>44</v>
      </c>
      <c r="C14" s="4">
        <v>141000</v>
      </c>
      <c r="D14" s="3">
        <v>14.5</v>
      </c>
      <c r="E14" s="3">
        <v>14.1</v>
      </c>
      <c r="F14" s="4">
        <v>71055</v>
      </c>
      <c r="G14" s="4">
        <v>9225</v>
      </c>
      <c r="H14" s="3">
        <v>1.29</v>
      </c>
      <c r="I14" s="3">
        <v>0.8</v>
      </c>
      <c r="J14" s="3" t="s">
        <v>264</v>
      </c>
      <c r="K14" s="5" t="s">
        <v>147</v>
      </c>
      <c r="L14" s="3">
        <f t="shared" si="1"/>
        <v>15.284552845528456</v>
      </c>
      <c r="M14" s="3">
        <f t="shared" si="2"/>
        <v>1.9843782985011611</v>
      </c>
      <c r="N14" s="1">
        <f t="shared" si="3"/>
        <v>6.5425771107939568</v>
      </c>
      <c r="O14" s="3">
        <f t="shared" si="4"/>
        <v>265736.42493880453</v>
      </c>
      <c r="P14" s="3">
        <f t="shared" si="5"/>
        <v>1.8846554960198902</v>
      </c>
      <c r="Q14" s="3">
        <f t="shared" si="6"/>
        <v>-12.703984696057631</v>
      </c>
      <c r="R14" s="3">
        <f t="shared" si="7"/>
        <v>123087.38157855875</v>
      </c>
      <c r="S14" s="3">
        <f t="shared" si="7"/>
        <v>102452.89539215047</v>
      </c>
      <c r="T14" s="3">
        <f t="shared" si="7"/>
        <v>163139.11321847126</v>
      </c>
      <c r="U14" s="3">
        <f t="shared" si="7"/>
        <v>102452.89539215047</v>
      </c>
      <c r="V14" s="3">
        <f t="shared" si="7"/>
        <v>65685.980104373666</v>
      </c>
      <c r="W14" s="3">
        <f t="shared" si="7"/>
        <v>42917.916204805369</v>
      </c>
      <c r="X14" s="3">
        <f t="shared" si="7"/>
        <v>28533.231361703107</v>
      </c>
      <c r="Y14" s="3">
        <f t="shared" si="8"/>
        <v>7</v>
      </c>
    </row>
    <row r="15" spans="1:25">
      <c r="A15" s="3" t="s">
        <v>334</v>
      </c>
      <c r="B15" s="3" t="s">
        <v>84</v>
      </c>
      <c r="C15" s="4">
        <v>24350</v>
      </c>
      <c r="D15" s="3">
        <v>14.5</v>
      </c>
      <c r="E15" s="3">
        <v>16.399999999999999</v>
      </c>
      <c r="F15" s="4">
        <v>9747</v>
      </c>
      <c r="G15" s="4">
        <v>1518</v>
      </c>
      <c r="H15" s="3">
        <v>1.44</v>
      </c>
      <c r="I15" s="3">
        <v>0.9</v>
      </c>
      <c r="J15" s="3" t="s">
        <v>268</v>
      </c>
      <c r="K15" s="5" t="s">
        <v>112</v>
      </c>
      <c r="L15" s="3">
        <f t="shared" si="1"/>
        <v>16.040843214756258</v>
      </c>
      <c r="M15" s="3">
        <f t="shared" si="2"/>
        <v>2.4982045757669025</v>
      </c>
      <c r="N15" s="1">
        <f t="shared" si="3"/>
        <v>6.216058236802513</v>
      </c>
      <c r="O15" s="3">
        <f t="shared" si="4"/>
        <v>44504.176488729732</v>
      </c>
      <c r="P15" s="3">
        <f t="shared" si="5"/>
        <v>1.8276869194550198</v>
      </c>
      <c r="Q15" s="3">
        <f t="shared" si="6"/>
        <v>-15.342732065087802</v>
      </c>
      <c r="R15" s="3">
        <f t="shared" si="7"/>
        <v>20614.04474215112</v>
      </c>
      <c r="S15" s="3">
        <f t="shared" si="7"/>
        <v>17158.286596817277</v>
      </c>
      <c r="T15" s="3">
        <f t="shared" si="7"/>
        <v>27321.703784348236</v>
      </c>
      <c r="U15" s="3">
        <f t="shared" si="7"/>
        <v>17158.286596817277</v>
      </c>
      <c r="V15" s="3">
        <f t="shared" si="7"/>
        <v>11000.75178656231</v>
      </c>
      <c r="W15" s="3">
        <f t="shared" si="7"/>
        <v>7187.6729648448636</v>
      </c>
      <c r="X15" s="3">
        <f t="shared" si="7"/>
        <v>4778.5995638626582</v>
      </c>
      <c r="Y15" s="3">
        <f t="shared" si="8"/>
        <v>41</v>
      </c>
    </row>
    <row r="16" spans="1:25">
      <c r="A16" s="3" t="s">
        <v>334</v>
      </c>
      <c r="B16" s="3" t="s">
        <v>95</v>
      </c>
      <c r="C16" s="4">
        <v>17700</v>
      </c>
      <c r="D16" s="3">
        <v>10.6</v>
      </c>
      <c r="E16" s="3">
        <v>12.8</v>
      </c>
      <c r="F16" s="4">
        <v>9483</v>
      </c>
      <c r="G16" s="4">
        <v>1105</v>
      </c>
      <c r="H16" s="3">
        <v>1.37</v>
      </c>
      <c r="I16" s="3">
        <v>0.9</v>
      </c>
      <c r="J16" s="3" t="s">
        <v>261</v>
      </c>
      <c r="K16" s="5" t="s">
        <v>103</v>
      </c>
      <c r="L16" s="3">
        <f t="shared" si="1"/>
        <v>16.018099547511312</v>
      </c>
      <c r="M16" s="3">
        <f t="shared" si="2"/>
        <v>1.8664979436887061</v>
      </c>
      <c r="N16" s="1">
        <f t="shared" si="3"/>
        <v>5.9757132202370444</v>
      </c>
      <c r="O16" s="3">
        <f t="shared" si="4"/>
        <v>31625.452418233843</v>
      </c>
      <c r="P16" s="3">
        <f t="shared" si="5"/>
        <v>1.7867487241940023</v>
      </c>
      <c r="Q16" s="3">
        <f t="shared" si="6"/>
        <v>-17.238962610972067</v>
      </c>
      <c r="R16" s="3">
        <f t="shared" si="7"/>
        <v>14648.703617857946</v>
      </c>
      <c r="S16" s="3">
        <f t="shared" si="7"/>
        <v>12192.980955023006</v>
      </c>
      <c r="T16" s="3">
        <f t="shared" si="7"/>
        <v>19415.284388776414</v>
      </c>
      <c r="U16" s="3">
        <f t="shared" si="7"/>
        <v>12192.980955023006</v>
      </c>
      <c r="V16" s="3">
        <f t="shared" si="7"/>
        <v>7817.3281619721847</v>
      </c>
      <c r="W16" s="3">
        <f t="shared" si="7"/>
        <v>5107.6871269619387</v>
      </c>
      <c r="X16" s="3">
        <f t="shared" si="7"/>
        <v>3395.7570964379615</v>
      </c>
      <c r="Y16" s="3">
        <f t="shared" si="8"/>
        <v>56</v>
      </c>
    </row>
    <row r="17" spans="1:25">
      <c r="A17" s="3" t="s">
        <v>334</v>
      </c>
      <c r="B17" s="3" t="s">
        <v>51</v>
      </c>
      <c r="C17" s="4">
        <v>34150</v>
      </c>
      <c r="D17" s="3">
        <v>5.5</v>
      </c>
      <c r="E17" s="3">
        <v>7.7</v>
      </c>
      <c r="F17" s="4">
        <v>28624</v>
      </c>
      <c r="G17" s="4">
        <v>2138</v>
      </c>
      <c r="H17" s="3">
        <v>1.42</v>
      </c>
      <c r="I17" s="3">
        <v>0.6</v>
      </c>
      <c r="J17" s="3" t="s">
        <v>266</v>
      </c>
      <c r="K17" s="5" t="s">
        <v>100</v>
      </c>
      <c r="L17" s="3">
        <f t="shared" si="1"/>
        <v>15.972871842843778</v>
      </c>
      <c r="M17" s="3">
        <f t="shared" si="2"/>
        <v>1.1930547792062605</v>
      </c>
      <c r="N17" s="1">
        <f t="shared" si="3"/>
        <v>5.8155917111858191</v>
      </c>
      <c r="O17" s="3">
        <f t="shared" si="4"/>
        <v>60101.783011207903</v>
      </c>
      <c r="P17" s="3">
        <f t="shared" si="5"/>
        <v>1.7599350808552827</v>
      </c>
      <c r="Q17" s="3">
        <f t="shared" si="6"/>
        <v>-18.480953109604087</v>
      </c>
      <c r="R17" s="3">
        <f t="shared" si="7"/>
        <v>27838.754513070206</v>
      </c>
      <c r="S17" s="3">
        <f t="shared" si="7"/>
        <v>23171.839122721027</v>
      </c>
      <c r="T17" s="3">
        <f t="shared" si="7"/>
        <v>36897.281152011376</v>
      </c>
      <c r="U17" s="3">
        <f t="shared" si="7"/>
        <v>23171.839122721027</v>
      </c>
      <c r="V17" s="3">
        <f t="shared" si="7"/>
        <v>14856.241571025575</v>
      </c>
      <c r="W17" s="3">
        <f t="shared" si="7"/>
        <v>9706.7734979441611</v>
      </c>
      <c r="X17" s="3">
        <f t="shared" si="7"/>
        <v>6453.3798116106582</v>
      </c>
      <c r="Y17" s="3">
        <f t="shared" si="8"/>
        <v>29</v>
      </c>
    </row>
    <row r="18" spans="1:25">
      <c r="A18" s="3" t="s">
        <v>334</v>
      </c>
      <c r="B18" s="3" t="s">
        <v>58</v>
      </c>
      <c r="C18" s="4">
        <v>4460</v>
      </c>
      <c r="D18" s="3">
        <v>-19.899999999999999</v>
      </c>
      <c r="E18" s="3">
        <v>24.7</v>
      </c>
      <c r="F18" s="3">
        <v>863</v>
      </c>
      <c r="G18" s="3">
        <v>194</v>
      </c>
      <c r="H18" s="3">
        <v>2.69</v>
      </c>
      <c r="I18" s="3">
        <v>0</v>
      </c>
      <c r="J18" s="3" t="s">
        <v>273</v>
      </c>
      <c r="K18" s="5" t="s">
        <v>231</v>
      </c>
      <c r="L18" s="3">
        <f t="shared" si="1"/>
        <v>22.989690721649485</v>
      </c>
      <c r="M18" s="3">
        <f t="shared" si="2"/>
        <v>5.168018539976825</v>
      </c>
      <c r="N18" s="1">
        <f t="shared" si="3"/>
        <v>5.8117865509970779</v>
      </c>
      <c r="O18" s="3">
        <f t="shared" si="4"/>
        <v>7846.4882819173226</v>
      </c>
      <c r="P18" s="3">
        <f t="shared" si="5"/>
        <v>1.7593023053626284</v>
      </c>
      <c r="Q18" s="3">
        <f t="shared" si="6"/>
        <v>-18.510262858365778</v>
      </c>
      <c r="R18" s="3">
        <f t="shared" si="7"/>
        <v>3634.4422765168861</v>
      </c>
      <c r="S18" s="3">
        <f t="shared" si="7"/>
        <v>3025.1609026806773</v>
      </c>
      <c r="T18" s="3">
        <f t="shared" si="7"/>
        <v>4817.0631500213067</v>
      </c>
      <c r="U18" s="3">
        <f t="shared" si="7"/>
        <v>3025.1609026806773</v>
      </c>
      <c r="V18" s="3">
        <f t="shared" si="7"/>
        <v>1939.5319000543975</v>
      </c>
      <c r="W18" s="3">
        <f t="shared" si="7"/>
        <v>1267.2516636094015</v>
      </c>
      <c r="X18" s="3">
        <f t="shared" si="7"/>
        <v>842.51026398205317</v>
      </c>
      <c r="Y18" s="3">
        <f t="shared" si="8"/>
        <v>224</v>
      </c>
    </row>
    <row r="19" spans="1:25">
      <c r="A19" s="3" t="s">
        <v>334</v>
      </c>
      <c r="B19" s="3" t="s">
        <v>64</v>
      </c>
      <c r="C19" s="4">
        <v>42800</v>
      </c>
      <c r="D19" s="3">
        <v>0.3</v>
      </c>
      <c r="E19" s="3">
        <v>19.100000000000001</v>
      </c>
      <c r="F19" s="4">
        <v>13056</v>
      </c>
      <c r="G19" s="4">
        <v>2315</v>
      </c>
      <c r="H19" s="3">
        <v>2.69</v>
      </c>
      <c r="I19" s="3">
        <v>0</v>
      </c>
      <c r="J19" s="3" t="s">
        <v>310</v>
      </c>
      <c r="K19" s="5" t="s">
        <v>221</v>
      </c>
      <c r="L19" s="3">
        <f t="shared" si="1"/>
        <v>18.488120950323975</v>
      </c>
      <c r="M19" s="3">
        <f t="shared" si="2"/>
        <v>3.278186274509804</v>
      </c>
      <c r="N19" s="1">
        <f t="shared" si="3"/>
        <v>5.7665647080314075</v>
      </c>
      <c r="O19" s="3">
        <f t="shared" si="4"/>
        <v>74976.947674737807</v>
      </c>
      <c r="P19" s="3">
        <f t="shared" si="5"/>
        <v>1.7517978428677057</v>
      </c>
      <c r="Q19" s="3">
        <f t="shared" si="6"/>
        <v>-18.857864674288166</v>
      </c>
      <c r="R19" s="3">
        <f t="shared" ref="R19:X34" si="9">$O19/R$2</f>
        <v>34728.833919404664</v>
      </c>
      <c r="S19" s="3">
        <f t="shared" si="9"/>
        <v>28906.859037904276</v>
      </c>
      <c r="T19" s="3">
        <f t="shared" si="9"/>
        <v>46029.341887553557</v>
      </c>
      <c r="U19" s="3">
        <f t="shared" si="9"/>
        <v>28906.859037904276</v>
      </c>
      <c r="V19" s="3">
        <f t="shared" si="9"/>
        <v>18533.154776894578</v>
      </c>
      <c r="W19" s="3">
        <f t="shared" si="9"/>
        <v>12109.195637509994</v>
      </c>
      <c r="X19" s="3">
        <f t="shared" si="9"/>
        <v>8050.5884554225531</v>
      </c>
      <c r="Y19" s="3">
        <f t="shared" si="8"/>
        <v>23</v>
      </c>
    </row>
    <row r="20" spans="1:25">
      <c r="A20" s="3" t="s">
        <v>334</v>
      </c>
      <c r="B20" s="3" t="s">
        <v>56</v>
      </c>
      <c r="C20" s="4">
        <v>47450</v>
      </c>
      <c r="D20" s="3">
        <v>12.5</v>
      </c>
      <c r="E20" s="3">
        <v>18.7</v>
      </c>
      <c r="F20" s="4">
        <v>14821</v>
      </c>
      <c r="G20" s="4">
        <v>2586</v>
      </c>
      <c r="H20" s="3">
        <v>1.31</v>
      </c>
      <c r="I20" s="3">
        <v>0.3</v>
      </c>
      <c r="J20" s="3" t="s">
        <v>274</v>
      </c>
      <c r="K20" s="5" t="s">
        <v>115</v>
      </c>
      <c r="L20" s="3">
        <f t="shared" si="1"/>
        <v>18.348801237432326</v>
      </c>
      <c r="M20" s="3">
        <f t="shared" si="2"/>
        <v>3.2015383577356453</v>
      </c>
      <c r="N20" s="1">
        <f t="shared" si="3"/>
        <v>5.6610319620989058</v>
      </c>
      <c r="O20" s="3">
        <f t="shared" si="4"/>
        <v>82297.131283267721</v>
      </c>
      <c r="P20" s="3">
        <f t="shared" si="5"/>
        <v>1.7343968658222912</v>
      </c>
      <c r="Q20" s="3">
        <f t="shared" si="6"/>
        <v>-19.663866599662867</v>
      </c>
      <c r="R20" s="3">
        <f t="shared" si="9"/>
        <v>38119.495298459966</v>
      </c>
      <c r="S20" s="3">
        <f t="shared" si="9"/>
        <v>31729.106705565035</v>
      </c>
      <c r="T20" s="3">
        <f t="shared" si="9"/>
        <v>50523.299623181891</v>
      </c>
      <c r="U20" s="3">
        <f t="shared" si="9"/>
        <v>31729.106705565035</v>
      </c>
      <c r="V20" s="3">
        <f t="shared" si="9"/>
        <v>20342.592210927145</v>
      </c>
      <c r="W20" s="3">
        <f t="shared" si="9"/>
        <v>13291.446158066312</v>
      </c>
      <c r="X20" s="3">
        <f t="shared" si="9"/>
        <v>8836.5871854063353</v>
      </c>
      <c r="Y20" s="3">
        <f t="shared" si="8"/>
        <v>21</v>
      </c>
    </row>
    <row r="21" spans="1:25">
      <c r="A21" s="3" t="s">
        <v>334</v>
      </c>
      <c r="B21" s="3" t="s">
        <v>32</v>
      </c>
      <c r="C21" s="4">
        <v>9700</v>
      </c>
      <c r="D21" s="3">
        <v>10.8</v>
      </c>
      <c r="E21" s="3">
        <v>12.2</v>
      </c>
      <c r="F21" s="4">
        <v>5155</v>
      </c>
      <c r="G21" s="3">
        <v>571</v>
      </c>
      <c r="H21" s="3">
        <v>1.47</v>
      </c>
      <c r="I21" s="3">
        <v>1</v>
      </c>
      <c r="J21" s="3" t="s">
        <v>272</v>
      </c>
      <c r="K21" s="5" t="s">
        <v>107</v>
      </c>
      <c r="L21" s="3">
        <f t="shared" si="1"/>
        <v>16.987740805604204</v>
      </c>
      <c r="M21" s="3">
        <f t="shared" si="2"/>
        <v>1.8816682832201745</v>
      </c>
      <c r="N21" s="1">
        <f t="shared" si="3"/>
        <v>5.3267176982875641</v>
      </c>
      <c r="O21" s="3">
        <f t="shared" si="4"/>
        <v>16298.860354620483</v>
      </c>
      <c r="P21" s="3">
        <f t="shared" si="5"/>
        <v>1.6802948819196375</v>
      </c>
      <c r="Q21" s="3">
        <f t="shared" si="6"/>
        <v>-22.169835263280049</v>
      </c>
      <c r="R21" s="3">
        <f t="shared" si="9"/>
        <v>7549.525979461835</v>
      </c>
      <c r="S21" s="3">
        <f t="shared" si="9"/>
        <v>6283.9162350729612</v>
      </c>
      <c r="T21" s="3">
        <f t="shared" si="9"/>
        <v>10006.086389311555</v>
      </c>
      <c r="U21" s="3">
        <f t="shared" si="9"/>
        <v>6283.9162350729612</v>
      </c>
      <c r="V21" s="3">
        <f t="shared" si="9"/>
        <v>4028.8290068781944</v>
      </c>
      <c r="W21" s="3">
        <f t="shared" si="9"/>
        <v>2632.3569420131789</v>
      </c>
      <c r="X21" s="3">
        <f t="shared" si="9"/>
        <v>1750.0768046291485</v>
      </c>
      <c r="Y21" s="3">
        <f t="shared" si="8"/>
        <v>103</v>
      </c>
    </row>
    <row r="22" spans="1:25">
      <c r="A22" s="3" t="s">
        <v>334</v>
      </c>
      <c r="B22" s="3" t="s">
        <v>81</v>
      </c>
      <c r="C22" s="4">
        <v>7760</v>
      </c>
      <c r="D22" s="3">
        <v>12.6</v>
      </c>
      <c r="E22" s="3">
        <v>15.5</v>
      </c>
      <c r="F22" s="4">
        <v>3045</v>
      </c>
      <c r="G22" s="3">
        <v>452</v>
      </c>
      <c r="H22" s="3">
        <v>1.23</v>
      </c>
      <c r="I22" s="3">
        <v>2.1</v>
      </c>
      <c r="J22" s="3" t="s">
        <v>273</v>
      </c>
      <c r="K22" s="5" t="s">
        <v>161</v>
      </c>
      <c r="L22" s="3">
        <f t="shared" si="1"/>
        <v>17.168141592920353</v>
      </c>
      <c r="M22" s="3">
        <f t="shared" si="2"/>
        <v>2.548440065681445</v>
      </c>
      <c r="N22" s="1">
        <f t="shared" si="3"/>
        <v>5.1851769289477545</v>
      </c>
      <c r="O22" s="3">
        <f t="shared" si="4"/>
        <v>12864.921461546739</v>
      </c>
      <c r="P22" s="3">
        <f t="shared" si="5"/>
        <v>1.6578507038075694</v>
      </c>
      <c r="Q22" s="3">
        <f t="shared" si="6"/>
        <v>-23.209434977972322</v>
      </c>
      <c r="R22" s="3">
        <f t="shared" si="9"/>
        <v>5958.9478457093483</v>
      </c>
      <c r="S22" s="3">
        <f t="shared" si="9"/>
        <v>4959.9841385373056</v>
      </c>
      <c r="T22" s="3">
        <f t="shared" si="9"/>
        <v>7897.9457910044994</v>
      </c>
      <c r="U22" s="3">
        <f t="shared" si="9"/>
        <v>4959.9841385373056</v>
      </c>
      <c r="V22" s="3">
        <f t="shared" si="9"/>
        <v>3180.0118307533157</v>
      </c>
      <c r="W22" s="3">
        <f t="shared" si="9"/>
        <v>2077.7566394791925</v>
      </c>
      <c r="X22" s="3">
        <f t="shared" si="9"/>
        <v>1381.3604235737942</v>
      </c>
      <c r="Y22" s="3">
        <f t="shared" si="8"/>
        <v>129</v>
      </c>
    </row>
    <row r="23" spans="1:25">
      <c r="A23" s="3" t="s">
        <v>334</v>
      </c>
      <c r="B23" s="3" t="s">
        <v>89</v>
      </c>
      <c r="C23" s="4">
        <v>5560</v>
      </c>
      <c r="D23" s="3">
        <v>1.2</v>
      </c>
      <c r="E23" s="3">
        <v>6.9</v>
      </c>
      <c r="F23" s="4">
        <v>4706</v>
      </c>
      <c r="G23" s="3">
        <v>294</v>
      </c>
      <c r="H23" s="3">
        <v>1.33</v>
      </c>
      <c r="I23" s="3">
        <v>0.6</v>
      </c>
      <c r="J23" s="5" t="s">
        <v>270</v>
      </c>
      <c r="K23" s="5" t="s">
        <v>114</v>
      </c>
      <c r="L23" s="3">
        <f t="shared" si="1"/>
        <v>18.911564625850339</v>
      </c>
      <c r="M23" s="3">
        <f t="shared" si="2"/>
        <v>1.181470463238419</v>
      </c>
      <c r="N23" s="1">
        <f t="shared" si="3"/>
        <v>5.1321190897114066</v>
      </c>
      <c r="O23" s="3">
        <f t="shared" si="4"/>
        <v>9171.2593518200356</v>
      </c>
      <c r="P23" s="3">
        <f t="shared" si="5"/>
        <v>1.6495070776654741</v>
      </c>
      <c r="Q23" s="3">
        <f t="shared" si="6"/>
        <v>-23.595906307575504</v>
      </c>
      <c r="R23" s="3">
        <f t="shared" si="9"/>
        <v>4248.0676092988024</v>
      </c>
      <c r="S23" s="3">
        <f t="shared" si="9"/>
        <v>3535.9174987120491</v>
      </c>
      <c r="T23" s="3">
        <f t="shared" si="9"/>
        <v>5630.3576677419533</v>
      </c>
      <c r="U23" s="3">
        <f t="shared" si="9"/>
        <v>3535.9174987120491</v>
      </c>
      <c r="V23" s="3">
        <f t="shared" si="9"/>
        <v>2266.9950476470494</v>
      </c>
      <c r="W23" s="3">
        <f t="shared" si="9"/>
        <v>1481.2095874496438</v>
      </c>
      <c r="X23" s="3">
        <f t="shared" si="9"/>
        <v>984.75647448003031</v>
      </c>
      <c r="Y23" s="3">
        <f t="shared" si="8"/>
        <v>180</v>
      </c>
    </row>
    <row r="24" spans="1:25">
      <c r="A24" s="3" t="s">
        <v>334</v>
      </c>
      <c r="B24" s="3" t="s">
        <v>90</v>
      </c>
      <c r="C24" s="4">
        <v>10300</v>
      </c>
      <c r="D24" s="3">
        <v>8.6999999999999993</v>
      </c>
      <c r="E24" s="3">
        <v>7.5</v>
      </c>
      <c r="F24" s="4">
        <v>7696</v>
      </c>
      <c r="G24" s="3">
        <v>532</v>
      </c>
      <c r="H24" s="3">
        <v>1.43</v>
      </c>
      <c r="I24" s="3">
        <v>1.4</v>
      </c>
      <c r="J24" s="5" t="s">
        <v>267</v>
      </c>
      <c r="K24" s="5" t="s">
        <v>102</v>
      </c>
      <c r="L24" s="3">
        <f t="shared" si="1"/>
        <v>19.360902255639097</v>
      </c>
      <c r="M24" s="3">
        <f t="shared" si="2"/>
        <v>1.3383575883575884</v>
      </c>
      <c r="N24" s="1">
        <f t="shared" si="3"/>
        <v>4.4122002633071755</v>
      </c>
      <c r="O24" s="3">
        <f t="shared" si="4"/>
        <v>15861.698902419615</v>
      </c>
      <c r="P24" s="3">
        <f t="shared" si="5"/>
        <v>1.5399707672252054</v>
      </c>
      <c r="Q24" s="3">
        <f t="shared" si="6"/>
        <v>-28.669556878050969</v>
      </c>
      <c r="R24" s="3">
        <f t="shared" si="9"/>
        <v>7347.0356415607494</v>
      </c>
      <c r="S24" s="3">
        <f t="shared" si="9"/>
        <v>6115.3715707796473</v>
      </c>
      <c r="T24" s="3">
        <f t="shared" si="9"/>
        <v>9737.7071798683173</v>
      </c>
      <c r="U24" s="3">
        <f t="shared" si="9"/>
        <v>6115.3715707796473</v>
      </c>
      <c r="V24" s="3">
        <f t="shared" si="9"/>
        <v>3920.769381788115</v>
      </c>
      <c r="W24" s="3">
        <f t="shared" si="9"/>
        <v>2561.7529268585063</v>
      </c>
      <c r="X24" s="3">
        <f t="shared" si="9"/>
        <v>1703.1369511222836</v>
      </c>
      <c r="Y24" s="3">
        <f t="shared" si="8"/>
        <v>97</v>
      </c>
    </row>
    <row r="25" spans="1:25">
      <c r="A25" s="3" t="s">
        <v>334</v>
      </c>
      <c r="B25" s="3" t="s">
        <v>92</v>
      </c>
      <c r="C25" s="4">
        <v>10050</v>
      </c>
      <c r="D25" s="3">
        <v>17.600000000000001</v>
      </c>
      <c r="E25" s="3">
        <v>11.5</v>
      </c>
      <c r="F25" s="4">
        <v>4979</v>
      </c>
      <c r="G25" s="3">
        <v>547</v>
      </c>
      <c r="H25" s="3">
        <v>0.89</v>
      </c>
      <c r="I25" s="3">
        <v>0.7</v>
      </c>
      <c r="J25" s="3" t="s">
        <v>274</v>
      </c>
      <c r="K25" s="5" t="s">
        <v>104</v>
      </c>
      <c r="L25" s="3">
        <f t="shared" si="1"/>
        <v>18.372943327239486</v>
      </c>
      <c r="M25" s="3">
        <f t="shared" si="2"/>
        <v>2.0184776059449687</v>
      </c>
      <c r="N25" s="1">
        <f t="shared" si="3"/>
        <v>3.9375496054853354</v>
      </c>
      <c r="O25" s="3">
        <f t="shared" si="4"/>
        <v>14787.365249170658</v>
      </c>
      <c r="P25" s="3">
        <f t="shared" si="5"/>
        <v>1.47137962678315</v>
      </c>
      <c r="Q25" s="3">
        <f t="shared" si="6"/>
        <v>-31.846653837357181</v>
      </c>
      <c r="R25" s="3">
        <f t="shared" si="9"/>
        <v>6849.4112893456031</v>
      </c>
      <c r="S25" s="3">
        <f t="shared" si="9"/>
        <v>5701.1694401611985</v>
      </c>
      <c r="T25" s="3">
        <f t="shared" si="9"/>
        <v>9078.15951141392</v>
      </c>
      <c r="U25" s="3">
        <f t="shared" si="9"/>
        <v>5701.1694401611985</v>
      </c>
      <c r="V25" s="3">
        <f t="shared" si="9"/>
        <v>3655.2105334329408</v>
      </c>
      <c r="W25" s="3">
        <f t="shared" si="9"/>
        <v>2388.242043972356</v>
      </c>
      <c r="X25" s="3">
        <f t="shared" si="9"/>
        <v>1587.7812534798716</v>
      </c>
      <c r="Y25" s="3">
        <f t="shared" si="8"/>
        <v>100</v>
      </c>
    </row>
    <row r="26" spans="1:25">
      <c r="A26" s="3" t="s">
        <v>340</v>
      </c>
      <c r="B26" s="3" t="s">
        <v>253</v>
      </c>
      <c r="C26" s="4">
        <v>17500</v>
      </c>
      <c r="D26" s="3">
        <v>10.1</v>
      </c>
      <c r="E26" s="3">
        <v>6.8</v>
      </c>
      <c r="F26" s="4">
        <v>11823</v>
      </c>
      <c r="G26" s="3">
        <v>772</v>
      </c>
      <c r="H26" s="3">
        <v>0.9</v>
      </c>
      <c r="I26" s="3">
        <v>1.8</v>
      </c>
      <c r="J26" s="3" t="s">
        <v>272</v>
      </c>
      <c r="K26" s="5" t="s">
        <v>254</v>
      </c>
      <c r="L26" s="3">
        <f t="shared" si="1"/>
        <v>22.668393782383419</v>
      </c>
      <c r="M26" s="3">
        <f t="shared" si="2"/>
        <v>1.4801657785671996</v>
      </c>
      <c r="N26" s="1">
        <f t="shared" si="3"/>
        <v>2.6928523479179622</v>
      </c>
      <c r="O26" s="3">
        <f t="shared" si="4"/>
        <v>22826.546806337621</v>
      </c>
      <c r="P26" s="3">
        <f t="shared" si="5"/>
        <v>1.3043741032192926</v>
      </c>
      <c r="Q26" s="3">
        <f t="shared" si="6"/>
        <v>-39.58224093625239</v>
      </c>
      <c r="R26" s="3">
        <f t="shared" si="9"/>
        <v>10573.107836155832</v>
      </c>
      <c r="S26" s="3">
        <f t="shared" si="9"/>
        <v>8800.6219420325724</v>
      </c>
      <c r="T26" s="3">
        <f t="shared" si="9"/>
        <v>14013.519616979158</v>
      </c>
      <c r="U26" s="3">
        <f t="shared" si="9"/>
        <v>8800.6219420325724</v>
      </c>
      <c r="V26" s="3">
        <f t="shared" si="9"/>
        <v>5642.3732641015804</v>
      </c>
      <c r="W26" s="3">
        <f t="shared" si="9"/>
        <v>3686.6147473199044</v>
      </c>
      <c r="X26" s="3">
        <f t="shared" si="9"/>
        <v>2450.9818003458331</v>
      </c>
      <c r="Y26" s="3">
        <f t="shared" si="8"/>
        <v>57</v>
      </c>
    </row>
    <row r="27" spans="1:25">
      <c r="A27" s="3" t="s">
        <v>336</v>
      </c>
      <c r="B27" s="3" t="s">
        <v>57</v>
      </c>
      <c r="C27" s="4">
        <v>21900</v>
      </c>
      <c r="D27" s="3">
        <v>8.1999999999999993</v>
      </c>
      <c r="E27" s="3">
        <v>12.3</v>
      </c>
      <c r="F27" s="4">
        <v>8839</v>
      </c>
      <c r="G27" s="4">
        <v>1016</v>
      </c>
      <c r="H27" s="3">
        <v>2.5099999999999998</v>
      </c>
      <c r="I27" s="3">
        <v>1</v>
      </c>
      <c r="J27" s="3" t="s">
        <v>310</v>
      </c>
      <c r="K27" s="5" t="s">
        <v>196</v>
      </c>
      <c r="L27" s="3">
        <f t="shared" si="1"/>
        <v>21.555118110236222</v>
      </c>
      <c r="M27" s="3">
        <f t="shared" si="2"/>
        <v>2.4776558434212017</v>
      </c>
      <c r="N27" s="1">
        <f t="shared" si="3"/>
        <v>2.5594440952999342</v>
      </c>
      <c r="O27" s="3">
        <f t="shared" si="4"/>
        <v>28196.856656279211</v>
      </c>
      <c r="P27" s="3">
        <f t="shared" si="5"/>
        <v>1.287527701199964</v>
      </c>
      <c r="Q27" s="3">
        <f t="shared" si="6"/>
        <v>-40.362555307553357</v>
      </c>
      <c r="R27" s="3">
        <f t="shared" si="9"/>
        <v>13060.600387645814</v>
      </c>
      <c r="S27" s="3">
        <f t="shared" si="9"/>
        <v>10871.108866834868</v>
      </c>
      <c r="T27" s="3">
        <f t="shared" si="9"/>
        <v>17310.424009478786</v>
      </c>
      <c r="U27" s="3">
        <f t="shared" si="9"/>
        <v>10871.108866834868</v>
      </c>
      <c r="V27" s="3">
        <f t="shared" si="9"/>
        <v>6969.8317261427537</v>
      </c>
      <c r="W27" s="3">
        <f t="shared" si="9"/>
        <v>4553.9497699338008</v>
      </c>
      <c r="X27" s="3">
        <f t="shared" si="9"/>
        <v>3027.6144297179781</v>
      </c>
      <c r="Y27" s="3">
        <f t="shared" si="8"/>
        <v>46</v>
      </c>
    </row>
    <row r="28" spans="1:25">
      <c r="A28" s="3" t="s">
        <v>336</v>
      </c>
      <c r="B28" s="3" t="s">
        <v>24</v>
      </c>
      <c r="C28" s="4">
        <v>8090</v>
      </c>
      <c r="D28" s="3">
        <v>15.1</v>
      </c>
      <c r="E28" s="3">
        <v>5.6</v>
      </c>
      <c r="F28" s="4">
        <v>5752</v>
      </c>
      <c r="G28" s="3">
        <v>261</v>
      </c>
      <c r="H28" s="3">
        <v>1.01</v>
      </c>
      <c r="I28" s="3">
        <v>1.4</v>
      </c>
      <c r="J28" s="3" t="s">
        <v>262</v>
      </c>
      <c r="K28" s="5" t="s">
        <v>101</v>
      </c>
      <c r="L28" s="3">
        <f t="shared" si="1"/>
        <v>30.996168582375478</v>
      </c>
      <c r="M28" s="3">
        <f t="shared" si="2"/>
        <v>1.4064673157162726</v>
      </c>
      <c r="N28" s="1">
        <f t="shared" si="3"/>
        <v>2.0589165950840593</v>
      </c>
      <c r="O28" s="3">
        <f t="shared" si="4"/>
        <v>9918.7754710540103</v>
      </c>
      <c r="P28" s="3">
        <f t="shared" si="5"/>
        <v>1.2260538283132274</v>
      </c>
      <c r="Q28" s="3">
        <f t="shared" si="6"/>
        <v>-43.209985068401558</v>
      </c>
      <c r="R28" s="3">
        <f t="shared" si="9"/>
        <v>4594.3122079663144</v>
      </c>
      <c r="S28" s="3">
        <f t="shared" si="9"/>
        <v>3824.1173222231137</v>
      </c>
      <c r="T28" s="3">
        <f t="shared" si="9"/>
        <v>6089.2677205750451</v>
      </c>
      <c r="U28" s="3">
        <f t="shared" si="9"/>
        <v>3824.1173222231137</v>
      </c>
      <c r="V28" s="3">
        <f t="shared" si="9"/>
        <v>2451.7695999012572</v>
      </c>
      <c r="W28" s="3">
        <f t="shared" si="9"/>
        <v>1601.9376140060822</v>
      </c>
      <c r="X28" s="3">
        <f t="shared" si="9"/>
        <v>1065.0204066135991</v>
      </c>
      <c r="Y28" s="3">
        <f t="shared" si="8"/>
        <v>124</v>
      </c>
    </row>
    <row r="29" spans="1:25">
      <c r="A29" s="3" t="s">
        <v>336</v>
      </c>
      <c r="B29" s="3" t="s">
        <v>94</v>
      </c>
      <c r="C29" s="4">
        <v>15150</v>
      </c>
      <c r="D29" s="3">
        <v>18.3</v>
      </c>
      <c r="E29" s="3">
        <v>13.8</v>
      </c>
      <c r="F29" s="4">
        <v>4956</v>
      </c>
      <c r="G29" s="3">
        <v>656</v>
      </c>
      <c r="H29" s="3">
        <v>2.58</v>
      </c>
      <c r="I29" s="3">
        <v>0.7</v>
      </c>
      <c r="J29" s="5" t="s">
        <v>265</v>
      </c>
      <c r="K29" s="5" t="s">
        <v>110</v>
      </c>
      <c r="L29" s="3">
        <f t="shared" si="1"/>
        <v>23.094512195121951</v>
      </c>
      <c r="M29" s="3">
        <f t="shared" si="2"/>
        <v>3.0569007263922519</v>
      </c>
      <c r="N29" s="1">
        <f t="shared" si="3"/>
        <v>1.7686769649692513</v>
      </c>
      <c r="O29" s="3">
        <f t="shared" si="4"/>
        <v>18053.188561929786</v>
      </c>
      <c r="P29" s="3">
        <f t="shared" si="5"/>
        <v>1.1916296080481708</v>
      </c>
      <c r="Q29" s="3">
        <f t="shared" si="6"/>
        <v>-44.804492534318264</v>
      </c>
      <c r="R29" s="3">
        <f t="shared" si="9"/>
        <v>8362.119381050783</v>
      </c>
      <c r="S29" s="3">
        <f t="shared" si="9"/>
        <v>6960.2857028580029</v>
      </c>
      <c r="T29" s="3">
        <f t="shared" si="9"/>
        <v>11083.091726839137</v>
      </c>
      <c r="U29" s="3">
        <f t="shared" si="9"/>
        <v>6960.2857028580029</v>
      </c>
      <c r="V29" s="3">
        <f t="shared" si="9"/>
        <v>4462.4721092432446</v>
      </c>
      <c r="W29" s="3">
        <f t="shared" si="9"/>
        <v>2915.6907417147663</v>
      </c>
      <c r="X29" s="3">
        <f t="shared" si="9"/>
        <v>1938.4463615502425</v>
      </c>
      <c r="Y29" s="3">
        <f t="shared" si="8"/>
        <v>66</v>
      </c>
    </row>
    <row r="30" spans="1:25">
      <c r="A30" s="3" t="s">
        <v>337</v>
      </c>
      <c r="B30" s="3" t="s">
        <v>26</v>
      </c>
      <c r="C30" s="4">
        <v>71000</v>
      </c>
      <c r="D30" s="3">
        <v>21.9</v>
      </c>
      <c r="E30" s="3">
        <v>18.8</v>
      </c>
      <c r="F30" s="4">
        <v>14257</v>
      </c>
      <c r="G30" s="4">
        <v>2448</v>
      </c>
      <c r="H30" s="3">
        <v>5.17</v>
      </c>
      <c r="I30" s="3">
        <v>0.3</v>
      </c>
      <c r="J30" s="3" t="s">
        <v>272</v>
      </c>
      <c r="K30" s="5" t="s">
        <v>243</v>
      </c>
      <c r="L30" s="3">
        <f t="shared" si="1"/>
        <v>29.003267973856211</v>
      </c>
      <c r="M30" s="3">
        <f t="shared" si="2"/>
        <v>4.9800098197376723</v>
      </c>
      <c r="N30" s="1">
        <f t="shared" si="3"/>
        <v>1.1797077701003689</v>
      </c>
      <c r="O30" s="3">
        <f t="shared" si="4"/>
        <v>79834.857796802447</v>
      </c>
      <c r="P30" s="3">
        <f t="shared" si="5"/>
        <v>1.1244346168563726</v>
      </c>
      <c r="Q30" s="3">
        <f t="shared" si="6"/>
        <v>-47.916920769513126</v>
      </c>
      <c r="R30" s="3">
        <f t="shared" si="9"/>
        <v>36978.986253645679</v>
      </c>
      <c r="S30" s="3">
        <f t="shared" si="9"/>
        <v>30779.793686118093</v>
      </c>
      <c r="T30" s="3">
        <f t="shared" si="9"/>
        <v>49011.677295998845</v>
      </c>
      <c r="U30" s="3">
        <f t="shared" si="9"/>
        <v>30779.793686118093</v>
      </c>
      <c r="V30" s="3">
        <f t="shared" si="9"/>
        <v>19733.955862783565</v>
      </c>
      <c r="W30" s="3">
        <f t="shared" si="9"/>
        <v>12893.775243400525</v>
      </c>
      <c r="X30" s="3">
        <f t="shared" si="9"/>
        <v>8572.202582951928</v>
      </c>
      <c r="Y30" s="3">
        <f t="shared" si="8"/>
        <v>14</v>
      </c>
    </row>
    <row r="31" spans="1:25">
      <c r="A31" s="3" t="s">
        <v>337</v>
      </c>
      <c r="B31" s="3" t="s">
        <v>67</v>
      </c>
      <c r="C31" s="4">
        <v>11300</v>
      </c>
      <c r="D31" s="3">
        <v>9.6</v>
      </c>
      <c r="E31" s="3">
        <v>11.3</v>
      </c>
      <c r="F31" s="4">
        <v>4115</v>
      </c>
      <c r="G31" s="3">
        <v>450</v>
      </c>
      <c r="H31" s="3">
        <v>5.68</v>
      </c>
      <c r="I31" s="3">
        <v>0.7</v>
      </c>
      <c r="J31" s="3" t="s">
        <v>271</v>
      </c>
      <c r="K31" s="5" t="s">
        <v>180</v>
      </c>
      <c r="L31" s="3">
        <f t="shared" si="1"/>
        <v>25.111111111111111</v>
      </c>
      <c r="M31" s="3">
        <f t="shared" si="2"/>
        <v>2.7460510328068044</v>
      </c>
      <c r="N31" s="1">
        <f t="shared" si="3"/>
        <v>0.60609769736086339</v>
      </c>
      <c r="O31" s="3">
        <f t="shared" si="4"/>
        <v>12003.875512983323</v>
      </c>
      <c r="P31" s="3">
        <f t="shared" si="5"/>
        <v>1.0622898684056037</v>
      </c>
      <c r="Q31" s="3">
        <f t="shared" si="6"/>
        <v>-50.795425049618821</v>
      </c>
      <c r="R31" s="3">
        <f t="shared" si="9"/>
        <v>5560.1169693930733</v>
      </c>
      <c r="S31" s="3">
        <f t="shared" si="9"/>
        <v>4628.0136511781948</v>
      </c>
      <c r="T31" s="3">
        <f t="shared" si="9"/>
        <v>7369.338271273843</v>
      </c>
      <c r="U31" s="3">
        <f t="shared" si="9"/>
        <v>4628.0136511781948</v>
      </c>
      <c r="V31" s="3">
        <f t="shared" si="9"/>
        <v>2967.1744410002443</v>
      </c>
      <c r="W31" s="3">
        <f t="shared" si="9"/>
        <v>1938.6929116615177</v>
      </c>
      <c r="X31" s="3">
        <f t="shared" si="9"/>
        <v>1288.9063188379648</v>
      </c>
      <c r="Y31" s="3">
        <f t="shared" si="8"/>
        <v>88</v>
      </c>
    </row>
    <row r="32" spans="1:25">
      <c r="A32" s="3" t="s">
        <v>337</v>
      </c>
      <c r="B32" s="3" t="s">
        <v>87</v>
      </c>
      <c r="C32" s="4">
        <v>7610</v>
      </c>
      <c r="D32" s="3">
        <v>8</v>
      </c>
      <c r="E32" s="3">
        <v>7.5</v>
      </c>
      <c r="F32" s="4">
        <v>3907</v>
      </c>
      <c r="G32" s="3">
        <v>268</v>
      </c>
      <c r="H32" s="3">
        <v>1.98</v>
      </c>
      <c r="I32" s="3">
        <v>0.9</v>
      </c>
      <c r="J32" s="3" t="s">
        <v>264</v>
      </c>
      <c r="K32" s="5" t="s">
        <v>99</v>
      </c>
      <c r="L32" s="3">
        <f t="shared" si="1"/>
        <v>28.395522388059703</v>
      </c>
      <c r="M32" s="3">
        <f t="shared" si="2"/>
        <v>1.947786025083184</v>
      </c>
      <c r="N32" s="1">
        <f t="shared" si="3"/>
        <v>0.56673248664085296</v>
      </c>
      <c r="O32" s="3">
        <f t="shared" si="4"/>
        <v>8052.4503133775261</v>
      </c>
      <c r="P32" s="3">
        <f t="shared" si="5"/>
        <v>1.0581406456475067</v>
      </c>
      <c r="Q32" s="3">
        <f t="shared" si="6"/>
        <v>-50.987614345835148</v>
      </c>
      <c r="R32" s="3">
        <f t="shared" si="9"/>
        <v>3729.8425482819453</v>
      </c>
      <c r="S32" s="3">
        <f t="shared" si="9"/>
        <v>3104.5681817874329</v>
      </c>
      <c r="T32" s="3">
        <f t="shared" si="9"/>
        <v>4943.5059708609042</v>
      </c>
      <c r="U32" s="3">
        <f t="shared" si="9"/>
        <v>3104.5681817874329</v>
      </c>
      <c r="V32" s="3">
        <f t="shared" si="9"/>
        <v>1990.4425642731505</v>
      </c>
      <c r="W32" s="3">
        <f t="shared" si="9"/>
        <v>1300.5156815535584</v>
      </c>
      <c r="X32" s="3">
        <f t="shared" si="9"/>
        <v>864.62526871553564</v>
      </c>
      <c r="Y32" s="3">
        <f t="shared" si="8"/>
        <v>131</v>
      </c>
    </row>
    <row r="33" spans="1:25">
      <c r="A33" s="3" t="s">
        <v>338</v>
      </c>
      <c r="B33" s="3" t="s">
        <v>88</v>
      </c>
      <c r="C33" s="4">
        <v>79200</v>
      </c>
      <c r="D33" s="3">
        <v>24.5</v>
      </c>
      <c r="E33" s="3">
        <v>14.6</v>
      </c>
      <c r="F33" s="4">
        <v>20422</v>
      </c>
      <c r="G33" s="4">
        <v>2335</v>
      </c>
      <c r="H33" s="3">
        <v>5.71</v>
      </c>
      <c r="I33" s="3">
        <v>0</v>
      </c>
      <c r="J33" s="3" t="s">
        <v>261</v>
      </c>
      <c r="K33" s="5" t="s">
        <v>116</v>
      </c>
      <c r="L33" s="3">
        <f t="shared" si="1"/>
        <v>33.918629550321199</v>
      </c>
      <c r="M33" s="3">
        <f t="shared" si="2"/>
        <v>3.8781706003329743</v>
      </c>
      <c r="N33" s="1">
        <f t="shared" si="3"/>
        <v>7.4153832754664251E-2</v>
      </c>
      <c r="O33" s="3">
        <f t="shared" si="4"/>
        <v>79789.262004848555</v>
      </c>
      <c r="P33" s="3">
        <f t="shared" si="5"/>
        <v>1.0074401768288959</v>
      </c>
      <c r="Q33" s="3">
        <f t="shared" si="6"/>
        <v>-53.336027045797259</v>
      </c>
      <c r="R33" s="3">
        <f t="shared" si="9"/>
        <v>36957.866579728572</v>
      </c>
      <c r="S33" s="3">
        <f t="shared" si="9"/>
        <v>30762.214534504044</v>
      </c>
      <c r="T33" s="3">
        <f t="shared" si="9"/>
        <v>48983.685435012667</v>
      </c>
      <c r="U33" s="3">
        <f t="shared" si="9"/>
        <v>30762.214534504044</v>
      </c>
      <c r="V33" s="3">
        <f t="shared" si="9"/>
        <v>19722.685280349047</v>
      </c>
      <c r="W33" s="3">
        <f t="shared" si="9"/>
        <v>12886.411268443688</v>
      </c>
      <c r="X33" s="3">
        <f t="shared" si="9"/>
        <v>8567.3067720699983</v>
      </c>
      <c r="Y33" s="3">
        <f t="shared" si="8"/>
        <v>13</v>
      </c>
    </row>
    <row r="34" spans="1:25">
      <c r="A34" s="3" t="s">
        <v>338</v>
      </c>
      <c r="B34" s="3" t="s">
        <v>91</v>
      </c>
      <c r="C34" s="4">
        <v>19250</v>
      </c>
      <c r="D34" s="3">
        <v>8.9</v>
      </c>
      <c r="E34" s="3">
        <v>7</v>
      </c>
      <c r="F34" s="4">
        <v>8560</v>
      </c>
      <c r="G34" s="3">
        <v>577</v>
      </c>
      <c r="H34" s="3">
        <v>4.25</v>
      </c>
      <c r="I34" s="3">
        <v>0.7</v>
      </c>
      <c r="J34" s="3" t="s">
        <v>261</v>
      </c>
      <c r="K34" s="5" t="s">
        <v>108</v>
      </c>
      <c r="L34" s="3">
        <f t="shared" si="1"/>
        <v>33.36221837088388</v>
      </c>
      <c r="M34" s="3">
        <f t="shared" si="2"/>
        <v>2.2488317757009346</v>
      </c>
      <c r="N34" s="1">
        <f t="shared" si="3"/>
        <v>-1.329329186289363</v>
      </c>
      <c r="O34" s="3">
        <f t="shared" si="4"/>
        <v>16838.815618398683</v>
      </c>
      <c r="P34" s="3">
        <f t="shared" si="5"/>
        <v>0.87474366848824325</v>
      </c>
      <c r="Q34" s="3">
        <f t="shared" si="6"/>
        <v>-59.482442901293787</v>
      </c>
      <c r="R34" s="3">
        <f t="shared" si="9"/>
        <v>7799.6297415009458</v>
      </c>
      <c r="S34" s="3">
        <f t="shared" si="9"/>
        <v>6492.0923636147982</v>
      </c>
      <c r="T34" s="3">
        <f t="shared" si="9"/>
        <v>10337.572082064089</v>
      </c>
      <c r="U34" s="3">
        <f t="shared" si="9"/>
        <v>6492.0923636147982</v>
      </c>
      <c r="V34" s="3">
        <f t="shared" si="9"/>
        <v>4162.2976900741633</v>
      </c>
      <c r="W34" s="3">
        <f t="shared" si="9"/>
        <v>2719.5627316241175</v>
      </c>
      <c r="X34" s="3">
        <f t="shared" si="9"/>
        <v>1808.054059609909</v>
      </c>
      <c r="Y34" s="3">
        <f t="shared" si="8"/>
        <v>52</v>
      </c>
    </row>
    <row r="35" spans="1:25">
      <c r="A35" s="3" t="s">
        <v>338</v>
      </c>
      <c r="B35" s="3" t="s">
        <v>16</v>
      </c>
      <c r="C35" s="4">
        <v>17600</v>
      </c>
      <c r="D35" s="3">
        <v>5.9</v>
      </c>
      <c r="E35" s="3">
        <v>11.9</v>
      </c>
      <c r="F35" s="4">
        <v>4477</v>
      </c>
      <c r="G35" s="3">
        <v>497</v>
      </c>
      <c r="H35" s="3">
        <v>4.3499999999999996</v>
      </c>
      <c r="I35" s="3">
        <v>0.3</v>
      </c>
      <c r="J35" s="3" t="s">
        <v>272</v>
      </c>
      <c r="K35" s="5" t="s">
        <v>106</v>
      </c>
      <c r="L35" s="3">
        <f t="shared" si="1"/>
        <v>35.412474849094565</v>
      </c>
      <c r="M35" s="3">
        <f t="shared" si="2"/>
        <v>3.9312039312039313</v>
      </c>
      <c r="N35" s="1">
        <f t="shared" si="3"/>
        <v>-2.4162442050936761</v>
      </c>
      <c r="O35" s="3">
        <f t="shared" si="4"/>
        <v>13781.229326894558</v>
      </c>
      <c r="P35" s="3">
        <f t="shared" si="5"/>
        <v>0.78302439357355447</v>
      </c>
      <c r="Q35" s="3">
        <f t="shared" si="6"/>
        <v>-63.730819988527074</v>
      </c>
      <c r="R35" s="3">
        <f t="shared" ref="R35:X42" si="10">$O35/R$2</f>
        <v>6383.3756820192357</v>
      </c>
      <c r="S35" s="3">
        <f t="shared" si="10"/>
        <v>5313.2604870736559</v>
      </c>
      <c r="T35" s="3">
        <f t="shared" si="10"/>
        <v>8460.4793338651671</v>
      </c>
      <c r="U35" s="3">
        <f t="shared" si="10"/>
        <v>5313.2604870736559</v>
      </c>
      <c r="V35" s="3">
        <f t="shared" si="10"/>
        <v>3406.5091211664708</v>
      </c>
      <c r="W35" s="3">
        <f t="shared" si="10"/>
        <v>2225.745475378742</v>
      </c>
      <c r="X35" s="3">
        <f t="shared" si="10"/>
        <v>1479.7482314422055</v>
      </c>
      <c r="Y35" s="3">
        <f t="shared" si="8"/>
        <v>57</v>
      </c>
    </row>
    <row r="36" spans="1:25">
      <c r="A36" s="3" t="s">
        <v>338</v>
      </c>
      <c r="B36" s="3" t="s">
        <v>141</v>
      </c>
      <c r="C36" s="4">
        <v>9500</v>
      </c>
      <c r="D36" s="3">
        <v>16</v>
      </c>
      <c r="E36" s="3">
        <v>9</v>
      </c>
      <c r="F36" s="4">
        <v>2403</v>
      </c>
      <c r="G36" s="3">
        <v>210</v>
      </c>
      <c r="H36" s="3">
        <v>3.46</v>
      </c>
      <c r="I36" s="3">
        <v>0</v>
      </c>
      <c r="J36" s="3" t="s">
        <v>261</v>
      </c>
      <c r="K36" s="5" t="s">
        <v>142</v>
      </c>
      <c r="L36" s="3">
        <f t="shared" si="1"/>
        <v>45.238095238095241</v>
      </c>
      <c r="M36" s="3">
        <f t="shared" si="2"/>
        <v>3.9533915938410322</v>
      </c>
      <c r="N36" s="1">
        <f t="shared" si="3"/>
        <v>-4.9987073790843102</v>
      </c>
      <c r="O36" s="3">
        <f t="shared" si="4"/>
        <v>5688.7749100448609</v>
      </c>
      <c r="P36" s="3">
        <f t="shared" si="5"/>
        <v>0.59881841158366955</v>
      </c>
      <c r="Q36" s="3">
        <f t="shared" si="6"/>
        <v>-72.263121120923003</v>
      </c>
      <c r="R36" s="3">
        <f t="shared" si="10"/>
        <v>2635.0034935123149</v>
      </c>
      <c r="S36" s="3">
        <f t="shared" si="10"/>
        <v>2193.2689916428826</v>
      </c>
      <c r="T36" s="3">
        <f t="shared" si="10"/>
        <v>3492.414313686681</v>
      </c>
      <c r="U36" s="3">
        <f t="shared" si="10"/>
        <v>2193.2689916428826</v>
      </c>
      <c r="V36" s="3">
        <f t="shared" si="10"/>
        <v>1406.178154332883</v>
      </c>
      <c r="W36" s="3">
        <f t="shared" si="10"/>
        <v>918.76890777592507</v>
      </c>
      <c r="X36" s="3">
        <f t="shared" si="10"/>
        <v>610.82755482370044</v>
      </c>
      <c r="Y36" s="3">
        <f t="shared" si="8"/>
        <v>105</v>
      </c>
    </row>
    <row r="37" spans="1:25">
      <c r="A37" s="3" t="s">
        <v>341</v>
      </c>
      <c r="B37" s="3" t="s">
        <v>15</v>
      </c>
      <c r="C37" s="4">
        <v>40500</v>
      </c>
      <c r="D37" s="3">
        <v>26.2</v>
      </c>
      <c r="E37" s="3">
        <v>56.3</v>
      </c>
      <c r="F37" s="4">
        <v>12049</v>
      </c>
      <c r="G37" s="4">
        <v>5402</v>
      </c>
      <c r="H37" s="3">
        <v>0.55000000000000004</v>
      </c>
      <c r="I37" s="3">
        <v>0.8</v>
      </c>
      <c r="J37" s="3" t="s">
        <v>274</v>
      </c>
      <c r="K37" s="5" t="s">
        <v>256</v>
      </c>
      <c r="L37" s="3">
        <f t="shared" si="1"/>
        <v>7.4972232506479086</v>
      </c>
      <c r="M37" s="3">
        <f t="shared" si="2"/>
        <v>3.3612747945887627</v>
      </c>
      <c r="N37" s="1">
        <f t="shared" si="3"/>
        <v>38.454978376764728</v>
      </c>
      <c r="O37" s="3">
        <f t="shared" si="4"/>
        <v>1048433.2472676947</v>
      </c>
      <c r="P37" s="3">
        <f t="shared" si="5"/>
        <v>25.887240673276413</v>
      </c>
      <c r="Q37" s="3">
        <f t="shared" si="6"/>
        <v>1099.080130434261</v>
      </c>
      <c r="R37" s="3">
        <f t="shared" si="10"/>
        <v>485627.45282587578</v>
      </c>
      <c r="S37" s="3">
        <f t="shared" si="10"/>
        <v>404216.40289887233</v>
      </c>
      <c r="T37" s="3">
        <f t="shared" si="10"/>
        <v>643647.06595041382</v>
      </c>
      <c r="U37" s="3">
        <f t="shared" si="10"/>
        <v>404216.40289887233</v>
      </c>
      <c r="V37" s="3">
        <f t="shared" si="10"/>
        <v>259156.66411425863</v>
      </c>
      <c r="W37" s="3">
        <f t="shared" si="10"/>
        <v>169327.82272106281</v>
      </c>
      <c r="X37" s="3">
        <f t="shared" si="10"/>
        <v>112574.66272634575</v>
      </c>
      <c r="Y37" s="3">
        <f t="shared" si="8"/>
        <v>25</v>
      </c>
    </row>
    <row r="38" spans="1:25">
      <c r="A38" s="3" t="s">
        <v>341</v>
      </c>
      <c r="B38" s="3" t="s">
        <v>69</v>
      </c>
      <c r="C38" s="4">
        <v>11500</v>
      </c>
      <c r="D38" s="3">
        <v>10.199999999999999</v>
      </c>
      <c r="E38" s="3">
        <v>23.9</v>
      </c>
      <c r="F38" s="4">
        <v>13926</v>
      </c>
      <c r="G38" s="4">
        <v>2888</v>
      </c>
      <c r="H38" s="3">
        <v>0.13</v>
      </c>
      <c r="I38" s="3">
        <v>0.9</v>
      </c>
      <c r="J38" s="3" t="s">
        <v>273</v>
      </c>
      <c r="K38" s="5" t="s">
        <v>189</v>
      </c>
      <c r="L38" s="3">
        <f t="shared" si="1"/>
        <v>3.9819944598337949</v>
      </c>
      <c r="M38" s="3">
        <f t="shared" si="2"/>
        <v>0.82579347982191587</v>
      </c>
      <c r="N38" s="1">
        <f t="shared" si="3"/>
        <v>26.294419607517305</v>
      </c>
      <c r="O38" s="3">
        <f t="shared" si="4"/>
        <v>118724.25542505358</v>
      </c>
      <c r="P38" s="3">
        <f t="shared" si="5"/>
        <v>10.323848297830745</v>
      </c>
      <c r="Q38" s="3">
        <f t="shared" si="6"/>
        <v>378.1939303529353</v>
      </c>
      <c r="R38" s="3">
        <f t="shared" si="10"/>
        <v>54992.301990587563</v>
      </c>
      <c r="S38" s="3">
        <f t="shared" si="10"/>
        <v>45773.339971647052</v>
      </c>
      <c r="T38" s="3">
        <f t="shared" si="10"/>
        <v>72886.393922198782</v>
      </c>
      <c r="U38" s="3">
        <f t="shared" si="10"/>
        <v>45773.339971647052</v>
      </c>
      <c r="V38" s="3">
        <f t="shared" si="10"/>
        <v>29346.820186779209</v>
      </c>
      <c r="W38" s="3">
        <f t="shared" si="10"/>
        <v>19174.63007558621</v>
      </c>
      <c r="X38" s="3">
        <f t="shared" si="10"/>
        <v>12747.919857313893</v>
      </c>
      <c r="Y38" s="3">
        <f t="shared" si="8"/>
        <v>87</v>
      </c>
    </row>
    <row r="39" spans="1:25">
      <c r="A39" s="3" t="s">
        <v>339</v>
      </c>
      <c r="B39" s="3" t="s">
        <v>216</v>
      </c>
      <c r="C39" s="4">
        <v>13500</v>
      </c>
      <c r="D39" s="3">
        <v>5.8</v>
      </c>
      <c r="E39" s="3">
        <v>9.8000000000000007</v>
      </c>
      <c r="F39" s="4">
        <v>25205</v>
      </c>
      <c r="G39" s="4">
        <v>2390</v>
      </c>
      <c r="H39" s="3">
        <v>0.26</v>
      </c>
      <c r="I39" s="3">
        <v>1.5</v>
      </c>
      <c r="J39" s="3" t="s">
        <v>274</v>
      </c>
      <c r="K39" s="5" t="s">
        <v>217</v>
      </c>
      <c r="L39" s="3">
        <f t="shared" si="1"/>
        <v>5.6485355648535567</v>
      </c>
      <c r="M39" s="3">
        <f t="shared" si="2"/>
        <v>0.53560801428288041</v>
      </c>
      <c r="N39" s="1">
        <f t="shared" si="3"/>
        <v>16.873926119519368</v>
      </c>
      <c r="O39" s="3">
        <f t="shared" si="4"/>
        <v>64196.315520846125</v>
      </c>
      <c r="P39" s="3">
        <f t="shared" si="5"/>
        <v>4.7552826311737872</v>
      </c>
      <c r="Q39" s="3">
        <f t="shared" si="6"/>
        <v>120.26159487619012</v>
      </c>
      <c r="R39" s="3">
        <f t="shared" si="10"/>
        <v>29735.31530828567</v>
      </c>
      <c r="S39" s="3">
        <f t="shared" si="10"/>
        <v>24750.4586551631</v>
      </c>
      <c r="T39" s="3">
        <f t="shared" si="10"/>
        <v>39410.968926731788</v>
      </c>
      <c r="U39" s="3">
        <f t="shared" si="10"/>
        <v>24750.4586551631</v>
      </c>
      <c r="V39" s="3">
        <f t="shared" si="10"/>
        <v>15868.347386126925</v>
      </c>
      <c r="W39" s="3">
        <f t="shared" si="10"/>
        <v>10368.063357574705</v>
      </c>
      <c r="X39" s="3">
        <f t="shared" si="10"/>
        <v>6893.0268921432826</v>
      </c>
      <c r="Y39" s="3">
        <f t="shared" si="8"/>
        <v>74</v>
      </c>
    </row>
    <row r="40" spans="1:25">
      <c r="A40" s="3" t="s">
        <v>339</v>
      </c>
      <c r="B40" s="3" t="s">
        <v>61</v>
      </c>
      <c r="C40" s="4">
        <v>9230</v>
      </c>
      <c r="D40" s="3">
        <v>14.1</v>
      </c>
      <c r="E40" s="3">
        <v>25.9</v>
      </c>
      <c r="F40" s="4">
        <v>3235</v>
      </c>
      <c r="G40" s="3">
        <v>763</v>
      </c>
      <c r="H40" s="3">
        <v>1.04</v>
      </c>
      <c r="I40" s="3">
        <v>0</v>
      </c>
      <c r="J40" s="3" t="s">
        <v>272</v>
      </c>
      <c r="K40" s="5" t="s">
        <v>239</v>
      </c>
      <c r="L40" s="3">
        <f t="shared" si="1"/>
        <v>12.096985583224116</v>
      </c>
      <c r="M40" s="3">
        <f t="shared" si="2"/>
        <v>2.8531684698608966</v>
      </c>
      <c r="N40" s="1">
        <f t="shared" si="3"/>
        <v>13.368653508493388</v>
      </c>
      <c r="O40" s="3">
        <f t="shared" si="4"/>
        <v>32369.171682911681</v>
      </c>
      <c r="P40" s="3">
        <f t="shared" si="5"/>
        <v>3.5069525116914062</v>
      </c>
      <c r="Q40" s="3">
        <f t="shared" si="6"/>
        <v>62.439756643768703</v>
      </c>
      <c r="R40" s="3">
        <f t="shared" si="10"/>
        <v>14993.189538219851</v>
      </c>
      <c r="S40" s="3">
        <f t="shared" si="10"/>
        <v>12479.716926739013</v>
      </c>
      <c r="T40" s="3">
        <f t="shared" si="10"/>
        <v>19871.863502275726</v>
      </c>
      <c r="U40" s="3">
        <f t="shared" si="10"/>
        <v>12479.716926739013</v>
      </c>
      <c r="V40" s="3">
        <f t="shared" si="10"/>
        <v>8001.164189848746</v>
      </c>
      <c r="W40" s="3">
        <f t="shared" si="10"/>
        <v>5227.8019403101398</v>
      </c>
      <c r="X40" s="3">
        <f t="shared" si="10"/>
        <v>3475.613344417874</v>
      </c>
      <c r="Y40" s="3">
        <f t="shared" si="8"/>
        <v>108</v>
      </c>
    </row>
    <row r="41" spans="1:25">
      <c r="A41" s="3" t="s">
        <v>339</v>
      </c>
      <c r="B41" s="3" t="s">
        <v>82</v>
      </c>
      <c r="C41" s="4">
        <v>3735</v>
      </c>
      <c r="D41" s="3">
        <v>-69.5</v>
      </c>
      <c r="E41" s="3">
        <v>15.7</v>
      </c>
      <c r="F41" s="3">
        <v>630</v>
      </c>
      <c r="G41" s="3">
        <v>76</v>
      </c>
      <c r="H41" s="3">
        <v>1.51</v>
      </c>
      <c r="I41" s="3">
        <v>0</v>
      </c>
      <c r="J41" s="3" t="s">
        <v>318</v>
      </c>
      <c r="K41" s="5" t="s">
        <v>185</v>
      </c>
      <c r="L41" s="3">
        <f t="shared" si="1"/>
        <v>49.14473684210526</v>
      </c>
      <c r="M41" s="3">
        <f t="shared" si="2"/>
        <v>5.9285714285714288</v>
      </c>
      <c r="N41" s="1">
        <f t="shared" si="3"/>
        <v>-3.1636629703832297</v>
      </c>
      <c r="O41" s="3">
        <f t="shared" si="4"/>
        <v>2708.1588761659173</v>
      </c>
      <c r="P41" s="3">
        <f t="shared" si="5"/>
        <v>0.72507600432822417</v>
      </c>
      <c r="Q41" s="3">
        <f t="shared" si="6"/>
        <v>-66.41495164287042</v>
      </c>
      <c r="R41" s="3">
        <f t="shared" si="10"/>
        <v>1254.4015561387896</v>
      </c>
      <c r="S41" s="3">
        <f t="shared" si="10"/>
        <v>1044.1124814147909</v>
      </c>
      <c r="T41" s="3">
        <f t="shared" si="10"/>
        <v>1662.5746267723046</v>
      </c>
      <c r="U41" s="3">
        <f t="shared" si="10"/>
        <v>1044.1124814147909</v>
      </c>
      <c r="V41" s="3">
        <f t="shared" si="10"/>
        <v>669.41545593639478</v>
      </c>
      <c r="W41" s="3">
        <f t="shared" si="10"/>
        <v>437.38277785348606</v>
      </c>
      <c r="X41" s="3">
        <f t="shared" si="10"/>
        <v>290.78634513761824</v>
      </c>
      <c r="Y41" s="3">
        <f t="shared" si="8"/>
        <v>268</v>
      </c>
    </row>
    <row r="42" spans="1:25">
      <c r="A42" s="3" t="s">
        <v>341</v>
      </c>
      <c r="B42" s="3" t="s">
        <v>183</v>
      </c>
      <c r="C42" s="4">
        <v>12950</v>
      </c>
      <c r="D42" s="3">
        <v>4.4000000000000004</v>
      </c>
      <c r="E42" s="3">
        <v>6</v>
      </c>
      <c r="F42" s="4">
        <v>4426</v>
      </c>
      <c r="G42" s="3">
        <v>226</v>
      </c>
      <c r="H42" s="3">
        <v>4.1500000000000004</v>
      </c>
      <c r="I42" s="3">
        <v>0.3</v>
      </c>
      <c r="J42" s="3" t="s">
        <v>317</v>
      </c>
      <c r="K42" s="5" t="s">
        <v>184</v>
      </c>
      <c r="L42" s="3">
        <f t="shared" si="1"/>
        <v>57.30088495575221</v>
      </c>
      <c r="M42" s="3">
        <f t="shared" si="2"/>
        <v>2.9258924536827835</v>
      </c>
      <c r="N42" s="1">
        <f t="shared" si="3"/>
        <v>-4.7905559140670295</v>
      </c>
      <c r="O42" s="3">
        <f t="shared" si="4"/>
        <v>7926.2919048986741</v>
      </c>
      <c r="P42" s="3">
        <f t="shared" si="5"/>
        <v>0.61206887296514856</v>
      </c>
      <c r="Q42" s="3">
        <f t="shared" si="6"/>
        <v>-71.649368378321128</v>
      </c>
      <c r="R42" s="3">
        <f t="shared" si="10"/>
        <v>3671.4067950074132</v>
      </c>
      <c r="S42" s="3">
        <f t="shared" si="10"/>
        <v>3055.9286539933019</v>
      </c>
      <c r="T42" s="3">
        <f t="shared" si="10"/>
        <v>4866.055651850128</v>
      </c>
      <c r="U42" s="3">
        <f t="shared" si="10"/>
        <v>3055.9286539933019</v>
      </c>
      <c r="V42" s="3">
        <f t="shared" si="10"/>
        <v>1959.2581351485032</v>
      </c>
      <c r="W42" s="3">
        <f t="shared" si="10"/>
        <v>1280.1403942557261</v>
      </c>
      <c r="X42" s="3">
        <f t="shared" si="10"/>
        <v>851.07911275223364</v>
      </c>
      <c r="Y42" s="3">
        <f t="shared" si="8"/>
        <v>77</v>
      </c>
    </row>
  </sheetData>
  <autoFilter ref="B2:X42">
    <sortState ref="B3:X42">
      <sortCondition descending="1" ref="N2"/>
    </sortState>
  </autoFilter>
  <phoneticPr fontId="1" type="noConversion"/>
  <conditionalFormatting sqref="H61:H1048576 I22:I25">
    <cfRule type="cellIs" dxfId="261" priority="19" operator="greaterThan">
      <formula>20</formula>
    </cfRule>
    <cfRule type="cellIs" dxfId="260" priority="20" operator="greaterThan">
      <formula>10</formula>
    </cfRule>
  </conditionalFormatting>
  <conditionalFormatting sqref="N1:N42">
    <cfRule type="cellIs" dxfId="259" priority="17" operator="greaterThan">
      <formula>22</formula>
    </cfRule>
    <cfRule type="cellIs" dxfId="258" priority="18" operator="greaterThan">
      <formula>17.9</formula>
    </cfRule>
  </conditionalFormatting>
  <conditionalFormatting sqref="I22:I25 H1:H25 G61:H1048576 M1:M42">
    <cfRule type="cellIs" dxfId="257" priority="16" operator="lessThan">
      <formula>1</formula>
    </cfRule>
  </conditionalFormatting>
  <conditionalFormatting sqref="H61:H1048576 I1:I25">
    <cfRule type="cellIs" dxfId="256" priority="13" operator="greaterThan">
      <formula>3</formula>
    </cfRule>
    <cfRule type="cellIs" dxfId="255" priority="15" operator="greaterThan">
      <formula>0.1</formula>
    </cfRule>
  </conditionalFormatting>
  <conditionalFormatting sqref="K61:K1048576 L1:L42">
    <cfRule type="cellIs" dxfId="254" priority="14" operator="lessThan">
      <formula>10</formula>
    </cfRule>
  </conditionalFormatting>
  <conditionalFormatting sqref="H26:H29">
    <cfRule type="cellIs" dxfId="253" priority="12" operator="lessThan">
      <formula>1</formula>
    </cfRule>
  </conditionalFormatting>
  <conditionalFormatting sqref="I26:I29">
    <cfRule type="cellIs" dxfId="252" priority="10" operator="greaterThan">
      <formula>3</formula>
    </cfRule>
    <cfRule type="cellIs" dxfId="251" priority="11" operator="greaterThan">
      <formula>0.1</formula>
    </cfRule>
  </conditionalFormatting>
  <conditionalFormatting sqref="H30:H32">
    <cfRule type="cellIs" dxfId="250" priority="9" operator="lessThan">
      <formula>1</formula>
    </cfRule>
  </conditionalFormatting>
  <conditionalFormatting sqref="I30:I32">
    <cfRule type="cellIs" dxfId="249" priority="7" operator="greaterThan">
      <formula>3</formula>
    </cfRule>
    <cfRule type="cellIs" dxfId="248" priority="8" operator="greaterThan">
      <formula>0.1</formula>
    </cfRule>
  </conditionalFormatting>
  <conditionalFormatting sqref="H33:H36">
    <cfRule type="cellIs" dxfId="247" priority="6" operator="lessThan">
      <formula>1</formula>
    </cfRule>
  </conditionalFormatting>
  <conditionalFormatting sqref="I33:I36">
    <cfRule type="cellIs" dxfId="246" priority="4" operator="greaterThan">
      <formula>3</formula>
    </cfRule>
    <cfRule type="cellIs" dxfId="245" priority="5" operator="greaterThan">
      <formula>0.1</formula>
    </cfRule>
  </conditionalFormatting>
  <conditionalFormatting sqref="H37:H42">
    <cfRule type="cellIs" dxfId="244" priority="3" operator="lessThan">
      <formula>1</formula>
    </cfRule>
  </conditionalFormatting>
  <conditionalFormatting sqref="I37:I42">
    <cfRule type="cellIs" dxfId="243" priority="1" operator="greaterThan">
      <formula>3</formula>
    </cfRule>
    <cfRule type="cellIs" dxfId="242" priority="2" operator="greaterThan">
      <formula>0.1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opLeftCell="A25" workbookViewId="0">
      <selection activeCell="C9" sqref="C9"/>
    </sheetView>
  </sheetViews>
  <sheetFormatPr defaultColWidth="9" defaultRowHeight="16.5"/>
  <cols>
    <col min="1" max="1" width="5.25" style="12" bestFit="1" customWidth="1"/>
    <col min="2" max="2" width="17.75" style="12" customWidth="1"/>
    <col min="3" max="7" width="9" style="12"/>
    <col min="8" max="8" width="11" style="12" bestFit="1" customWidth="1"/>
    <col min="9" max="9" width="9" style="12" customWidth="1"/>
    <col min="10" max="18" width="9" style="12"/>
    <col min="19" max="19" width="9" style="1"/>
    <col min="20" max="16384" width="9" style="12"/>
  </cols>
  <sheetData>
    <row r="1" spans="1:25">
      <c r="M1" s="12" t="s">
        <v>46</v>
      </c>
      <c r="N1" s="12">
        <v>2</v>
      </c>
      <c r="R1" s="12">
        <v>5</v>
      </c>
      <c r="S1" s="1">
        <v>10</v>
      </c>
      <c r="T1" s="12">
        <v>5</v>
      </c>
      <c r="U1" s="12">
        <v>10</v>
      </c>
      <c r="V1" s="12">
        <v>15</v>
      </c>
      <c r="W1" s="12">
        <v>20</v>
      </c>
      <c r="X1" s="12">
        <v>25</v>
      </c>
      <c r="Y1" s="12" t="s">
        <v>35</v>
      </c>
    </row>
    <row r="2" spans="1:25">
      <c r="A2" s="12" t="s">
        <v>350</v>
      </c>
      <c r="B2" s="12" t="s">
        <v>4</v>
      </c>
      <c r="C2" s="12" t="s">
        <v>5</v>
      </c>
      <c r="D2" s="12" t="s">
        <v>6</v>
      </c>
      <c r="E2" s="12" t="s">
        <v>7</v>
      </c>
      <c r="F2" s="12" t="s">
        <v>8</v>
      </c>
      <c r="G2" s="12" t="s">
        <v>40</v>
      </c>
      <c r="H2" s="12" t="s">
        <v>41</v>
      </c>
      <c r="I2" s="12" t="s">
        <v>42</v>
      </c>
      <c r="J2" s="12" t="s">
        <v>260</v>
      </c>
      <c r="K2" s="12" t="s">
        <v>9</v>
      </c>
      <c r="L2" s="12" t="s">
        <v>38</v>
      </c>
      <c r="M2" s="12" t="s">
        <v>39</v>
      </c>
      <c r="N2" s="12" t="s">
        <v>0</v>
      </c>
      <c r="O2" s="12" t="s">
        <v>1</v>
      </c>
      <c r="P2" s="12" t="s">
        <v>36</v>
      </c>
      <c r="Q2" s="12" t="s">
        <v>37</v>
      </c>
      <c r="R2" s="12">
        <f t="shared" ref="R2:X2" si="0">POWER((1+R1/100), 10)</f>
        <v>1.6288946267774416</v>
      </c>
      <c r="S2" s="1">
        <f t="shared" si="0"/>
        <v>2.5937424601000019</v>
      </c>
      <c r="T2" s="12">
        <f t="shared" si="0"/>
        <v>1.6288946267774416</v>
      </c>
      <c r="U2" s="12">
        <f t="shared" si="0"/>
        <v>2.5937424601000019</v>
      </c>
      <c r="V2" s="12">
        <f t="shared" si="0"/>
        <v>4.0455577357079067</v>
      </c>
      <c r="W2" s="12">
        <f t="shared" si="0"/>
        <v>6.1917364223999991</v>
      </c>
      <c r="X2" s="12">
        <f t="shared" si="0"/>
        <v>9.3132257461547852</v>
      </c>
    </row>
    <row r="3" spans="1:25">
      <c r="A3" s="12" t="s">
        <v>334</v>
      </c>
      <c r="B3" s="21" t="s">
        <v>69</v>
      </c>
      <c r="C3" s="22">
        <v>14300</v>
      </c>
      <c r="D3" s="7">
        <v>12.900650613414729</v>
      </c>
      <c r="E3" s="18">
        <v>23.9</v>
      </c>
      <c r="F3" s="13">
        <v>13926</v>
      </c>
      <c r="G3" s="13">
        <v>2888</v>
      </c>
      <c r="H3" s="12">
        <v>0.14000000000000001</v>
      </c>
      <c r="I3" s="12">
        <v>0.9</v>
      </c>
      <c r="J3" s="12" t="s">
        <v>273</v>
      </c>
      <c r="K3" s="14" t="s">
        <v>189</v>
      </c>
      <c r="L3" s="12">
        <f t="shared" ref="L3:L34" si="1">C3/G3</f>
        <v>4.9515235457063715</v>
      </c>
      <c r="M3" s="12">
        <f t="shared" ref="M3:M34" si="2">C3/F3</f>
        <v>1.0268562401263823</v>
      </c>
      <c r="N3" s="1">
        <f t="shared" ref="N3:N34" si="3">((POWER(P3,1/10)-1)*100)</f>
        <v>23.572075677643301</v>
      </c>
      <c r="O3" s="12">
        <f t="shared" ref="O3:O34" si="4">IF($N$1=1,POWER((1+(D3)/100),10)*F3,POWER((1+(E3)/100),10)*F3)</f>
        <v>118724.25542505358</v>
      </c>
      <c r="P3" s="12">
        <f t="shared" ref="P3:P34" si="5">O3/C3</f>
        <v>8.3023954842694803</v>
      </c>
      <c r="Q3" s="12">
        <f t="shared" ref="Q3:Q34" si="6">R3/C3*100-100</f>
        <v>409.69506239299847</v>
      </c>
      <c r="R3" s="12">
        <f t="shared" ref="R3:X12" si="7">$O3/R$2</f>
        <v>72886.393922198782</v>
      </c>
      <c r="S3" s="1">
        <f t="shared" si="7"/>
        <v>45773.339971647052</v>
      </c>
      <c r="T3" s="12">
        <f t="shared" si="7"/>
        <v>72886.393922198782</v>
      </c>
      <c r="U3" s="12">
        <f t="shared" si="7"/>
        <v>45773.339971647052</v>
      </c>
      <c r="V3" s="12">
        <f t="shared" si="7"/>
        <v>29346.820186779209</v>
      </c>
      <c r="W3" s="12">
        <f t="shared" si="7"/>
        <v>19174.63007558621</v>
      </c>
      <c r="X3" s="12">
        <f t="shared" si="7"/>
        <v>12747.919857313893</v>
      </c>
      <c r="Y3" s="12">
        <f t="shared" ref="Y3:Y34" si="8">ROUND(1000000/C3,  0)</f>
        <v>70</v>
      </c>
    </row>
    <row r="4" spans="1:25">
      <c r="A4" s="12" t="s">
        <v>334</v>
      </c>
      <c r="B4" s="21" t="s">
        <v>15</v>
      </c>
      <c r="C4" s="22">
        <v>37800</v>
      </c>
      <c r="D4" s="7">
        <v>28.27399615653999</v>
      </c>
      <c r="E4" s="7">
        <v>38.120000000000033</v>
      </c>
      <c r="F4" s="13">
        <v>12049</v>
      </c>
      <c r="G4" s="13">
        <v>5402</v>
      </c>
      <c r="H4" s="12">
        <v>0.59</v>
      </c>
      <c r="I4" s="12">
        <v>0.7</v>
      </c>
      <c r="J4" s="12" t="s">
        <v>274</v>
      </c>
      <c r="K4" s="14" t="s">
        <v>256</v>
      </c>
      <c r="L4" s="12">
        <f t="shared" si="1"/>
        <v>6.9974083672713814</v>
      </c>
      <c r="M4" s="12">
        <f t="shared" si="2"/>
        <v>3.1371898082828449</v>
      </c>
      <c r="N4" s="1">
        <f t="shared" si="3"/>
        <v>23.197668838299567</v>
      </c>
      <c r="O4" s="18">
        <f t="shared" si="4"/>
        <v>304450.50667328452</v>
      </c>
      <c r="P4" s="12">
        <f t="shared" si="5"/>
        <v>8.0542462082879496</v>
      </c>
      <c r="Q4" s="12">
        <f t="shared" si="6"/>
        <v>394.46084945483796</v>
      </c>
      <c r="R4" s="12">
        <f t="shared" si="7"/>
        <v>186906.20109392874</v>
      </c>
      <c r="S4" s="1">
        <f t="shared" si="7"/>
        <v>117378.84981130564</v>
      </c>
      <c r="T4" s="12">
        <f t="shared" si="7"/>
        <v>186906.20109392874</v>
      </c>
      <c r="U4" s="12">
        <f t="shared" si="7"/>
        <v>117378.84981130564</v>
      </c>
      <c r="V4" s="12">
        <f t="shared" si="7"/>
        <v>75255.509020689002</v>
      </c>
      <c r="W4" s="12">
        <f t="shared" si="7"/>
        <v>49170.456541377687</v>
      </c>
      <c r="X4" s="12">
        <f t="shared" si="7"/>
        <v>32690.124235309668</v>
      </c>
      <c r="Y4" s="12">
        <f t="shared" si="8"/>
        <v>26</v>
      </c>
    </row>
    <row r="5" spans="1:25">
      <c r="A5" s="12" t="s">
        <v>334</v>
      </c>
      <c r="B5" s="21" t="s">
        <v>216</v>
      </c>
      <c r="C5" s="22">
        <v>13200</v>
      </c>
      <c r="D5" s="7">
        <v>7.7232276153423811</v>
      </c>
      <c r="E5" s="7">
        <v>9.0299999999999585</v>
      </c>
      <c r="F5" s="13">
        <v>25205</v>
      </c>
      <c r="G5" s="19">
        <v>2390</v>
      </c>
      <c r="H5" s="12">
        <v>0.27</v>
      </c>
      <c r="I5" s="12">
        <v>1.5</v>
      </c>
      <c r="J5" s="12" t="s">
        <v>274</v>
      </c>
      <c r="K5" s="14" t="s">
        <v>217</v>
      </c>
      <c r="L5" s="12">
        <f t="shared" si="1"/>
        <v>5.523012552301255</v>
      </c>
      <c r="M5" s="12">
        <f t="shared" si="2"/>
        <v>0.52370561396548299</v>
      </c>
      <c r="N5" s="1">
        <f t="shared" si="3"/>
        <v>16.315418911612433</v>
      </c>
      <c r="O5" s="18">
        <f t="shared" si="4"/>
        <v>59833.832679068997</v>
      </c>
      <c r="P5" s="12">
        <f t="shared" si="5"/>
        <v>4.5328661120506819</v>
      </c>
      <c r="Q5" s="12">
        <f t="shared" si="6"/>
        <v>178.27865827136861</v>
      </c>
      <c r="R5" s="12">
        <f t="shared" si="7"/>
        <v>36732.782891820658</v>
      </c>
      <c r="S5" s="1">
        <f t="shared" si="7"/>
        <v>23068.532670264456</v>
      </c>
      <c r="T5" s="12">
        <f t="shared" si="7"/>
        <v>36732.782891820658</v>
      </c>
      <c r="U5" s="12">
        <f t="shared" si="7"/>
        <v>23068.532670264456</v>
      </c>
      <c r="V5" s="12">
        <f t="shared" si="7"/>
        <v>14790.008346920564</v>
      </c>
      <c r="W5" s="12">
        <f t="shared" si="7"/>
        <v>9663.4980233665392</v>
      </c>
      <c r="X5" s="12">
        <f t="shared" si="7"/>
        <v>6424.6088637734356</v>
      </c>
      <c r="Y5" s="12">
        <f t="shared" si="8"/>
        <v>76</v>
      </c>
    </row>
    <row r="6" spans="1:25">
      <c r="A6" s="12" t="s">
        <v>336</v>
      </c>
      <c r="B6" s="21" t="s">
        <v>159</v>
      </c>
      <c r="C6" s="22">
        <v>1750</v>
      </c>
      <c r="D6" s="7">
        <v>11.91931581011643</v>
      </c>
      <c r="E6" s="7">
        <v>14.769999999999969</v>
      </c>
      <c r="F6" s="13">
        <v>1973</v>
      </c>
      <c r="G6" s="18">
        <v>315</v>
      </c>
      <c r="H6" s="12">
        <v>0.61</v>
      </c>
      <c r="I6" s="12">
        <v>0</v>
      </c>
      <c r="J6" s="12" t="s">
        <v>274</v>
      </c>
      <c r="K6" s="14" t="s">
        <v>160</v>
      </c>
      <c r="L6" s="12">
        <f t="shared" si="1"/>
        <v>5.5555555555555554</v>
      </c>
      <c r="M6" s="12">
        <f t="shared" si="2"/>
        <v>0.88697415103902688</v>
      </c>
      <c r="N6" s="1">
        <f t="shared" si="3"/>
        <v>16.154833146964908</v>
      </c>
      <c r="O6" s="18">
        <f t="shared" si="4"/>
        <v>7823.6768078197938</v>
      </c>
      <c r="P6" s="12">
        <f t="shared" si="5"/>
        <v>4.4706724616113105</v>
      </c>
      <c r="Q6" s="12">
        <f t="shared" si="6"/>
        <v>174.46050764228755</v>
      </c>
      <c r="R6" s="12">
        <f t="shared" si="7"/>
        <v>4803.0588837400319</v>
      </c>
      <c r="S6" s="1">
        <f t="shared" si="7"/>
        <v>3016.3660919203794</v>
      </c>
      <c r="T6" s="12">
        <f t="shared" si="7"/>
        <v>4803.0588837400319</v>
      </c>
      <c r="U6" s="12">
        <f t="shared" si="7"/>
        <v>3016.3660919203794</v>
      </c>
      <c r="V6" s="12">
        <f t="shared" si="7"/>
        <v>1933.8932525333933</v>
      </c>
      <c r="W6" s="12">
        <f t="shared" si="7"/>
        <v>1263.5674831887034</v>
      </c>
      <c r="X6" s="12">
        <f t="shared" si="7"/>
        <v>840.06090060149234</v>
      </c>
      <c r="Y6" s="12">
        <f t="shared" si="8"/>
        <v>571</v>
      </c>
    </row>
    <row r="7" spans="1:25">
      <c r="A7" s="12" t="s">
        <v>334</v>
      </c>
      <c r="B7" s="21" t="s">
        <v>249</v>
      </c>
      <c r="C7" s="22">
        <v>27000</v>
      </c>
      <c r="D7" s="7">
        <v>25.013267497413409</v>
      </c>
      <c r="E7" s="7">
        <v>31.539999999999988</v>
      </c>
      <c r="F7" s="13">
        <v>6354</v>
      </c>
      <c r="G7" s="19">
        <v>2117</v>
      </c>
      <c r="H7" s="12">
        <v>4.25</v>
      </c>
      <c r="I7" s="12">
        <v>1.3</v>
      </c>
      <c r="J7" s="12" t="s">
        <v>276</v>
      </c>
      <c r="K7" s="14" t="s">
        <v>250</v>
      </c>
      <c r="L7" s="12">
        <f t="shared" si="1"/>
        <v>12.753897024090694</v>
      </c>
      <c r="M7" s="12">
        <f t="shared" si="2"/>
        <v>4.2492917847025495</v>
      </c>
      <c r="N7" s="1">
        <f t="shared" si="3"/>
        <v>13.821992058937305</v>
      </c>
      <c r="O7" s="18">
        <f t="shared" si="4"/>
        <v>98542.956006129898</v>
      </c>
      <c r="P7" s="12">
        <f t="shared" si="5"/>
        <v>3.6497391113381443</v>
      </c>
      <c r="Q7" s="12">
        <f t="shared" si="6"/>
        <v>124.06232124165598</v>
      </c>
      <c r="R7" s="12">
        <f t="shared" si="7"/>
        <v>60496.826735247116</v>
      </c>
      <c r="S7" s="1">
        <f t="shared" si="7"/>
        <v>37992.575408712924</v>
      </c>
      <c r="T7" s="12">
        <f t="shared" si="7"/>
        <v>60496.826735247116</v>
      </c>
      <c r="U7" s="12">
        <f t="shared" si="7"/>
        <v>37992.575408712924</v>
      </c>
      <c r="V7" s="12">
        <f t="shared" si="7"/>
        <v>24358.311620755176</v>
      </c>
      <c r="W7" s="12">
        <f t="shared" si="7"/>
        <v>15915.237549458434</v>
      </c>
      <c r="X7" s="12">
        <f t="shared" si="7"/>
        <v>10580.969332437367</v>
      </c>
      <c r="Y7" s="12">
        <f t="shared" si="8"/>
        <v>37</v>
      </c>
    </row>
    <row r="8" spans="1:25">
      <c r="A8" s="12" t="s">
        <v>338</v>
      </c>
      <c r="B8" s="21" t="s">
        <v>78</v>
      </c>
      <c r="C8" s="22">
        <v>11500</v>
      </c>
      <c r="D8" s="18">
        <v>10.5</v>
      </c>
      <c r="E8" s="7">
        <v>10.000000000000041</v>
      </c>
      <c r="F8" s="13">
        <v>15138</v>
      </c>
      <c r="G8" s="22">
        <v>1602</v>
      </c>
      <c r="H8" s="12">
        <v>0.84</v>
      </c>
      <c r="I8" s="12">
        <v>0.6</v>
      </c>
      <c r="J8" s="18" t="s">
        <v>261</v>
      </c>
      <c r="K8" s="14" t="s">
        <v>207</v>
      </c>
      <c r="L8" s="12">
        <f t="shared" si="1"/>
        <v>7.17852684144819</v>
      </c>
      <c r="M8" s="12">
        <f t="shared" si="2"/>
        <v>0.75967763244814379</v>
      </c>
      <c r="N8" s="1">
        <f t="shared" si="3"/>
        <v>13.065407212158986</v>
      </c>
      <c r="O8" s="18">
        <f t="shared" si="4"/>
        <v>39264.073360993898</v>
      </c>
      <c r="P8" s="12">
        <f t="shared" si="5"/>
        <v>3.4142672487820782</v>
      </c>
      <c r="Q8" s="12">
        <f t="shared" si="6"/>
        <v>109.60639151574628</v>
      </c>
      <c r="R8" s="12">
        <f t="shared" si="7"/>
        <v>24104.735024310819</v>
      </c>
      <c r="S8" s="1">
        <f t="shared" si="7"/>
        <v>15138.000000000027</v>
      </c>
      <c r="T8" s="12">
        <f t="shared" si="7"/>
        <v>24104.735024310819</v>
      </c>
      <c r="U8" s="12">
        <f t="shared" si="7"/>
        <v>15138.000000000027</v>
      </c>
      <c r="V8" s="12">
        <f t="shared" si="7"/>
        <v>9705.4784348846588</v>
      </c>
      <c r="W8" s="12">
        <f t="shared" si="7"/>
        <v>6341.3670547969841</v>
      </c>
      <c r="X8" s="12">
        <f t="shared" si="7"/>
        <v>4215.9477748303398</v>
      </c>
      <c r="Y8" s="12">
        <f t="shared" si="8"/>
        <v>87</v>
      </c>
    </row>
    <row r="9" spans="1:25">
      <c r="A9" s="12" t="s">
        <v>339</v>
      </c>
      <c r="B9" s="21" t="s">
        <v>357</v>
      </c>
      <c r="C9" s="22">
        <v>5060</v>
      </c>
      <c r="D9" s="21">
        <v>4.3</v>
      </c>
      <c r="E9" s="7">
        <v>9.4199999999999875</v>
      </c>
      <c r="F9" s="13">
        <v>6908</v>
      </c>
      <c r="G9" s="21">
        <v>471</v>
      </c>
      <c r="H9" s="12">
        <v>0.52</v>
      </c>
      <c r="I9" s="12">
        <v>2.2999999999999998</v>
      </c>
      <c r="J9" s="12" t="s">
        <v>317</v>
      </c>
      <c r="K9" s="14" t="s">
        <v>358</v>
      </c>
      <c r="L9" s="12">
        <f t="shared" si="1"/>
        <v>10.743099787685775</v>
      </c>
      <c r="M9" s="12">
        <f t="shared" si="2"/>
        <v>0.73248407643312097</v>
      </c>
      <c r="N9" s="1">
        <f t="shared" si="3"/>
        <v>12.879971643376642</v>
      </c>
      <c r="O9" s="18">
        <f t="shared" si="4"/>
        <v>16994.932081525672</v>
      </c>
      <c r="P9" s="12">
        <f t="shared" si="5"/>
        <v>3.3586822295505283</v>
      </c>
      <c r="Q9" s="12">
        <f t="shared" si="6"/>
        <v>106.19395351528965</v>
      </c>
      <c r="R9" s="12">
        <f t="shared" si="7"/>
        <v>10433.414047873655</v>
      </c>
      <c r="S9" s="1">
        <f t="shared" si="7"/>
        <v>6552.2820183428821</v>
      </c>
      <c r="T9" s="12">
        <f t="shared" si="7"/>
        <v>10433.414047873655</v>
      </c>
      <c r="U9" s="12">
        <f t="shared" si="7"/>
        <v>6552.2820183428821</v>
      </c>
      <c r="V9" s="12">
        <f t="shared" si="7"/>
        <v>4200.887292132993</v>
      </c>
      <c r="W9" s="12">
        <f t="shared" si="7"/>
        <v>2744.776412000143</v>
      </c>
      <c r="X9" s="12">
        <f t="shared" si="7"/>
        <v>1824.8169371973493</v>
      </c>
      <c r="Y9" s="12">
        <f t="shared" si="8"/>
        <v>198</v>
      </c>
    </row>
    <row r="10" spans="1:25">
      <c r="A10" s="12" t="s">
        <v>334</v>
      </c>
      <c r="B10" s="21" t="s">
        <v>332</v>
      </c>
      <c r="C10" s="22">
        <v>45250</v>
      </c>
      <c r="D10" s="7">
        <v>26.05208807369344</v>
      </c>
      <c r="E10" s="7">
        <v>21.969999999999938</v>
      </c>
      <c r="F10" s="13">
        <v>20669</v>
      </c>
      <c r="G10" s="13">
        <v>4184</v>
      </c>
      <c r="H10" s="12">
        <v>1.24</v>
      </c>
      <c r="I10" s="12">
        <v>1.6</v>
      </c>
      <c r="J10" s="12" t="s">
        <v>308</v>
      </c>
      <c r="K10" s="14" t="s">
        <v>333</v>
      </c>
      <c r="L10" s="12">
        <f t="shared" si="1"/>
        <v>10.815009560229445</v>
      </c>
      <c r="M10" s="12">
        <f t="shared" si="2"/>
        <v>2.1892689535052492</v>
      </c>
      <c r="N10" s="1">
        <f t="shared" si="3"/>
        <v>12.777668498854311</v>
      </c>
      <c r="O10" s="18">
        <f t="shared" si="4"/>
        <v>150608.57639228457</v>
      </c>
      <c r="P10" s="12">
        <f t="shared" si="5"/>
        <v>3.3283663291112613</v>
      </c>
      <c r="Q10" s="12">
        <f t="shared" si="6"/>
        <v>104.33282020802079</v>
      </c>
      <c r="R10" s="12">
        <f t="shared" si="7"/>
        <v>92460.60114412941</v>
      </c>
      <c r="S10" s="1">
        <f t="shared" si="7"/>
        <v>58066.125958580269</v>
      </c>
      <c r="T10" s="12">
        <f t="shared" si="7"/>
        <v>92460.60114412941</v>
      </c>
      <c r="U10" s="12">
        <f t="shared" si="7"/>
        <v>58066.125958580269</v>
      </c>
      <c r="V10" s="12">
        <f t="shared" si="7"/>
        <v>37228.136694959445</v>
      </c>
      <c r="W10" s="12">
        <f t="shared" si="7"/>
        <v>24324.125918445781</v>
      </c>
      <c r="X10" s="12">
        <f t="shared" si="7"/>
        <v>16171.472752549496</v>
      </c>
      <c r="Y10" s="12">
        <f t="shared" si="8"/>
        <v>22</v>
      </c>
    </row>
    <row r="11" spans="1:25">
      <c r="A11" s="12" t="s">
        <v>335</v>
      </c>
      <c r="B11" s="21" t="s">
        <v>43</v>
      </c>
      <c r="C11" s="22">
        <v>64200</v>
      </c>
      <c r="D11" s="7">
        <v>29.39297451711403</v>
      </c>
      <c r="E11" s="7">
        <v>28.900000000000031</v>
      </c>
      <c r="F11" s="13">
        <v>15036</v>
      </c>
      <c r="G11" s="22">
        <v>3835</v>
      </c>
      <c r="H11" s="12">
        <v>2.75</v>
      </c>
      <c r="I11" s="12">
        <v>0.4</v>
      </c>
      <c r="J11" s="12" t="s">
        <v>264</v>
      </c>
      <c r="K11" s="14" t="s">
        <v>139</v>
      </c>
      <c r="L11" s="12">
        <f t="shared" si="1"/>
        <v>16.740547588005214</v>
      </c>
      <c r="M11" s="12">
        <f t="shared" si="2"/>
        <v>4.2697525937749399</v>
      </c>
      <c r="N11" s="1">
        <f t="shared" si="3"/>
        <v>11.484026600108542</v>
      </c>
      <c r="O11" s="18">
        <f t="shared" si="4"/>
        <v>190397.60914605999</v>
      </c>
      <c r="P11" s="12">
        <f t="shared" si="5"/>
        <v>2.9656948465118376</v>
      </c>
      <c r="Q11" s="12">
        <f t="shared" si="6"/>
        <v>82.067937223114484</v>
      </c>
      <c r="R11" s="12">
        <f t="shared" si="7"/>
        <v>116887.61569723951</v>
      </c>
      <c r="S11" s="1">
        <f t="shared" si="7"/>
        <v>73406.520529690213</v>
      </c>
      <c r="T11" s="12">
        <f t="shared" si="7"/>
        <v>116887.61569723951</v>
      </c>
      <c r="U11" s="12">
        <f t="shared" si="7"/>
        <v>73406.520529690213</v>
      </c>
      <c r="V11" s="12">
        <f t="shared" si="7"/>
        <v>47063.377063074717</v>
      </c>
      <c r="W11" s="12">
        <f t="shared" si="7"/>
        <v>30750.276845967444</v>
      </c>
      <c r="X11" s="12">
        <f t="shared" si="7"/>
        <v>20443.787612972952</v>
      </c>
      <c r="Y11" s="12">
        <f t="shared" si="8"/>
        <v>16</v>
      </c>
    </row>
    <row r="12" spans="1:25">
      <c r="A12" s="12" t="s">
        <v>334</v>
      </c>
      <c r="B12" s="21" t="s">
        <v>61</v>
      </c>
      <c r="C12" s="22">
        <v>7820</v>
      </c>
      <c r="D12" s="7">
        <v>18.87827195790587</v>
      </c>
      <c r="E12" s="7">
        <v>21.739999999999991</v>
      </c>
      <c r="F12" s="13">
        <v>3235</v>
      </c>
      <c r="G12" s="21">
        <v>763</v>
      </c>
      <c r="H12" s="12">
        <v>1.04</v>
      </c>
      <c r="I12" s="12">
        <v>0</v>
      </c>
      <c r="J12" s="12" t="s">
        <v>272</v>
      </c>
      <c r="K12" s="14" t="s">
        <v>239</v>
      </c>
      <c r="L12" s="12">
        <f t="shared" si="1"/>
        <v>10.249017038007864</v>
      </c>
      <c r="M12" s="12">
        <f t="shared" si="2"/>
        <v>2.4173106646058731</v>
      </c>
      <c r="N12" s="1">
        <f t="shared" si="3"/>
        <v>11.455126881831523</v>
      </c>
      <c r="O12" s="18">
        <f t="shared" si="4"/>
        <v>23131.684445442123</v>
      </c>
      <c r="P12" s="12">
        <f t="shared" si="5"/>
        <v>2.958015913739402</v>
      </c>
      <c r="Q12" s="12">
        <f t="shared" si="6"/>
        <v>81.596517362909822</v>
      </c>
      <c r="R12" s="12">
        <f t="shared" si="7"/>
        <v>14200.847657779548</v>
      </c>
      <c r="S12" s="1">
        <f t="shared" si="7"/>
        <v>8918.2657111416829</v>
      </c>
      <c r="T12" s="12">
        <f t="shared" si="7"/>
        <v>14200.847657779548</v>
      </c>
      <c r="U12" s="12">
        <f t="shared" si="7"/>
        <v>8918.2657111416829</v>
      </c>
      <c r="V12" s="12">
        <f t="shared" si="7"/>
        <v>5717.7986217503467</v>
      </c>
      <c r="W12" s="12">
        <f t="shared" si="7"/>
        <v>3735.8961795851083</v>
      </c>
      <c r="X12" s="12">
        <f t="shared" si="7"/>
        <v>2483.7457048641454</v>
      </c>
      <c r="Y12" s="12">
        <f t="shared" si="8"/>
        <v>128</v>
      </c>
    </row>
    <row r="13" spans="1:25">
      <c r="A13" s="12" t="s">
        <v>334</v>
      </c>
      <c r="B13" s="21" t="s">
        <v>52</v>
      </c>
      <c r="C13" s="22">
        <v>15550</v>
      </c>
      <c r="D13" s="7">
        <v>14.969282939232</v>
      </c>
      <c r="E13" s="7">
        <v>15.80999999999996</v>
      </c>
      <c r="F13" s="13">
        <v>10310</v>
      </c>
      <c r="G13" s="19">
        <v>1826</v>
      </c>
      <c r="H13" s="12">
        <v>1.04</v>
      </c>
      <c r="I13" s="12">
        <v>0</v>
      </c>
      <c r="J13" s="12" t="s">
        <v>272</v>
      </c>
      <c r="K13" s="14" t="s">
        <v>193</v>
      </c>
      <c r="L13" s="12">
        <f t="shared" si="1"/>
        <v>8.5158817086527936</v>
      </c>
      <c r="M13" s="12">
        <f t="shared" si="2"/>
        <v>1.5082444228903977</v>
      </c>
      <c r="N13" s="1">
        <f t="shared" si="3"/>
        <v>11.147292722015223</v>
      </c>
      <c r="O13" s="18">
        <f t="shared" si="4"/>
        <v>44742.400546543671</v>
      </c>
      <c r="P13" s="12">
        <f t="shared" si="5"/>
        <v>2.8773247939899469</v>
      </c>
      <c r="Q13" s="12">
        <f t="shared" si="6"/>
        <v>76.642782577186324</v>
      </c>
      <c r="R13" s="12">
        <f t="shared" ref="R13:X22" si="9">$O13/R$2</f>
        <v>27467.952690752474</v>
      </c>
      <c r="S13" s="1">
        <f t="shared" si="9"/>
        <v>17250.132283688115</v>
      </c>
      <c r="T13" s="12">
        <f t="shared" si="9"/>
        <v>27467.952690752474</v>
      </c>
      <c r="U13" s="12">
        <f t="shared" si="9"/>
        <v>17250.132283688115</v>
      </c>
      <c r="V13" s="12">
        <f t="shared" si="9"/>
        <v>11059.637130284207</v>
      </c>
      <c r="W13" s="12">
        <f t="shared" si="9"/>
        <v>7226.1474801604882</v>
      </c>
      <c r="X13" s="12">
        <f t="shared" si="9"/>
        <v>4804.1786772984397</v>
      </c>
      <c r="Y13" s="12">
        <f t="shared" si="8"/>
        <v>64</v>
      </c>
    </row>
    <row r="14" spans="1:25">
      <c r="A14" s="12" t="s">
        <v>334</v>
      </c>
      <c r="B14" s="21" t="s">
        <v>3</v>
      </c>
      <c r="C14" s="22">
        <v>7470</v>
      </c>
      <c r="D14" s="7">
        <v>0.8210067253720581</v>
      </c>
      <c r="E14" s="7">
        <v>4.5500000000000256</v>
      </c>
      <c r="F14" s="13">
        <v>12068</v>
      </c>
      <c r="G14" s="22">
        <v>1245</v>
      </c>
      <c r="H14" s="12">
        <v>0.2</v>
      </c>
      <c r="I14" s="12">
        <v>0</v>
      </c>
      <c r="J14" s="23" t="s">
        <v>267</v>
      </c>
      <c r="K14" s="14" t="s">
        <v>172</v>
      </c>
      <c r="L14" s="12">
        <f t="shared" si="1"/>
        <v>6</v>
      </c>
      <c r="M14" s="12">
        <f t="shared" si="2"/>
        <v>0.61899237653297978</v>
      </c>
      <c r="N14" s="1">
        <f t="shared" si="3"/>
        <v>9.6870880616526165</v>
      </c>
      <c r="O14" s="18">
        <f t="shared" si="4"/>
        <v>18831.099280284558</v>
      </c>
      <c r="P14" s="12">
        <f t="shared" si="5"/>
        <v>2.5208968246699541</v>
      </c>
      <c r="Q14" s="12">
        <f t="shared" si="6"/>
        <v>54.761197147370069</v>
      </c>
      <c r="R14" s="12">
        <f t="shared" si="9"/>
        <v>11560.661426908544</v>
      </c>
      <c r="S14" s="1">
        <f t="shared" si="9"/>
        <v>7260.2039600949911</v>
      </c>
      <c r="T14" s="12">
        <f t="shared" si="9"/>
        <v>11560.661426908544</v>
      </c>
      <c r="U14" s="12">
        <f t="shared" si="9"/>
        <v>7260.2039600949911</v>
      </c>
      <c r="V14" s="12">
        <f t="shared" si="9"/>
        <v>4654.7597415488181</v>
      </c>
      <c r="W14" s="12">
        <f t="shared" si="9"/>
        <v>3041.3276657189122</v>
      </c>
      <c r="X14" s="12">
        <f t="shared" si="9"/>
        <v>2021.9738889137827</v>
      </c>
      <c r="Y14" s="12">
        <f t="shared" si="8"/>
        <v>134</v>
      </c>
    </row>
    <row r="15" spans="1:25">
      <c r="A15" s="12" t="s">
        <v>337</v>
      </c>
      <c r="B15" s="21" t="s">
        <v>202</v>
      </c>
      <c r="C15" s="22">
        <v>7770</v>
      </c>
      <c r="D15" s="21">
        <v>11</v>
      </c>
      <c r="E15" s="7">
        <v>11.67999999999998</v>
      </c>
      <c r="F15" s="13">
        <v>6358</v>
      </c>
      <c r="G15" s="21">
        <v>905</v>
      </c>
      <c r="H15" s="12">
        <v>2.5099999999999998</v>
      </c>
      <c r="I15" s="12">
        <v>1.2</v>
      </c>
      <c r="J15" s="21" t="s">
        <v>308</v>
      </c>
      <c r="K15" s="14" t="s">
        <v>203</v>
      </c>
      <c r="L15" s="12">
        <f t="shared" si="1"/>
        <v>8.5856353591160222</v>
      </c>
      <c r="M15" s="12">
        <f t="shared" si="2"/>
        <v>1.2220824158540422</v>
      </c>
      <c r="N15" s="1">
        <f t="shared" si="3"/>
        <v>9.4624982460413065</v>
      </c>
      <c r="O15" s="18">
        <f t="shared" si="4"/>
        <v>19189.982397572032</v>
      </c>
      <c r="P15" s="12">
        <f t="shared" si="5"/>
        <v>2.4697532043207246</v>
      </c>
      <c r="Q15" s="12">
        <f t="shared" si="6"/>
        <v>51.621422510725182</v>
      </c>
      <c r="R15" s="12">
        <f t="shared" si="9"/>
        <v>11780.984529083347</v>
      </c>
      <c r="S15" s="1">
        <f t="shared" si="9"/>
        <v>7398.568937654728</v>
      </c>
      <c r="T15" s="12">
        <f t="shared" si="9"/>
        <v>11780.984529083347</v>
      </c>
      <c r="U15" s="12">
        <f t="shared" si="9"/>
        <v>7398.568937654728</v>
      </c>
      <c r="V15" s="12">
        <f t="shared" si="9"/>
        <v>4743.4701594276212</v>
      </c>
      <c r="W15" s="12">
        <f t="shared" si="9"/>
        <v>3099.2892927657504</v>
      </c>
      <c r="X15" s="12">
        <f t="shared" si="9"/>
        <v>2060.5086702096887</v>
      </c>
      <c r="Y15" s="12">
        <f t="shared" si="8"/>
        <v>129</v>
      </c>
    </row>
    <row r="16" spans="1:25">
      <c r="A16" s="12" t="s">
        <v>338</v>
      </c>
      <c r="B16" s="21" t="s">
        <v>219</v>
      </c>
      <c r="C16" s="22">
        <v>12400</v>
      </c>
      <c r="D16" s="18">
        <v>11.3</v>
      </c>
      <c r="E16" s="7">
        <v>11.45</v>
      </c>
      <c r="F16" s="13">
        <v>10152</v>
      </c>
      <c r="G16" s="19">
        <v>1459</v>
      </c>
      <c r="H16" s="12">
        <v>0.19</v>
      </c>
      <c r="I16" s="12">
        <v>0.8</v>
      </c>
      <c r="J16" s="20" t="s">
        <v>270</v>
      </c>
      <c r="K16" s="14" t="s">
        <v>220</v>
      </c>
      <c r="L16" s="12">
        <f t="shared" si="1"/>
        <v>8.4989718985606579</v>
      </c>
      <c r="M16" s="12">
        <f t="shared" si="2"/>
        <v>1.2214342001576044</v>
      </c>
      <c r="N16" s="1">
        <f t="shared" si="3"/>
        <v>9.2428609245304383</v>
      </c>
      <c r="O16" s="18">
        <f t="shared" si="4"/>
        <v>30015.966863138838</v>
      </c>
      <c r="P16" s="12">
        <f t="shared" si="5"/>
        <v>2.4206424889628093</v>
      </c>
      <c r="Q16" s="12">
        <f t="shared" si="6"/>
        <v>48.606450605815979</v>
      </c>
      <c r="R16" s="12">
        <f t="shared" si="9"/>
        <v>18427.199875121183</v>
      </c>
      <c r="S16" s="1">
        <f t="shared" si="9"/>
        <v>11572.454599822362</v>
      </c>
      <c r="T16" s="12">
        <f t="shared" si="9"/>
        <v>18427.199875121183</v>
      </c>
      <c r="U16" s="12">
        <f t="shared" si="9"/>
        <v>11572.454599822362</v>
      </c>
      <c r="V16" s="12">
        <f t="shared" si="9"/>
        <v>7419.4879480286372</v>
      </c>
      <c r="W16" s="12">
        <f t="shared" si="9"/>
        <v>4847.7462242335323</v>
      </c>
      <c r="X16" s="12">
        <f t="shared" si="9"/>
        <v>3222.9399008750256</v>
      </c>
      <c r="Y16" s="12">
        <f t="shared" si="8"/>
        <v>81</v>
      </c>
    </row>
    <row r="17" spans="1:25">
      <c r="A17" s="12" t="s">
        <v>334</v>
      </c>
      <c r="B17" s="21" t="s">
        <v>212</v>
      </c>
      <c r="C17" s="22">
        <v>10000</v>
      </c>
      <c r="D17" s="7">
        <v>11.83297375633879</v>
      </c>
      <c r="E17" s="7">
        <v>6.8899999999999721</v>
      </c>
      <c r="F17" s="13">
        <v>12387</v>
      </c>
      <c r="G17" s="12">
        <v>902</v>
      </c>
      <c r="H17" s="12">
        <v>0.12</v>
      </c>
      <c r="I17" s="12">
        <v>1.3</v>
      </c>
      <c r="J17" s="12" t="s">
        <v>310</v>
      </c>
      <c r="K17" s="14" t="s">
        <v>213</v>
      </c>
      <c r="L17" s="12">
        <f t="shared" si="1"/>
        <v>11.086474501108647</v>
      </c>
      <c r="M17" s="12">
        <f t="shared" si="2"/>
        <v>0.80729797368208611</v>
      </c>
      <c r="N17" s="1">
        <f t="shared" si="3"/>
        <v>9.2027790915900631</v>
      </c>
      <c r="O17" s="18">
        <f t="shared" si="4"/>
        <v>24117.756623313377</v>
      </c>
      <c r="P17" s="12">
        <f t="shared" si="5"/>
        <v>2.4117756623313378</v>
      </c>
      <c r="Q17" s="12">
        <f t="shared" si="6"/>
        <v>48.062104367225146</v>
      </c>
      <c r="R17" s="12">
        <f t="shared" si="9"/>
        <v>14806.210436722513</v>
      </c>
      <c r="S17" s="1">
        <f t="shared" si="9"/>
        <v>9298.4392222131082</v>
      </c>
      <c r="T17" s="12">
        <f t="shared" si="9"/>
        <v>14806.210436722513</v>
      </c>
      <c r="U17" s="12">
        <f t="shared" si="9"/>
        <v>9298.4392222131082</v>
      </c>
      <c r="V17" s="12">
        <f t="shared" si="9"/>
        <v>5961.5405832524011</v>
      </c>
      <c r="W17" s="12">
        <f t="shared" si="9"/>
        <v>3895.1523414436647</v>
      </c>
      <c r="X17" s="12">
        <f t="shared" si="9"/>
        <v>2589.6243987504586</v>
      </c>
      <c r="Y17" s="12">
        <f t="shared" si="8"/>
        <v>100</v>
      </c>
    </row>
    <row r="18" spans="1:25">
      <c r="A18" s="12" t="s">
        <v>354</v>
      </c>
      <c r="B18" s="21" t="s">
        <v>323</v>
      </c>
      <c r="C18" s="22">
        <v>15500</v>
      </c>
      <c r="D18" s="21">
        <v>3.5</v>
      </c>
      <c r="E18" s="7">
        <v>9.8100000000000165</v>
      </c>
      <c r="F18" s="13">
        <v>13227</v>
      </c>
      <c r="G18" s="22">
        <v>1643</v>
      </c>
      <c r="H18" s="12">
        <v>0.85</v>
      </c>
      <c r="I18" s="12">
        <v>4.5</v>
      </c>
      <c r="J18" s="12" t="s">
        <v>268</v>
      </c>
      <c r="K18" s="14" t="s">
        <v>324</v>
      </c>
      <c r="L18" s="12">
        <f t="shared" si="1"/>
        <v>9.433962264150944</v>
      </c>
      <c r="M18" s="12">
        <f t="shared" si="2"/>
        <v>1.171845467604143</v>
      </c>
      <c r="N18" s="1">
        <f t="shared" si="3"/>
        <v>8.0823694713298533</v>
      </c>
      <c r="O18" s="18">
        <f t="shared" si="4"/>
        <v>33719.433445553535</v>
      </c>
      <c r="P18" s="12">
        <f t="shared" si="5"/>
        <v>2.17544731906797</v>
      </c>
      <c r="Q18" s="12">
        <f t="shared" si="6"/>
        <v>33.553594155553981</v>
      </c>
      <c r="R18" s="12">
        <f t="shared" si="9"/>
        <v>20700.807094110867</v>
      </c>
      <c r="S18" s="1">
        <f t="shared" si="9"/>
        <v>13000.30128829887</v>
      </c>
      <c r="T18" s="12">
        <f t="shared" si="9"/>
        <v>20700.807094110867</v>
      </c>
      <c r="U18" s="12">
        <f t="shared" si="9"/>
        <v>13000.30128829887</v>
      </c>
      <c r="V18" s="12">
        <f t="shared" si="9"/>
        <v>8334.9282468349647</v>
      </c>
      <c r="W18" s="12">
        <f t="shared" si="9"/>
        <v>5445.876753339483</v>
      </c>
      <c r="X18" s="12">
        <f t="shared" si="9"/>
        <v>3620.596597207526</v>
      </c>
      <c r="Y18" s="12">
        <f t="shared" si="8"/>
        <v>65</v>
      </c>
    </row>
    <row r="19" spans="1:25">
      <c r="A19" s="12" t="s">
        <v>335</v>
      </c>
      <c r="B19" s="21" t="s">
        <v>132</v>
      </c>
      <c r="C19" s="22">
        <v>37750</v>
      </c>
      <c r="D19" s="7">
        <v>9.9409226065449587</v>
      </c>
      <c r="E19" s="7">
        <v>11.799999999999979</v>
      </c>
      <c r="F19" s="13">
        <v>26758</v>
      </c>
      <c r="G19" s="19">
        <v>3398</v>
      </c>
      <c r="H19" s="12">
        <v>1</v>
      </c>
      <c r="I19" s="12">
        <v>0.9</v>
      </c>
      <c r="J19" s="18" t="s">
        <v>261</v>
      </c>
      <c r="K19" s="14" t="s">
        <v>133</v>
      </c>
      <c r="L19" s="12">
        <f t="shared" si="1"/>
        <v>11.1094761624485</v>
      </c>
      <c r="M19" s="12">
        <f t="shared" si="2"/>
        <v>1.4107930338590329</v>
      </c>
      <c r="N19" s="1">
        <f t="shared" si="3"/>
        <v>8.0178360993466526</v>
      </c>
      <c r="O19" s="18">
        <f t="shared" si="4"/>
        <v>81634.114248922051</v>
      </c>
      <c r="P19" s="12">
        <f t="shared" si="5"/>
        <v>2.162493092686677</v>
      </c>
      <c r="Q19" s="12">
        <f t="shared" si="6"/>
        <v>32.758317029069673</v>
      </c>
      <c r="R19" s="12">
        <f t="shared" si="9"/>
        <v>50116.264678473795</v>
      </c>
      <c r="S19" s="1">
        <f t="shared" si="9"/>
        <v>31473.484937195593</v>
      </c>
      <c r="T19" s="12">
        <f t="shared" si="9"/>
        <v>50116.264678473795</v>
      </c>
      <c r="U19" s="12">
        <f t="shared" si="9"/>
        <v>31473.484937195593</v>
      </c>
      <c r="V19" s="12">
        <f t="shared" si="9"/>
        <v>20178.70454013862</v>
      </c>
      <c r="W19" s="12">
        <f t="shared" si="9"/>
        <v>13184.365205468417</v>
      </c>
      <c r="X19" s="12">
        <f t="shared" si="9"/>
        <v>8765.396273426195</v>
      </c>
      <c r="Y19" s="12">
        <f t="shared" si="8"/>
        <v>26</v>
      </c>
    </row>
    <row r="20" spans="1:25">
      <c r="A20" s="12" t="s">
        <v>334</v>
      </c>
      <c r="B20" s="21" t="s">
        <v>190</v>
      </c>
      <c r="C20" s="22">
        <v>6020</v>
      </c>
      <c r="D20" s="7">
        <v>6.1093391394149847</v>
      </c>
      <c r="E20" s="7">
        <v>13.36</v>
      </c>
      <c r="F20" s="19">
        <v>3513</v>
      </c>
      <c r="G20" s="12">
        <v>446</v>
      </c>
      <c r="H20" s="12">
        <v>2.2000000000000002</v>
      </c>
      <c r="I20" s="12">
        <v>0</v>
      </c>
      <c r="J20" s="12" t="s">
        <v>271</v>
      </c>
      <c r="K20" s="14" t="s">
        <v>191</v>
      </c>
      <c r="L20" s="12">
        <f t="shared" si="1"/>
        <v>13.497757847533633</v>
      </c>
      <c r="M20" s="12">
        <f t="shared" si="2"/>
        <v>1.7136350697409621</v>
      </c>
      <c r="N20" s="1">
        <f t="shared" si="3"/>
        <v>7.4157593893225293</v>
      </c>
      <c r="O20" s="18">
        <f t="shared" si="4"/>
        <v>12310.523518879243</v>
      </c>
      <c r="P20" s="12">
        <f t="shared" si="5"/>
        <v>2.0449374616078475</v>
      </c>
      <c r="Q20" s="12">
        <f t="shared" si="6"/>
        <v>25.541421034305543</v>
      </c>
      <c r="R20" s="12">
        <f t="shared" si="9"/>
        <v>7557.5935462651933</v>
      </c>
      <c r="S20" s="1">
        <f t="shared" si="9"/>
        <v>4746.239732068314</v>
      </c>
      <c r="T20" s="12">
        <f t="shared" si="9"/>
        <v>7557.5935462651933</v>
      </c>
      <c r="U20" s="12">
        <f t="shared" si="9"/>
        <v>4746.239732068314</v>
      </c>
      <c r="V20" s="12">
        <f t="shared" si="9"/>
        <v>3042.9731382204836</v>
      </c>
      <c r="W20" s="12">
        <f t="shared" si="9"/>
        <v>1988.2182765957471</v>
      </c>
      <c r="X20" s="12">
        <f t="shared" si="9"/>
        <v>1321.8323977556297</v>
      </c>
      <c r="Y20" s="12">
        <f t="shared" si="8"/>
        <v>166</v>
      </c>
    </row>
    <row r="21" spans="1:25">
      <c r="A21" s="12" t="s">
        <v>334</v>
      </c>
      <c r="B21" s="21" t="s">
        <v>73</v>
      </c>
      <c r="C21" s="22">
        <v>2810</v>
      </c>
      <c r="D21" s="7">
        <v>21.278927112597511</v>
      </c>
      <c r="E21" s="7">
        <v>20.670000000000041</v>
      </c>
      <c r="F21" s="18">
        <v>870</v>
      </c>
      <c r="G21" s="18">
        <v>205</v>
      </c>
      <c r="H21" s="12">
        <v>0.94</v>
      </c>
      <c r="I21" s="12">
        <v>1</v>
      </c>
      <c r="J21" s="12" t="s">
        <v>307</v>
      </c>
      <c r="K21" s="14" t="s">
        <v>248</v>
      </c>
      <c r="L21" s="12">
        <f t="shared" si="1"/>
        <v>13.707317073170731</v>
      </c>
      <c r="M21" s="12">
        <f t="shared" si="2"/>
        <v>3.2298850574712645</v>
      </c>
      <c r="N21" s="1">
        <f t="shared" si="3"/>
        <v>7.3199856685064013</v>
      </c>
      <c r="O21" s="18">
        <f t="shared" si="4"/>
        <v>5695.2445869450821</v>
      </c>
      <c r="P21" s="12">
        <f t="shared" si="5"/>
        <v>2.0267774330765418</v>
      </c>
      <c r="Q21" s="12">
        <f t="shared" si="6"/>
        <v>24.426552814300834</v>
      </c>
      <c r="R21" s="12">
        <f t="shared" si="9"/>
        <v>3496.3861340818535</v>
      </c>
      <c r="S21" s="1">
        <f t="shared" si="9"/>
        <v>2195.7633321565404</v>
      </c>
      <c r="T21" s="12">
        <f t="shared" si="9"/>
        <v>3496.3861340818535</v>
      </c>
      <c r="U21" s="12">
        <f t="shared" si="9"/>
        <v>2195.7633321565404</v>
      </c>
      <c r="V21" s="12">
        <f t="shared" si="9"/>
        <v>1407.7773595161675</v>
      </c>
      <c r="W21" s="12">
        <f t="shared" si="9"/>
        <v>919.8137967148042</v>
      </c>
      <c r="X21" s="12">
        <f t="shared" si="9"/>
        <v>611.52223109125396</v>
      </c>
      <c r="Y21" s="12">
        <f t="shared" si="8"/>
        <v>356</v>
      </c>
    </row>
    <row r="22" spans="1:25">
      <c r="A22" s="12" t="s">
        <v>339</v>
      </c>
      <c r="B22" s="21" t="s">
        <v>124</v>
      </c>
      <c r="C22" s="22">
        <v>7150</v>
      </c>
      <c r="D22" s="21">
        <v>8.1999999999999993</v>
      </c>
      <c r="E22" s="7">
        <v>9.2000000000000028</v>
      </c>
      <c r="F22" s="13">
        <v>5948</v>
      </c>
      <c r="G22" s="18">
        <v>552</v>
      </c>
      <c r="H22" s="12">
        <v>0.12</v>
      </c>
      <c r="I22" s="12">
        <v>1.2</v>
      </c>
      <c r="J22" s="12" t="s">
        <v>284</v>
      </c>
      <c r="K22" s="14" t="s">
        <v>125</v>
      </c>
      <c r="L22" s="12">
        <f t="shared" si="1"/>
        <v>12.952898550724637</v>
      </c>
      <c r="M22" s="12">
        <f t="shared" si="2"/>
        <v>1.2020847343644923</v>
      </c>
      <c r="N22" s="1">
        <f t="shared" si="3"/>
        <v>7.2084779109661046</v>
      </c>
      <c r="O22" s="18">
        <f t="shared" si="4"/>
        <v>14341.591350103932</v>
      </c>
      <c r="P22" s="12">
        <f t="shared" si="5"/>
        <v>2.0058169720425081</v>
      </c>
      <c r="Q22" s="12">
        <f t="shared" si="6"/>
        <v>23.139762331389036</v>
      </c>
      <c r="R22" s="12">
        <f t="shared" si="9"/>
        <v>8804.4930066943161</v>
      </c>
      <c r="S22" s="1">
        <f t="shared" si="9"/>
        <v>5529.3043047731853</v>
      </c>
      <c r="T22" s="12">
        <f t="shared" si="9"/>
        <v>8804.4930066943161</v>
      </c>
      <c r="U22" s="12">
        <f t="shared" si="9"/>
        <v>5529.3043047731853</v>
      </c>
      <c r="V22" s="12">
        <f t="shared" si="9"/>
        <v>3545.0220431953339</v>
      </c>
      <c r="W22" s="12">
        <f t="shared" si="9"/>
        <v>2316.2470705665055</v>
      </c>
      <c r="X22" s="12">
        <f t="shared" si="9"/>
        <v>1539.9166455323218</v>
      </c>
      <c r="Y22" s="12">
        <f t="shared" si="8"/>
        <v>140</v>
      </c>
    </row>
    <row r="23" spans="1:25">
      <c r="A23" s="12" t="s">
        <v>339</v>
      </c>
      <c r="B23" s="21" t="s">
        <v>355</v>
      </c>
      <c r="C23" s="22">
        <v>19100</v>
      </c>
      <c r="D23" s="18">
        <v>3.1</v>
      </c>
      <c r="E23" s="7">
        <v>-0.25999999999997669</v>
      </c>
      <c r="F23" s="13">
        <v>38516</v>
      </c>
      <c r="G23" s="19">
        <v>2098</v>
      </c>
      <c r="H23" s="12">
        <v>0.35</v>
      </c>
      <c r="I23" s="12">
        <v>1</v>
      </c>
      <c r="J23" s="12" t="s">
        <v>261</v>
      </c>
      <c r="K23" s="14" t="s">
        <v>356</v>
      </c>
      <c r="L23" s="12">
        <f t="shared" si="1"/>
        <v>9.1039084842707343</v>
      </c>
      <c r="M23" s="12">
        <f t="shared" si="2"/>
        <v>0.49589780870287675</v>
      </c>
      <c r="N23" s="1">
        <f t="shared" si="3"/>
        <v>6.9867869673632343</v>
      </c>
      <c r="O23" s="18">
        <f t="shared" si="4"/>
        <v>37526.21970080211</v>
      </c>
      <c r="P23" s="12">
        <f t="shared" si="5"/>
        <v>1.9647235445446132</v>
      </c>
      <c r="Q23" s="12">
        <f t="shared" si="6"/>
        <v>20.616982353951641</v>
      </c>
      <c r="R23" s="12">
        <f t="shared" ref="R23:X32" si="10">$O23/R$2</f>
        <v>23037.843629604762</v>
      </c>
      <c r="S23" s="1">
        <f t="shared" si="10"/>
        <v>14467.982183302534</v>
      </c>
      <c r="T23" s="12">
        <f t="shared" si="10"/>
        <v>23037.843629604762</v>
      </c>
      <c r="U23" s="12">
        <f t="shared" si="10"/>
        <v>14467.982183302534</v>
      </c>
      <c r="V23" s="12">
        <f t="shared" si="10"/>
        <v>9275.9075886073424</v>
      </c>
      <c r="W23" s="12">
        <f t="shared" si="10"/>
        <v>6060.6939864304577</v>
      </c>
      <c r="X23" s="12">
        <f t="shared" si="10"/>
        <v>4029.3471589363994</v>
      </c>
      <c r="Y23" s="12">
        <f t="shared" si="8"/>
        <v>52</v>
      </c>
    </row>
    <row r="24" spans="1:25">
      <c r="A24" s="12" t="s">
        <v>334</v>
      </c>
      <c r="B24" s="21" t="s">
        <v>346</v>
      </c>
      <c r="C24" s="22">
        <v>10800</v>
      </c>
      <c r="D24" s="7">
        <v>5.1620860822759767</v>
      </c>
      <c r="E24" s="7">
        <v>5.1799999999999926</v>
      </c>
      <c r="F24" s="13">
        <v>12609</v>
      </c>
      <c r="G24" s="21">
        <v>798</v>
      </c>
      <c r="H24" s="12">
        <v>0.61</v>
      </c>
      <c r="I24" s="12">
        <v>3.8</v>
      </c>
      <c r="J24" s="12" t="s">
        <v>286</v>
      </c>
      <c r="K24" s="14" t="s">
        <v>347</v>
      </c>
      <c r="L24" s="12">
        <f t="shared" si="1"/>
        <v>13.533834586466165</v>
      </c>
      <c r="M24" s="12">
        <f t="shared" si="2"/>
        <v>0.85653104925053536</v>
      </c>
      <c r="N24" s="1">
        <f t="shared" si="3"/>
        <v>6.8215450883054585</v>
      </c>
      <c r="O24" s="18">
        <f t="shared" si="4"/>
        <v>20893.55350013377</v>
      </c>
      <c r="P24" s="12">
        <f t="shared" si="5"/>
        <v>1.9345882870494231</v>
      </c>
      <c r="Q24" s="12">
        <f t="shared" si="6"/>
        <v>18.766938956435581</v>
      </c>
      <c r="R24" s="12">
        <f t="shared" si="10"/>
        <v>12826.829407295043</v>
      </c>
      <c r="S24" s="1">
        <f t="shared" si="10"/>
        <v>8055.3693443134744</v>
      </c>
      <c r="T24" s="12">
        <f t="shared" si="10"/>
        <v>12826.829407295043</v>
      </c>
      <c r="U24" s="12">
        <f t="shared" si="10"/>
        <v>8055.3693443134744</v>
      </c>
      <c r="V24" s="12">
        <f t="shared" si="10"/>
        <v>5164.566881772048</v>
      </c>
      <c r="W24" s="12">
        <f t="shared" si="10"/>
        <v>3374.4255366792813</v>
      </c>
      <c r="X24" s="12">
        <f t="shared" si="10"/>
        <v>2243.4282245075219</v>
      </c>
      <c r="Y24" s="12">
        <f t="shared" si="8"/>
        <v>93</v>
      </c>
    </row>
    <row r="25" spans="1:25">
      <c r="A25" s="12" t="s">
        <v>334</v>
      </c>
      <c r="B25" s="21" t="s">
        <v>95</v>
      </c>
      <c r="C25" s="22">
        <v>15600</v>
      </c>
      <c r="D25" s="7">
        <v>11.66866476625067</v>
      </c>
      <c r="E25" s="7">
        <v>12.019999999999969</v>
      </c>
      <c r="F25" s="13">
        <v>9483</v>
      </c>
      <c r="G25" s="19">
        <v>1105</v>
      </c>
      <c r="H25" s="12">
        <v>1.4</v>
      </c>
      <c r="I25" s="12">
        <v>0.9</v>
      </c>
      <c r="J25" s="18" t="s">
        <v>261</v>
      </c>
      <c r="K25" s="14" t="s">
        <v>103</v>
      </c>
      <c r="L25" s="12">
        <f t="shared" si="1"/>
        <v>14.117647058823529</v>
      </c>
      <c r="M25" s="12">
        <f t="shared" si="2"/>
        <v>1.6450490351154698</v>
      </c>
      <c r="N25" s="1">
        <f t="shared" si="3"/>
        <v>6.5804828807188631</v>
      </c>
      <c r="O25" s="18">
        <f t="shared" si="4"/>
        <v>29505.395054779321</v>
      </c>
      <c r="P25" s="12">
        <f t="shared" si="5"/>
        <v>1.8913714778704693</v>
      </c>
      <c r="Q25" s="12">
        <f t="shared" si="6"/>
        <v>16.113801763365387</v>
      </c>
      <c r="R25" s="12">
        <f t="shared" si="10"/>
        <v>18113.753075085002</v>
      </c>
      <c r="S25" s="1">
        <f t="shared" si="10"/>
        <v>11375.60706533745</v>
      </c>
      <c r="T25" s="12">
        <f t="shared" si="10"/>
        <v>18113.753075085002</v>
      </c>
      <c r="U25" s="12">
        <f t="shared" si="10"/>
        <v>11375.60706533745</v>
      </c>
      <c r="V25" s="12">
        <f t="shared" si="10"/>
        <v>7293.2824056251811</v>
      </c>
      <c r="W25" s="12">
        <f t="shared" si="10"/>
        <v>4765.2860267173064</v>
      </c>
      <c r="X25" s="12">
        <f t="shared" si="10"/>
        <v>3168.1176703959327</v>
      </c>
      <c r="Y25" s="12">
        <f t="shared" si="8"/>
        <v>64</v>
      </c>
    </row>
    <row r="26" spans="1:25">
      <c r="A26" s="12" t="s">
        <v>334</v>
      </c>
      <c r="B26" s="21" t="s">
        <v>44</v>
      </c>
      <c r="C26" s="22">
        <v>138500</v>
      </c>
      <c r="D26" s="7">
        <v>7.184947541800824</v>
      </c>
      <c r="E26" s="7">
        <v>13.46000000000001</v>
      </c>
      <c r="F26" s="13">
        <v>71055</v>
      </c>
      <c r="G26" s="22">
        <v>9225</v>
      </c>
      <c r="H26" s="12">
        <v>1.34</v>
      </c>
      <c r="I26" s="12">
        <v>0.7</v>
      </c>
      <c r="J26" s="12" t="s">
        <v>264</v>
      </c>
      <c r="K26" s="14" t="s">
        <v>147</v>
      </c>
      <c r="L26" s="12">
        <f t="shared" si="1"/>
        <v>15.013550135501355</v>
      </c>
      <c r="M26" s="12">
        <f t="shared" si="2"/>
        <v>1.9491942861163887</v>
      </c>
      <c r="N26" s="1">
        <f t="shared" si="3"/>
        <v>6.1346681316208906</v>
      </c>
      <c r="O26" s="18">
        <f t="shared" si="4"/>
        <v>251201.62013295814</v>
      </c>
      <c r="P26" s="12">
        <f t="shared" si="5"/>
        <v>1.8137301092632356</v>
      </c>
      <c r="Q26" s="12">
        <f t="shared" si="6"/>
        <v>11.347295242262987</v>
      </c>
      <c r="R26" s="12">
        <f t="shared" si="10"/>
        <v>154216.00391053423</v>
      </c>
      <c r="S26" s="1">
        <f t="shared" si="10"/>
        <v>96849.098936088296</v>
      </c>
      <c r="T26" s="12">
        <f t="shared" si="10"/>
        <v>154216.00391053423</v>
      </c>
      <c r="U26" s="12">
        <f t="shared" si="10"/>
        <v>96849.098936088296</v>
      </c>
      <c r="V26" s="12">
        <f t="shared" si="10"/>
        <v>62093.198649901839</v>
      </c>
      <c r="W26" s="12">
        <f t="shared" si="10"/>
        <v>40570.464082447012</v>
      </c>
      <c r="X26" s="12">
        <f t="shared" si="10"/>
        <v>26972.568579331761</v>
      </c>
      <c r="Y26" s="12">
        <f t="shared" si="8"/>
        <v>7</v>
      </c>
    </row>
    <row r="27" spans="1:25">
      <c r="A27" s="12" t="s">
        <v>334</v>
      </c>
      <c r="B27" s="21" t="s">
        <v>253</v>
      </c>
      <c r="C27" s="22">
        <v>16950</v>
      </c>
      <c r="D27" s="7">
        <v>9.6792899022209298</v>
      </c>
      <c r="E27" s="7">
        <v>9.2899999999999778</v>
      </c>
      <c r="F27" s="13">
        <v>11823</v>
      </c>
      <c r="G27" s="21">
        <v>772</v>
      </c>
      <c r="H27" s="12">
        <v>0.98</v>
      </c>
      <c r="I27" s="12">
        <v>1.5</v>
      </c>
      <c r="J27" s="12" t="s">
        <v>272</v>
      </c>
      <c r="K27" s="14" t="s">
        <v>254</v>
      </c>
      <c r="L27" s="12">
        <f t="shared" si="1"/>
        <v>21.9559585492228</v>
      </c>
      <c r="M27" s="12">
        <f t="shared" si="2"/>
        <v>1.4336462826693732</v>
      </c>
      <c r="N27" s="1">
        <f t="shared" si="3"/>
        <v>5.4232073012187909</v>
      </c>
      <c r="O27" s="18">
        <f t="shared" si="4"/>
        <v>28742.990358134546</v>
      </c>
      <c r="P27" s="12">
        <f t="shared" si="5"/>
        <v>1.6957516435477609</v>
      </c>
      <c r="Q27" s="12">
        <f t="shared" si="6"/>
        <v>4.1044408687495775</v>
      </c>
      <c r="R27" s="12">
        <f t="shared" si="10"/>
        <v>17645.702727253054</v>
      </c>
      <c r="S27" s="1">
        <f t="shared" si="10"/>
        <v>11081.6670507165</v>
      </c>
      <c r="T27" s="12">
        <f t="shared" si="10"/>
        <v>17645.702727253054</v>
      </c>
      <c r="U27" s="12">
        <f t="shared" si="10"/>
        <v>11081.6670507165</v>
      </c>
      <c r="V27" s="12">
        <f t="shared" si="10"/>
        <v>7104.8276247391123</v>
      </c>
      <c r="W27" s="12">
        <f t="shared" si="10"/>
        <v>4642.1534117877363</v>
      </c>
      <c r="X27" s="12">
        <f t="shared" si="10"/>
        <v>3086.2550894357801</v>
      </c>
      <c r="Y27" s="12">
        <f t="shared" si="8"/>
        <v>59</v>
      </c>
    </row>
    <row r="28" spans="1:25">
      <c r="A28" s="12" t="s">
        <v>334</v>
      </c>
      <c r="B28" s="21" t="s">
        <v>304</v>
      </c>
      <c r="C28" s="22">
        <v>35250</v>
      </c>
      <c r="D28" s="7">
        <v>10.407194022132771</v>
      </c>
      <c r="E28" s="7">
        <v>12.04000000000001</v>
      </c>
      <c r="F28" s="13">
        <v>18741</v>
      </c>
      <c r="G28" s="22">
        <v>2959</v>
      </c>
      <c r="H28" s="12">
        <v>1.42</v>
      </c>
      <c r="I28" s="12">
        <v>1.4</v>
      </c>
      <c r="J28" s="12" t="s">
        <v>275</v>
      </c>
      <c r="K28" s="14" t="s">
        <v>305</v>
      </c>
      <c r="L28" s="12">
        <f t="shared" si="1"/>
        <v>11.912808381209869</v>
      </c>
      <c r="M28" s="12">
        <f t="shared" si="2"/>
        <v>1.8809028333600128</v>
      </c>
      <c r="N28" s="1">
        <f t="shared" si="3"/>
        <v>5.1807986371739334</v>
      </c>
      <c r="O28" s="18">
        <f t="shared" si="4"/>
        <v>58414.916761523004</v>
      </c>
      <c r="P28" s="12">
        <f t="shared" si="5"/>
        <v>1.657160759192142</v>
      </c>
      <c r="Q28" s="12">
        <f t="shared" si="6"/>
        <v>1.7352953315722601</v>
      </c>
      <c r="R28" s="12">
        <f t="shared" si="10"/>
        <v>35861.691604379223</v>
      </c>
      <c r="S28" s="1">
        <f t="shared" si="10"/>
        <v>22521.479159989853</v>
      </c>
      <c r="T28" s="12">
        <f t="shared" si="10"/>
        <v>35861.691604379223</v>
      </c>
      <c r="U28" s="12">
        <f t="shared" si="10"/>
        <v>22521.479159989853</v>
      </c>
      <c r="V28" s="12">
        <f t="shared" si="10"/>
        <v>14439.274032830321</v>
      </c>
      <c r="W28" s="12">
        <f t="shared" si="10"/>
        <v>9434.3351810315926</v>
      </c>
      <c r="X28" s="12">
        <f t="shared" si="10"/>
        <v>6272.2539272325885</v>
      </c>
      <c r="Y28" s="12">
        <f t="shared" si="8"/>
        <v>28</v>
      </c>
    </row>
    <row r="29" spans="1:25">
      <c r="A29" s="12" t="s">
        <v>334</v>
      </c>
      <c r="B29" s="21" t="s">
        <v>344</v>
      </c>
      <c r="C29" s="22">
        <v>2260</v>
      </c>
      <c r="D29" s="7">
        <v>-12.031464539839289</v>
      </c>
      <c r="E29" s="7">
        <v>4.0399999999999636</v>
      </c>
      <c r="F29" s="13">
        <v>2517</v>
      </c>
      <c r="G29" s="18">
        <v>315</v>
      </c>
      <c r="H29" s="12">
        <v>0.18</v>
      </c>
      <c r="I29" s="12">
        <v>0</v>
      </c>
      <c r="J29" s="12" t="s">
        <v>274</v>
      </c>
      <c r="K29" s="14" t="s">
        <v>345</v>
      </c>
      <c r="L29" s="12">
        <f t="shared" si="1"/>
        <v>7.1746031746031749</v>
      </c>
      <c r="M29" s="12">
        <f t="shared" si="2"/>
        <v>0.89789431863329361</v>
      </c>
      <c r="N29" s="1">
        <f t="shared" si="3"/>
        <v>5.1665969994721284</v>
      </c>
      <c r="O29" s="18">
        <f t="shared" si="4"/>
        <v>3740.1295956775016</v>
      </c>
      <c r="P29" s="12">
        <f t="shared" si="5"/>
        <v>1.6549245998573017</v>
      </c>
      <c r="Q29" s="12">
        <f t="shared" si="6"/>
        <v>1.5980145463035313</v>
      </c>
      <c r="R29" s="12">
        <f t="shared" si="10"/>
        <v>2296.1151287464595</v>
      </c>
      <c r="S29" s="1">
        <f t="shared" si="10"/>
        <v>1441.9818672102474</v>
      </c>
      <c r="T29" s="12">
        <f t="shared" si="10"/>
        <v>2296.1151287464595</v>
      </c>
      <c r="U29" s="12">
        <f t="shared" si="10"/>
        <v>1441.9818672102474</v>
      </c>
      <c r="V29" s="12">
        <f t="shared" si="10"/>
        <v>924.50283496523627</v>
      </c>
      <c r="W29" s="12">
        <f t="shared" si="10"/>
        <v>604.05181043345794</v>
      </c>
      <c r="X29" s="12">
        <f t="shared" si="10"/>
        <v>401.59335740591433</v>
      </c>
      <c r="Y29" s="12">
        <f t="shared" si="8"/>
        <v>442</v>
      </c>
    </row>
    <row r="30" spans="1:25">
      <c r="A30" s="12" t="s">
        <v>336</v>
      </c>
      <c r="B30" s="21" t="s">
        <v>157</v>
      </c>
      <c r="C30" s="22">
        <v>6610</v>
      </c>
      <c r="D30" s="7">
        <v>7.9082837175662064</v>
      </c>
      <c r="E30" s="7">
        <v>4.9299999999999642</v>
      </c>
      <c r="F30" s="13">
        <v>6635</v>
      </c>
      <c r="G30" s="21">
        <v>425</v>
      </c>
      <c r="H30" s="12">
        <v>3.26</v>
      </c>
      <c r="I30" s="12">
        <v>1.5</v>
      </c>
      <c r="J30" s="12" t="s">
        <v>271</v>
      </c>
      <c r="K30" s="14" t="s">
        <v>158</v>
      </c>
      <c r="L30" s="12">
        <f t="shared" si="1"/>
        <v>15.552941176470588</v>
      </c>
      <c r="M30" s="12">
        <f t="shared" si="2"/>
        <v>0.99623210248681238</v>
      </c>
      <c r="N30" s="1">
        <f t="shared" si="3"/>
        <v>4.9696186986550206</v>
      </c>
      <c r="O30" s="18">
        <f t="shared" si="4"/>
        <v>10735.880180167769</v>
      </c>
      <c r="P30" s="12">
        <f t="shared" si="5"/>
        <v>1.6241876218105551</v>
      </c>
      <c r="Q30" s="12">
        <f t="shared" si="6"/>
        <v>-0.2889692733653817</v>
      </c>
      <c r="R30" s="12">
        <f t="shared" si="10"/>
        <v>6590.8991310305482</v>
      </c>
      <c r="S30" s="1">
        <f t="shared" si="10"/>
        <v>4139.1465595831924</v>
      </c>
      <c r="T30" s="12">
        <f t="shared" si="10"/>
        <v>6590.8991310305482</v>
      </c>
      <c r="U30" s="12">
        <f t="shared" si="10"/>
        <v>4139.1465595831924</v>
      </c>
      <c r="V30" s="12">
        <f t="shared" si="10"/>
        <v>2653.7453872943343</v>
      </c>
      <c r="W30" s="12">
        <f t="shared" si="10"/>
        <v>1733.9045863335377</v>
      </c>
      <c r="X30" s="12">
        <f t="shared" si="10"/>
        <v>1152.7563566898789</v>
      </c>
      <c r="Y30" s="12">
        <f t="shared" si="8"/>
        <v>151</v>
      </c>
    </row>
    <row r="31" spans="1:25">
      <c r="A31" s="12" t="s">
        <v>334</v>
      </c>
      <c r="B31" s="21" t="s">
        <v>64</v>
      </c>
      <c r="C31" s="22">
        <v>41650</v>
      </c>
      <c r="D31" s="7">
        <v>8.2796211303512024</v>
      </c>
      <c r="E31" s="7">
        <v>16.68999999999998</v>
      </c>
      <c r="F31" s="19">
        <v>13056</v>
      </c>
      <c r="G31" s="19">
        <v>2315</v>
      </c>
      <c r="H31" s="12">
        <v>2.92</v>
      </c>
      <c r="I31" s="12">
        <v>0</v>
      </c>
      <c r="J31" s="12" t="s">
        <v>310</v>
      </c>
      <c r="K31" s="14" t="s">
        <v>221</v>
      </c>
      <c r="L31" s="12">
        <f t="shared" si="1"/>
        <v>17.99136069114471</v>
      </c>
      <c r="M31" s="12">
        <f t="shared" si="2"/>
        <v>3.1901041666666665</v>
      </c>
      <c r="N31" s="1">
        <f t="shared" si="3"/>
        <v>3.9089971605294149</v>
      </c>
      <c r="O31" s="18">
        <f t="shared" si="4"/>
        <v>61114.820401110395</v>
      </c>
      <c r="P31" s="12">
        <f t="shared" si="5"/>
        <v>1.4673426266773204</v>
      </c>
      <c r="Q31" s="12">
        <f t="shared" si="6"/>
        <v>-9.9178913997482425</v>
      </c>
      <c r="R31" s="12">
        <f t="shared" si="10"/>
        <v>37519.198232004856</v>
      </c>
      <c r="S31" s="1">
        <f t="shared" si="10"/>
        <v>23562.408890339138</v>
      </c>
      <c r="T31" s="12">
        <f t="shared" si="10"/>
        <v>37519.198232004856</v>
      </c>
      <c r="U31" s="12">
        <f t="shared" si="10"/>
        <v>23562.408890339138</v>
      </c>
      <c r="V31" s="12">
        <f t="shared" si="10"/>
        <v>15106.648920539086</v>
      </c>
      <c r="W31" s="12">
        <f t="shared" si="10"/>
        <v>9870.3846920895703</v>
      </c>
      <c r="X31" s="12">
        <f t="shared" si="10"/>
        <v>6562.1538730920684</v>
      </c>
      <c r="Y31" s="12">
        <f t="shared" si="8"/>
        <v>24</v>
      </c>
    </row>
    <row r="32" spans="1:25">
      <c r="A32" s="12" t="s">
        <v>336</v>
      </c>
      <c r="B32" s="21" t="s">
        <v>81</v>
      </c>
      <c r="C32" s="22">
        <v>8140</v>
      </c>
      <c r="D32" s="7">
        <v>8.6713279168700268</v>
      </c>
      <c r="E32" s="7">
        <v>14.159999999999981</v>
      </c>
      <c r="F32" s="13">
        <v>3045</v>
      </c>
      <c r="G32" s="18">
        <v>452</v>
      </c>
      <c r="H32" s="12">
        <v>1.29</v>
      </c>
      <c r="I32" s="12">
        <v>1.9</v>
      </c>
      <c r="J32" s="12" t="s">
        <v>273</v>
      </c>
      <c r="K32" s="14" t="s">
        <v>161</v>
      </c>
      <c r="L32" s="12">
        <f t="shared" si="1"/>
        <v>18.008849557522122</v>
      </c>
      <c r="M32" s="12">
        <f t="shared" si="2"/>
        <v>2.6732348111658455</v>
      </c>
      <c r="N32" s="1">
        <f t="shared" si="3"/>
        <v>3.4689994154268877</v>
      </c>
      <c r="O32" s="18">
        <f t="shared" si="4"/>
        <v>11447.928229422865</v>
      </c>
      <c r="P32" s="12">
        <f t="shared" si="5"/>
        <v>1.4063793893639884</v>
      </c>
      <c r="Q32" s="12">
        <f t="shared" si="6"/>
        <v>-13.660505336288765</v>
      </c>
      <c r="R32" s="12">
        <f t="shared" si="10"/>
        <v>7028.0348656260949</v>
      </c>
      <c r="S32" s="1">
        <f t="shared" si="10"/>
        <v>4413.6719067248832</v>
      </c>
      <c r="T32" s="12">
        <f t="shared" si="10"/>
        <v>7028.0348656260949</v>
      </c>
      <c r="U32" s="12">
        <f t="shared" si="10"/>
        <v>4413.6719067248832</v>
      </c>
      <c r="V32" s="12">
        <f t="shared" si="10"/>
        <v>2829.7527750941031</v>
      </c>
      <c r="W32" s="12">
        <f t="shared" si="10"/>
        <v>1848.9043215740596</v>
      </c>
      <c r="X32" s="12">
        <f t="shared" si="10"/>
        <v>1229.2119338081598</v>
      </c>
      <c r="Y32" s="12">
        <f t="shared" si="8"/>
        <v>123</v>
      </c>
    </row>
    <row r="33" spans="1:25">
      <c r="A33" s="12" t="s">
        <v>338</v>
      </c>
      <c r="B33" s="21" t="s">
        <v>226</v>
      </c>
      <c r="C33" s="22">
        <v>3300</v>
      </c>
      <c r="D33" s="18">
        <v>9.6999999999999993</v>
      </c>
      <c r="E33" s="7">
        <v>13.450000000000021</v>
      </c>
      <c r="F33" s="13">
        <v>1201</v>
      </c>
      <c r="G33" s="18">
        <v>186</v>
      </c>
      <c r="H33" s="12">
        <v>7.32</v>
      </c>
      <c r="I33" s="12">
        <v>0.3</v>
      </c>
      <c r="J33" s="12" t="s">
        <v>312</v>
      </c>
      <c r="K33" s="14" t="s">
        <v>227</v>
      </c>
      <c r="L33" s="12">
        <f t="shared" si="1"/>
        <v>17.741935483870968</v>
      </c>
      <c r="M33" s="12">
        <f t="shared" si="2"/>
        <v>2.7477102414654455</v>
      </c>
      <c r="N33" s="1">
        <f t="shared" si="3"/>
        <v>2.5433277162049572</v>
      </c>
      <c r="O33" s="18">
        <f t="shared" si="4"/>
        <v>4242.1694260337399</v>
      </c>
      <c r="P33" s="12">
        <f t="shared" si="5"/>
        <v>1.2855058866768909</v>
      </c>
      <c r="Q33" s="12">
        <f t="shared" si="6"/>
        <v>-21.081089866439129</v>
      </c>
      <c r="R33" s="12">
        <f t="shared" ref="R33:X42" si="11">$O33/R$2</f>
        <v>2604.3240344075089</v>
      </c>
      <c r="S33" s="1">
        <f t="shared" si="11"/>
        <v>1635.5399548304356</v>
      </c>
      <c r="T33" s="12">
        <f t="shared" si="11"/>
        <v>2604.3240344075089</v>
      </c>
      <c r="U33" s="12">
        <f t="shared" si="11"/>
        <v>1635.5399548304356</v>
      </c>
      <c r="V33" s="12">
        <f t="shared" si="11"/>
        <v>1048.5994028933144</v>
      </c>
      <c r="W33" s="12">
        <f t="shared" si="11"/>
        <v>685.13404586906154</v>
      </c>
      <c r="X33" s="12">
        <f t="shared" si="11"/>
        <v>455.49947372265012</v>
      </c>
      <c r="Y33" s="12">
        <f t="shared" si="8"/>
        <v>303</v>
      </c>
    </row>
    <row r="34" spans="1:25">
      <c r="A34" s="12" t="s">
        <v>334</v>
      </c>
      <c r="B34" s="21" t="s">
        <v>143</v>
      </c>
      <c r="C34" s="22">
        <v>42200</v>
      </c>
      <c r="D34" s="7">
        <v>13.789737931857159</v>
      </c>
      <c r="E34" s="7">
        <v>9.9499999999999744</v>
      </c>
      <c r="F34" s="13">
        <v>20879</v>
      </c>
      <c r="G34" s="22">
        <v>1817</v>
      </c>
      <c r="H34" s="12">
        <v>0.71</v>
      </c>
      <c r="I34" s="12">
        <v>0.7</v>
      </c>
      <c r="J34" s="18" t="s">
        <v>261</v>
      </c>
      <c r="K34" s="14" t="s">
        <v>144</v>
      </c>
      <c r="L34" s="12">
        <f t="shared" si="1"/>
        <v>23.225096312603192</v>
      </c>
      <c r="M34" s="12">
        <f t="shared" si="2"/>
        <v>2.0211695962450307</v>
      </c>
      <c r="N34" s="1">
        <f t="shared" si="3"/>
        <v>2.4790186790528912</v>
      </c>
      <c r="O34" s="18">
        <f t="shared" si="4"/>
        <v>53909.093770298125</v>
      </c>
      <c r="P34" s="12">
        <f t="shared" si="5"/>
        <v>1.2774666770212826</v>
      </c>
      <c r="Q34" s="12">
        <f t="shared" si="6"/>
        <v>-21.574627601996212</v>
      </c>
      <c r="R34" s="12">
        <f t="shared" si="11"/>
        <v>33095.507151957601</v>
      </c>
      <c r="S34" s="1">
        <f t="shared" si="11"/>
        <v>20784.289342365802</v>
      </c>
      <c r="T34" s="12">
        <f t="shared" si="11"/>
        <v>33095.507151957601</v>
      </c>
      <c r="U34" s="12">
        <f t="shared" si="11"/>
        <v>20784.289342365802</v>
      </c>
      <c r="V34" s="12">
        <f t="shared" si="11"/>
        <v>13325.503500907253</v>
      </c>
      <c r="W34" s="12">
        <f t="shared" si="11"/>
        <v>8706.6196124353501</v>
      </c>
      <c r="X34" s="12">
        <f t="shared" si="11"/>
        <v>5788.4448675106942</v>
      </c>
      <c r="Y34" s="12">
        <f t="shared" si="8"/>
        <v>24</v>
      </c>
    </row>
    <row r="35" spans="1:25">
      <c r="A35" s="12" t="s">
        <v>339</v>
      </c>
      <c r="B35" s="21" t="s">
        <v>155</v>
      </c>
      <c r="C35" s="22">
        <v>7000</v>
      </c>
      <c r="D35" s="21">
        <v>2</v>
      </c>
      <c r="E35" s="7">
        <v>8.2399999999999523</v>
      </c>
      <c r="F35" s="13">
        <v>3997</v>
      </c>
      <c r="G35" s="21">
        <v>335</v>
      </c>
      <c r="H35" s="12">
        <v>3.9</v>
      </c>
      <c r="I35" s="12">
        <v>0</v>
      </c>
      <c r="J35" s="12" t="s">
        <v>318</v>
      </c>
      <c r="K35" s="14" t="s">
        <v>156</v>
      </c>
      <c r="L35" s="12">
        <f t="shared" ref="L35:L57" si="12">C35/G35</f>
        <v>20.895522388059703</v>
      </c>
      <c r="M35" s="12">
        <f t="shared" ref="M35:M57" si="13">C35/F35</f>
        <v>1.7513134851138354</v>
      </c>
      <c r="N35" s="1">
        <f t="shared" ref="N35:N57" si="14">((POWER(P35,1/10)-1)*100)</f>
        <v>2.3414095951188818</v>
      </c>
      <c r="O35" s="18">
        <f t="shared" ref="O35:O57" si="15">IF($N$1=1,POWER((1+(D35)/100),10)*F35,POWER((1+(E35)/100),10)*F35)</f>
        <v>8822.9127430227727</v>
      </c>
      <c r="P35" s="12">
        <f t="shared" ref="P35:P57" si="16">O35/C35</f>
        <v>1.2604161061461103</v>
      </c>
      <c r="Q35" s="12">
        <f t="shared" ref="Q35:Q57" si="17">R35/C35*100-100</f>
        <v>-22.621384746066624</v>
      </c>
      <c r="R35" s="12">
        <f t="shared" si="11"/>
        <v>5416.5030677753357</v>
      </c>
      <c r="S35" s="1">
        <f t="shared" si="11"/>
        <v>3401.6148012947301</v>
      </c>
      <c r="T35" s="12">
        <f t="shared" si="11"/>
        <v>5416.5030677753357</v>
      </c>
      <c r="U35" s="12">
        <f t="shared" si="11"/>
        <v>3401.6148012947301</v>
      </c>
      <c r="V35" s="12">
        <f t="shared" si="11"/>
        <v>2180.8890935229497</v>
      </c>
      <c r="W35" s="12">
        <f t="shared" si="11"/>
        <v>1424.9496653481408</v>
      </c>
      <c r="X35" s="12">
        <f t="shared" si="11"/>
        <v>947.35304216861152</v>
      </c>
      <c r="Y35" s="12">
        <f t="shared" ref="Y35:Y57" si="18">ROUND(1000000/C35,  0)</f>
        <v>143</v>
      </c>
    </row>
    <row r="36" spans="1:25">
      <c r="A36" s="12" t="s">
        <v>334</v>
      </c>
      <c r="B36" s="21" t="s">
        <v>67</v>
      </c>
      <c r="C36" s="22">
        <v>11100</v>
      </c>
      <c r="D36" s="7">
        <v>4.345699453579428</v>
      </c>
      <c r="E36" s="7">
        <v>12.88000000000002</v>
      </c>
      <c r="F36" s="13">
        <v>4115</v>
      </c>
      <c r="G36" s="21">
        <v>450</v>
      </c>
      <c r="H36" s="12">
        <v>6.13</v>
      </c>
      <c r="I36" s="12">
        <v>0.6</v>
      </c>
      <c r="J36" s="12" t="s">
        <v>271</v>
      </c>
      <c r="K36" s="14" t="s">
        <v>180</v>
      </c>
      <c r="L36" s="12">
        <f t="shared" si="12"/>
        <v>24.666666666666668</v>
      </c>
      <c r="M36" s="12">
        <f t="shared" si="13"/>
        <v>2.6974483596597811</v>
      </c>
      <c r="N36" s="1">
        <f t="shared" si="14"/>
        <v>2.2166601985750933</v>
      </c>
      <c r="O36" s="18">
        <f t="shared" si="15"/>
        <v>13821.012094372882</v>
      </c>
      <c r="P36" s="12">
        <f t="shared" si="16"/>
        <v>1.2451362247182776</v>
      </c>
      <c r="Q36" s="12">
        <f t="shared" si="17"/>
        <v>-23.559436918174427</v>
      </c>
      <c r="R36" s="12">
        <f t="shared" si="11"/>
        <v>8484.9025020826393</v>
      </c>
      <c r="S36" s="1">
        <f t="shared" si="11"/>
        <v>5328.5984661098591</v>
      </c>
      <c r="T36" s="12">
        <f t="shared" si="11"/>
        <v>8484.9025020826393</v>
      </c>
      <c r="U36" s="12">
        <f t="shared" si="11"/>
        <v>5328.5984661098591</v>
      </c>
      <c r="V36" s="12">
        <f t="shared" si="11"/>
        <v>3416.3428128543146</v>
      </c>
      <c r="W36" s="12">
        <f t="shared" si="11"/>
        <v>2232.1706144292998</v>
      </c>
      <c r="X36" s="12">
        <f t="shared" si="11"/>
        <v>1484.0198735737997</v>
      </c>
      <c r="Y36" s="12">
        <f t="shared" si="18"/>
        <v>90</v>
      </c>
    </row>
    <row r="37" spans="1:25">
      <c r="A37" s="12" t="s">
        <v>337</v>
      </c>
      <c r="B37" s="21" t="s">
        <v>302</v>
      </c>
      <c r="C37" s="22">
        <v>16750</v>
      </c>
      <c r="D37" s="18">
        <v>6.4</v>
      </c>
      <c r="E37" s="7">
        <v>14.06999999999999</v>
      </c>
      <c r="F37" s="13">
        <v>5512</v>
      </c>
      <c r="G37" s="18">
        <v>823</v>
      </c>
      <c r="H37" s="12">
        <v>1</v>
      </c>
      <c r="I37" s="12">
        <v>0.2</v>
      </c>
      <c r="J37" s="12" t="s">
        <v>291</v>
      </c>
      <c r="K37" s="14" t="s">
        <v>303</v>
      </c>
      <c r="L37" s="12">
        <f t="shared" si="12"/>
        <v>20.352369380315917</v>
      </c>
      <c r="M37" s="12">
        <f t="shared" si="13"/>
        <v>3.0388243831640058</v>
      </c>
      <c r="N37" s="1">
        <f t="shared" si="14"/>
        <v>2.0706502051623499</v>
      </c>
      <c r="O37" s="18">
        <f t="shared" si="15"/>
        <v>20560.024335684531</v>
      </c>
      <c r="P37" s="12">
        <f t="shared" si="16"/>
        <v>1.2274641394438526</v>
      </c>
      <c r="Q37" s="12">
        <f t="shared" si="17"/>
        <v>-24.644349654941607</v>
      </c>
      <c r="R37" s="12">
        <f t="shared" si="11"/>
        <v>12622.07143279728</v>
      </c>
      <c r="S37" s="1">
        <f t="shared" si="11"/>
        <v>7926.779413131032</v>
      </c>
      <c r="T37" s="12">
        <f t="shared" si="11"/>
        <v>12622.07143279728</v>
      </c>
      <c r="U37" s="12">
        <f t="shared" si="11"/>
        <v>7926.779413131032</v>
      </c>
      <c r="V37" s="12">
        <f t="shared" si="11"/>
        <v>5082.1235732745909</v>
      </c>
      <c r="W37" s="12">
        <f t="shared" si="11"/>
        <v>3320.5587145641439</v>
      </c>
      <c r="X37" s="12">
        <f t="shared" si="11"/>
        <v>2207.6158031682298</v>
      </c>
      <c r="Y37" s="12">
        <f t="shared" si="18"/>
        <v>60</v>
      </c>
    </row>
    <row r="38" spans="1:25">
      <c r="A38" s="12" t="s">
        <v>336</v>
      </c>
      <c r="B38" s="21" t="s">
        <v>246</v>
      </c>
      <c r="C38" s="22">
        <v>41850</v>
      </c>
      <c r="D38" s="7">
        <v>7.3529422217972211</v>
      </c>
      <c r="E38" s="7">
        <v>9.2499999999999574</v>
      </c>
      <c r="F38" s="13">
        <v>21153</v>
      </c>
      <c r="G38" s="22">
        <v>1657</v>
      </c>
      <c r="H38" s="12">
        <v>5.43</v>
      </c>
      <c r="I38" s="12">
        <v>0.8</v>
      </c>
      <c r="J38" s="12" t="s">
        <v>307</v>
      </c>
      <c r="K38" s="14" t="s">
        <v>247</v>
      </c>
      <c r="L38" s="12">
        <f t="shared" si="12"/>
        <v>25.256487628243814</v>
      </c>
      <c r="M38" s="12">
        <f t="shared" si="13"/>
        <v>1.9784427740745993</v>
      </c>
      <c r="N38" s="1">
        <f t="shared" si="14"/>
        <v>2.0443811762522968</v>
      </c>
      <c r="O38" s="18">
        <f t="shared" si="15"/>
        <v>51237.322382984756</v>
      </c>
      <c r="P38" s="12">
        <f t="shared" si="16"/>
        <v>1.2243087785659439</v>
      </c>
      <c r="Q38" s="12">
        <f t="shared" si="17"/>
        <v>-24.838061441206833</v>
      </c>
      <c r="R38" s="12">
        <f t="shared" si="11"/>
        <v>31455.271286854942</v>
      </c>
      <c r="S38" s="1">
        <f t="shared" si="11"/>
        <v>19754.205813097302</v>
      </c>
      <c r="T38" s="12">
        <f t="shared" si="11"/>
        <v>31455.271286854942</v>
      </c>
      <c r="U38" s="12">
        <f t="shared" si="11"/>
        <v>19754.205813097302</v>
      </c>
      <c r="V38" s="12">
        <f t="shared" si="11"/>
        <v>12665.082475709387</v>
      </c>
      <c r="W38" s="12">
        <f t="shared" si="11"/>
        <v>8275.113617178893</v>
      </c>
      <c r="X38" s="12">
        <f t="shared" si="11"/>
        <v>5501.5655992382081</v>
      </c>
      <c r="Y38" s="12">
        <f t="shared" si="18"/>
        <v>24</v>
      </c>
    </row>
    <row r="39" spans="1:25">
      <c r="A39" s="12" t="s">
        <v>337</v>
      </c>
      <c r="B39" s="21" t="s">
        <v>351</v>
      </c>
      <c r="C39" s="22">
        <v>30550</v>
      </c>
      <c r="D39" s="18">
        <v>17</v>
      </c>
      <c r="E39" s="7">
        <v>13.92999999999998</v>
      </c>
      <c r="F39" s="13">
        <v>8741</v>
      </c>
      <c r="G39" s="19">
        <v>1489</v>
      </c>
      <c r="H39" s="12">
        <v>2.1</v>
      </c>
      <c r="I39" s="12">
        <v>0.4</v>
      </c>
      <c r="J39" s="12" t="s">
        <v>272</v>
      </c>
      <c r="K39" s="14" t="s">
        <v>352</v>
      </c>
      <c r="L39" s="12">
        <f t="shared" si="12"/>
        <v>20.517125587642713</v>
      </c>
      <c r="M39" s="12">
        <f t="shared" si="13"/>
        <v>3.4950234526941997</v>
      </c>
      <c r="N39" s="1">
        <f t="shared" si="14"/>
        <v>0.52939940448719636</v>
      </c>
      <c r="O39" s="18">
        <f t="shared" si="15"/>
        <v>32206.393438044855</v>
      </c>
      <c r="P39" s="12">
        <f t="shared" si="16"/>
        <v>1.0542190978083423</v>
      </c>
      <c r="Q39" s="12">
        <f t="shared" si="17"/>
        <v>-35.280092371967669</v>
      </c>
      <c r="R39" s="12">
        <f t="shared" si="11"/>
        <v>19771.931780363877</v>
      </c>
      <c r="S39" s="1">
        <f t="shared" si="11"/>
        <v>12416.958866765492</v>
      </c>
      <c r="T39" s="12">
        <f t="shared" si="11"/>
        <v>19771.931780363877</v>
      </c>
      <c r="U39" s="12">
        <f t="shared" si="11"/>
        <v>12416.958866765492</v>
      </c>
      <c r="V39" s="12">
        <f t="shared" si="11"/>
        <v>7960.9278972283064</v>
      </c>
      <c r="W39" s="12">
        <f t="shared" si="11"/>
        <v>5201.5123449911371</v>
      </c>
      <c r="X39" s="12">
        <f t="shared" si="11"/>
        <v>3458.1351634627913</v>
      </c>
      <c r="Y39" s="12">
        <f t="shared" si="18"/>
        <v>33</v>
      </c>
    </row>
    <row r="40" spans="1:25">
      <c r="A40" s="12" t="s">
        <v>336</v>
      </c>
      <c r="B40" s="21" t="s">
        <v>26</v>
      </c>
      <c r="C40" s="22">
        <v>68300</v>
      </c>
      <c r="D40" s="7">
        <v>14.84869244860295</v>
      </c>
      <c r="E40" s="7">
        <v>17.499999999999989</v>
      </c>
      <c r="F40" s="13">
        <v>14257</v>
      </c>
      <c r="G40" s="19">
        <v>2448</v>
      </c>
      <c r="H40" s="12">
        <v>5.04</v>
      </c>
      <c r="I40" s="12">
        <v>0.2</v>
      </c>
      <c r="J40" s="12" t="s">
        <v>272</v>
      </c>
      <c r="K40" s="14" t="s">
        <v>243</v>
      </c>
      <c r="L40" s="12">
        <f t="shared" si="12"/>
        <v>27.90032679738562</v>
      </c>
      <c r="M40" s="12">
        <f t="shared" si="13"/>
        <v>4.7906291646208876</v>
      </c>
      <c r="N40" s="1">
        <f t="shared" si="14"/>
        <v>0.46125776926595474</v>
      </c>
      <c r="O40" s="18">
        <f t="shared" si="15"/>
        <v>71516.592815993092</v>
      </c>
      <c r="P40" s="12">
        <f t="shared" si="16"/>
        <v>1.0470950631916998</v>
      </c>
      <c r="Q40" s="12">
        <f t="shared" si="17"/>
        <v>-35.717446298951671</v>
      </c>
      <c r="R40" s="12">
        <f t="shared" si="11"/>
        <v>43904.984177816012</v>
      </c>
      <c r="S40" s="1">
        <f t="shared" si="11"/>
        <v>27572.742443070376</v>
      </c>
      <c r="T40" s="12">
        <f t="shared" si="11"/>
        <v>43904.984177816012</v>
      </c>
      <c r="U40" s="12">
        <f t="shared" si="11"/>
        <v>27572.742443070376</v>
      </c>
      <c r="V40" s="12">
        <f t="shared" si="11"/>
        <v>17677.807978058398</v>
      </c>
      <c r="W40" s="12">
        <f t="shared" si="11"/>
        <v>11550.329009042718</v>
      </c>
      <c r="X40" s="12">
        <f t="shared" si="11"/>
        <v>7679.035681650972</v>
      </c>
      <c r="Y40" s="12">
        <f t="shared" si="18"/>
        <v>15</v>
      </c>
    </row>
    <row r="41" spans="1:25">
      <c r="A41" s="12" t="s">
        <v>334</v>
      </c>
      <c r="B41" s="21" t="s">
        <v>57</v>
      </c>
      <c r="C41" s="22">
        <v>25800</v>
      </c>
      <c r="D41" s="7">
        <v>10.0466953627209</v>
      </c>
      <c r="E41" s="7">
        <v>11.63999999999999</v>
      </c>
      <c r="F41" s="13">
        <v>8839</v>
      </c>
      <c r="G41" s="19">
        <v>1016</v>
      </c>
      <c r="H41" s="12">
        <v>2.74</v>
      </c>
      <c r="I41" s="12">
        <v>0.9</v>
      </c>
      <c r="J41" s="12" t="s">
        <v>310</v>
      </c>
      <c r="K41" s="14" t="s">
        <v>196</v>
      </c>
      <c r="L41" s="12">
        <f t="shared" si="12"/>
        <v>25.393700787401574</v>
      </c>
      <c r="M41" s="12">
        <f t="shared" si="13"/>
        <v>2.9188822264962098</v>
      </c>
      <c r="N41" s="1">
        <f t="shared" si="14"/>
        <v>0.29936202535911782</v>
      </c>
      <c r="O41" s="18">
        <f t="shared" si="15"/>
        <v>26582.842127908531</v>
      </c>
      <c r="P41" s="12">
        <f t="shared" si="16"/>
        <v>1.0303427181359897</v>
      </c>
      <c r="Q41" s="12">
        <f t="shared" si="17"/>
        <v>-36.745894964710516</v>
      </c>
      <c r="R41" s="12">
        <f t="shared" si="11"/>
        <v>16319.559099104688</v>
      </c>
      <c r="S41" s="1">
        <f t="shared" si="11"/>
        <v>10248.83639637978</v>
      </c>
      <c r="T41" s="12">
        <f t="shared" si="11"/>
        <v>16319.559099104688</v>
      </c>
      <c r="U41" s="12">
        <f t="shared" si="11"/>
        <v>10248.83639637978</v>
      </c>
      <c r="V41" s="12">
        <f t="shared" si="11"/>
        <v>6570.8720192710252</v>
      </c>
      <c r="W41" s="12">
        <f t="shared" si="11"/>
        <v>4293.2774127366147</v>
      </c>
      <c r="X41" s="12">
        <f t="shared" si="11"/>
        <v>2854.3109393524546</v>
      </c>
      <c r="Y41" s="12">
        <f t="shared" si="18"/>
        <v>39</v>
      </c>
    </row>
    <row r="42" spans="1:25">
      <c r="A42" s="12" t="s">
        <v>334</v>
      </c>
      <c r="B42" s="21" t="s">
        <v>87</v>
      </c>
      <c r="C42" s="22">
        <v>9100</v>
      </c>
      <c r="D42" s="7">
        <v>6.8053805157136651</v>
      </c>
      <c r="E42" s="7">
        <v>5.6400000000000148</v>
      </c>
      <c r="F42" s="13">
        <v>3907</v>
      </c>
      <c r="G42" s="21">
        <v>268</v>
      </c>
      <c r="H42" s="12">
        <v>3.06</v>
      </c>
      <c r="I42" s="12">
        <v>0.7</v>
      </c>
      <c r="J42" s="21" t="s">
        <v>264</v>
      </c>
      <c r="K42" s="14" t="s">
        <v>99</v>
      </c>
      <c r="L42" s="12">
        <f t="shared" si="12"/>
        <v>33.955223880597018</v>
      </c>
      <c r="M42" s="12">
        <f t="shared" si="13"/>
        <v>2.3291528026618891</v>
      </c>
      <c r="N42" s="1">
        <f t="shared" si="14"/>
        <v>-2.9247328428047004</v>
      </c>
      <c r="O42" s="18">
        <f t="shared" si="15"/>
        <v>6762.8123421257442</v>
      </c>
      <c r="P42" s="12">
        <f t="shared" si="16"/>
        <v>0.74316619144238949</v>
      </c>
      <c r="Q42" s="12">
        <f t="shared" si="17"/>
        <v>-54.376042549010791</v>
      </c>
      <c r="R42" s="12">
        <f t="shared" si="11"/>
        <v>4151.7801280400181</v>
      </c>
      <c r="S42" s="1">
        <f t="shared" si="11"/>
        <v>2607.3569161777932</v>
      </c>
      <c r="T42" s="12">
        <f t="shared" si="11"/>
        <v>4151.7801280400181</v>
      </c>
      <c r="U42" s="12">
        <f t="shared" si="11"/>
        <v>2607.3569161777932</v>
      </c>
      <c r="V42" s="12">
        <f t="shared" si="11"/>
        <v>1671.6637813456794</v>
      </c>
      <c r="W42" s="12">
        <f t="shared" si="11"/>
        <v>1092.2319492896613</v>
      </c>
      <c r="X42" s="12">
        <f t="shared" si="11"/>
        <v>726.1514459603809</v>
      </c>
      <c r="Y42" s="12">
        <f t="shared" si="18"/>
        <v>110</v>
      </c>
    </row>
    <row r="43" spans="1:25">
      <c r="A43" s="12" t="s">
        <v>334</v>
      </c>
      <c r="B43" s="21" t="s">
        <v>229</v>
      </c>
      <c r="C43" s="22">
        <v>37150</v>
      </c>
      <c r="D43" s="7">
        <v>11.060739383060209</v>
      </c>
      <c r="E43" s="7">
        <v>8.4299999999999642</v>
      </c>
      <c r="F43" s="13">
        <v>11318</v>
      </c>
      <c r="G43" s="22">
        <v>1057</v>
      </c>
      <c r="H43" s="12">
        <v>2.44</v>
      </c>
      <c r="I43" s="12">
        <v>0.3</v>
      </c>
      <c r="J43" s="23" t="s">
        <v>265</v>
      </c>
      <c r="K43" s="14" t="s">
        <v>230</v>
      </c>
      <c r="L43" s="12">
        <f t="shared" si="12"/>
        <v>35.146641438032169</v>
      </c>
      <c r="M43" s="12">
        <f t="shared" si="13"/>
        <v>3.2823820462979323</v>
      </c>
      <c r="N43" s="1">
        <f t="shared" si="14"/>
        <v>-3.7212274346169028</v>
      </c>
      <c r="O43" s="18">
        <f t="shared" si="15"/>
        <v>25425.193529370888</v>
      </c>
      <c r="P43" s="12">
        <f t="shared" si="16"/>
        <v>0.68439282717014505</v>
      </c>
      <c r="Q43" s="12">
        <f t="shared" si="17"/>
        <v>-57.984217277201765</v>
      </c>
      <c r="R43" s="12">
        <f t="shared" ref="R43:X57" si="19">$O43/R$2</f>
        <v>15608.863281519543</v>
      </c>
      <c r="S43" s="1">
        <f t="shared" si="19"/>
        <v>9802.5127476960915</v>
      </c>
      <c r="T43" s="12">
        <f t="shared" si="19"/>
        <v>15608.863281519543</v>
      </c>
      <c r="U43" s="12">
        <f t="shared" si="19"/>
        <v>9802.5127476960915</v>
      </c>
      <c r="V43" s="12">
        <f t="shared" si="19"/>
        <v>6284.7189906491085</v>
      </c>
      <c r="W43" s="12">
        <f t="shared" si="19"/>
        <v>4106.3107010481799</v>
      </c>
      <c r="X43" s="12">
        <f t="shared" si="19"/>
        <v>2730.0093675779694</v>
      </c>
      <c r="Y43" s="12">
        <f t="shared" si="18"/>
        <v>27</v>
      </c>
    </row>
    <row r="44" spans="1:25">
      <c r="A44" s="12" t="s">
        <v>334</v>
      </c>
      <c r="B44" s="21" t="s">
        <v>141</v>
      </c>
      <c r="C44" s="22">
        <v>7870</v>
      </c>
      <c r="D44" s="7">
        <v>21.084318873535711</v>
      </c>
      <c r="E44" s="7">
        <v>8.3799999999999528</v>
      </c>
      <c r="F44" s="13">
        <v>2403</v>
      </c>
      <c r="G44" s="18">
        <v>210</v>
      </c>
      <c r="H44" s="12">
        <v>3.28</v>
      </c>
      <c r="I44" s="12">
        <v>0</v>
      </c>
      <c r="J44" s="12" t="s">
        <v>261</v>
      </c>
      <c r="K44" s="14" t="s">
        <v>142</v>
      </c>
      <c r="L44" s="12">
        <f t="shared" si="12"/>
        <v>37.476190476190474</v>
      </c>
      <c r="M44" s="12">
        <f t="shared" si="13"/>
        <v>3.2750728256346235</v>
      </c>
      <c r="N44" s="1">
        <f t="shared" si="14"/>
        <v>-3.7441683820954696</v>
      </c>
      <c r="O44" s="18">
        <f t="shared" si="15"/>
        <v>5373.3513331850409</v>
      </c>
      <c r="P44" s="12">
        <f t="shared" si="16"/>
        <v>0.68276382886722242</v>
      </c>
      <c r="Q44" s="12">
        <f t="shared" si="17"/>
        <v>-58.084223642017726</v>
      </c>
      <c r="R44" s="12">
        <f t="shared" si="19"/>
        <v>3298.7715993732049</v>
      </c>
      <c r="S44" s="1">
        <f t="shared" si="19"/>
        <v>2071.6595482567191</v>
      </c>
      <c r="T44" s="12">
        <f t="shared" si="19"/>
        <v>3298.7715993732049</v>
      </c>
      <c r="U44" s="12">
        <f t="shared" si="19"/>
        <v>2071.6595482567191</v>
      </c>
      <c r="V44" s="12">
        <f t="shared" si="19"/>
        <v>1328.2102701828805</v>
      </c>
      <c r="W44" s="12">
        <f t="shared" si="19"/>
        <v>867.82623913797977</v>
      </c>
      <c r="X44" s="12">
        <f t="shared" si="19"/>
        <v>576.95920614869374</v>
      </c>
      <c r="Y44" s="12">
        <f t="shared" si="18"/>
        <v>127</v>
      </c>
    </row>
    <row r="45" spans="1:25">
      <c r="A45" s="12" t="s">
        <v>336</v>
      </c>
      <c r="B45" s="21" t="s">
        <v>183</v>
      </c>
      <c r="C45" s="22">
        <v>11500</v>
      </c>
      <c r="D45" s="7">
        <v>4.6266422574350656</v>
      </c>
      <c r="E45" s="7">
        <v>3.7099999999999942</v>
      </c>
      <c r="F45" s="13">
        <v>4426</v>
      </c>
      <c r="G45" s="12">
        <v>226</v>
      </c>
      <c r="H45" s="12">
        <v>4.12</v>
      </c>
      <c r="I45" s="12">
        <v>0.3</v>
      </c>
      <c r="J45" s="12" t="s">
        <v>317</v>
      </c>
      <c r="K45" s="14" t="s">
        <v>184</v>
      </c>
      <c r="L45" s="12">
        <f t="shared" si="12"/>
        <v>50.884955752212392</v>
      </c>
      <c r="M45" s="12">
        <f t="shared" si="13"/>
        <v>2.598282873926796</v>
      </c>
      <c r="N45" s="1">
        <f t="shared" si="14"/>
        <v>-5.7346702256635629</v>
      </c>
      <c r="O45" s="18">
        <f t="shared" si="15"/>
        <v>6371.1488577968594</v>
      </c>
      <c r="P45" s="12">
        <f t="shared" si="16"/>
        <v>0.55401294415624869</v>
      </c>
      <c r="Q45" s="12">
        <f t="shared" si="17"/>
        <v>-65.988411094934236</v>
      </c>
      <c r="R45" s="12">
        <f t="shared" si="19"/>
        <v>3911.3327240825624</v>
      </c>
      <c r="S45" s="1">
        <f t="shared" si="19"/>
        <v>2456.3536880802035</v>
      </c>
      <c r="T45" s="12">
        <f t="shared" si="19"/>
        <v>3911.3327240825624</v>
      </c>
      <c r="U45" s="12">
        <f t="shared" si="19"/>
        <v>2456.3536880802035</v>
      </c>
      <c r="V45" s="12">
        <f t="shared" si="19"/>
        <v>1574.850558073178</v>
      </c>
      <c r="W45" s="12">
        <f t="shared" si="19"/>
        <v>1028.9761099564566</v>
      </c>
      <c r="X45" s="12">
        <f t="shared" si="19"/>
        <v>684.09689955463159</v>
      </c>
      <c r="Y45" s="12">
        <f t="shared" si="18"/>
        <v>87</v>
      </c>
    </row>
    <row r="46" spans="1:25">
      <c r="A46" s="12" t="s">
        <v>334</v>
      </c>
      <c r="B46" s="21" t="s">
        <v>80</v>
      </c>
      <c r="C46" s="22">
        <v>10750</v>
      </c>
      <c r="D46" s="7">
        <v>2.8359928481785772</v>
      </c>
      <c r="E46" s="7">
        <v>5.430000000000021</v>
      </c>
      <c r="F46" s="13">
        <v>3287</v>
      </c>
      <c r="G46" s="18">
        <v>470</v>
      </c>
      <c r="H46" s="12">
        <v>3.46</v>
      </c>
      <c r="I46" s="12">
        <v>0.5</v>
      </c>
      <c r="J46" s="12" t="s">
        <v>308</v>
      </c>
      <c r="K46" s="14" t="s">
        <v>245</v>
      </c>
      <c r="L46" s="12">
        <f t="shared" si="12"/>
        <v>22.872340425531913</v>
      </c>
      <c r="M46" s="12">
        <f t="shared" si="13"/>
        <v>3.2704593854578645</v>
      </c>
      <c r="N46" s="1">
        <f t="shared" si="14"/>
        <v>-6.3509598411269135</v>
      </c>
      <c r="O46" s="18">
        <f t="shared" si="15"/>
        <v>5577.5281294403558</v>
      </c>
      <c r="P46" s="12">
        <f t="shared" si="16"/>
        <v>0.51883982599445166</v>
      </c>
      <c r="Q46" s="12">
        <f t="shared" si="17"/>
        <v>-68.147735435722467</v>
      </c>
      <c r="R46" s="12">
        <f t="shared" si="19"/>
        <v>3424.1184406598341</v>
      </c>
      <c r="S46" s="1">
        <f t="shared" si="19"/>
        <v>2150.3785419101764</v>
      </c>
      <c r="T46" s="12">
        <f t="shared" si="19"/>
        <v>3424.1184406598341</v>
      </c>
      <c r="U46" s="12">
        <f t="shared" si="19"/>
        <v>2150.3785419101764</v>
      </c>
      <c r="V46" s="12">
        <f t="shared" si="19"/>
        <v>1378.6796515621545</v>
      </c>
      <c r="W46" s="12">
        <f t="shared" si="19"/>
        <v>900.80193162977571</v>
      </c>
      <c r="X46" s="12">
        <f t="shared" si="19"/>
        <v>598.88252271165959</v>
      </c>
      <c r="Y46" s="12">
        <f t="shared" si="18"/>
        <v>93</v>
      </c>
    </row>
    <row r="47" spans="1:25">
      <c r="A47" s="12" t="s">
        <v>338</v>
      </c>
      <c r="B47" s="21" t="s">
        <v>27</v>
      </c>
      <c r="C47" s="22">
        <v>34350</v>
      </c>
      <c r="D47" s="21">
        <v>14.3</v>
      </c>
      <c r="E47" s="7">
        <v>10.35999999999996</v>
      </c>
      <c r="F47" s="22">
        <v>6404</v>
      </c>
      <c r="G47" s="12">
        <v>704</v>
      </c>
      <c r="H47" s="12">
        <v>9.2200000000000006</v>
      </c>
      <c r="I47" s="12">
        <v>0</v>
      </c>
      <c r="J47" s="12" t="s">
        <v>272</v>
      </c>
      <c r="K47" s="14" t="s">
        <v>257</v>
      </c>
      <c r="L47" s="12">
        <f t="shared" si="12"/>
        <v>48.792613636363633</v>
      </c>
      <c r="M47" s="12">
        <f t="shared" si="13"/>
        <v>5.3638351030605875</v>
      </c>
      <c r="N47" s="1">
        <f t="shared" si="14"/>
        <v>-6.7037581283234555</v>
      </c>
      <c r="O47" s="18">
        <f t="shared" si="15"/>
        <v>17162.013581316696</v>
      </c>
      <c r="P47" s="12">
        <f t="shared" si="16"/>
        <v>0.49962193832071894</v>
      </c>
      <c r="Q47" s="12">
        <f t="shared" si="17"/>
        <v>-69.327547030518687</v>
      </c>
      <c r="R47" s="12">
        <f t="shared" si="19"/>
        <v>10535.987595016832</v>
      </c>
      <c r="S47" s="1">
        <f t="shared" si="19"/>
        <v>6616.6991693751334</v>
      </c>
      <c r="T47" s="12">
        <f t="shared" si="19"/>
        <v>10535.987595016832</v>
      </c>
      <c r="U47" s="12">
        <f t="shared" si="19"/>
        <v>6616.6991693751334</v>
      </c>
      <c r="V47" s="12">
        <f t="shared" si="19"/>
        <v>4242.1872835572385</v>
      </c>
      <c r="W47" s="12">
        <f t="shared" si="19"/>
        <v>2771.7610070140022</v>
      </c>
      <c r="X47" s="12">
        <f t="shared" si="19"/>
        <v>1842.7571766315762</v>
      </c>
      <c r="Y47" s="12">
        <f t="shared" si="18"/>
        <v>29</v>
      </c>
    </row>
    <row r="48" spans="1:25">
      <c r="A48" s="12" t="s">
        <v>339</v>
      </c>
      <c r="B48" s="21" t="s">
        <v>181</v>
      </c>
      <c r="C48" s="22">
        <v>4630</v>
      </c>
      <c r="D48" s="18">
        <v>1.9</v>
      </c>
      <c r="E48" s="7">
        <v>-1.5799999999999981</v>
      </c>
      <c r="F48" s="19">
        <v>2583</v>
      </c>
      <c r="G48" s="18">
        <v>204</v>
      </c>
      <c r="H48" s="12">
        <v>1.35</v>
      </c>
      <c r="I48" s="12">
        <v>1.2</v>
      </c>
      <c r="J48" s="12" t="s">
        <v>276</v>
      </c>
      <c r="K48" s="14" t="s">
        <v>182</v>
      </c>
      <c r="L48" s="12">
        <f t="shared" si="12"/>
        <v>22.696078431372548</v>
      </c>
      <c r="M48" s="12">
        <f t="shared" si="13"/>
        <v>1.7924893534649633</v>
      </c>
      <c r="N48" s="1">
        <f t="shared" si="14"/>
        <v>-7.1594505124720653</v>
      </c>
      <c r="O48" s="18">
        <f t="shared" si="15"/>
        <v>2202.7134981938675</v>
      </c>
      <c r="P48" s="12">
        <f t="shared" si="16"/>
        <v>0.47574805576541412</v>
      </c>
      <c r="Q48" s="12">
        <f t="shared" si="17"/>
        <v>-70.793196321936406</v>
      </c>
      <c r="R48" s="12">
        <f t="shared" si="19"/>
        <v>1352.2750102943446</v>
      </c>
      <c r="S48" s="1">
        <f t="shared" si="19"/>
        <v>849.24140776449406</v>
      </c>
      <c r="T48" s="12">
        <f t="shared" si="19"/>
        <v>1352.2750102943446</v>
      </c>
      <c r="U48" s="12">
        <f t="shared" si="19"/>
        <v>849.24140776449406</v>
      </c>
      <c r="V48" s="12">
        <f t="shared" si="19"/>
        <v>544.47708872171825</v>
      </c>
      <c r="W48" s="12">
        <f t="shared" si="19"/>
        <v>355.75052746513177</v>
      </c>
      <c r="X48" s="12">
        <f t="shared" si="19"/>
        <v>236.51456093001039</v>
      </c>
      <c r="Y48" s="12">
        <f t="shared" si="18"/>
        <v>216</v>
      </c>
    </row>
    <row r="49" spans="1:25">
      <c r="A49" s="12" t="s">
        <v>336</v>
      </c>
      <c r="B49" s="21" t="s">
        <v>58</v>
      </c>
      <c r="C49" s="22">
        <v>4300</v>
      </c>
      <c r="D49" s="7">
        <v>-11.7636537790312</v>
      </c>
      <c r="E49" s="7">
        <v>8.9099999999999682</v>
      </c>
      <c r="F49" s="21">
        <v>863</v>
      </c>
      <c r="G49" s="18">
        <v>194</v>
      </c>
      <c r="H49" s="12">
        <v>2.62</v>
      </c>
      <c r="I49" s="12">
        <v>0</v>
      </c>
      <c r="J49" s="18" t="s">
        <v>273</v>
      </c>
      <c r="K49" s="14" t="s">
        <v>231</v>
      </c>
      <c r="L49" s="12">
        <f t="shared" si="12"/>
        <v>22.164948453608247</v>
      </c>
      <c r="M49" s="12">
        <f t="shared" si="13"/>
        <v>4.9826187717265356</v>
      </c>
      <c r="N49" s="1">
        <f t="shared" si="14"/>
        <v>-7.2482757113662029</v>
      </c>
      <c r="O49" s="18">
        <f t="shared" si="15"/>
        <v>2026.2282970103838</v>
      </c>
      <c r="P49" s="12">
        <f t="shared" si="16"/>
        <v>0.47121588302567063</v>
      </c>
      <c r="Q49" s="12">
        <f t="shared" si="17"/>
        <v>-71.071432413162867</v>
      </c>
      <c r="R49" s="12">
        <f t="shared" si="19"/>
        <v>1243.9284062339966</v>
      </c>
      <c r="S49" s="1">
        <f t="shared" si="19"/>
        <v>781.19872276458102</v>
      </c>
      <c r="T49" s="12">
        <f t="shared" si="19"/>
        <v>1243.9284062339966</v>
      </c>
      <c r="U49" s="12">
        <f t="shared" si="19"/>
        <v>781.19872276458102</v>
      </c>
      <c r="V49" s="12">
        <f t="shared" si="19"/>
        <v>500.85264613232044</v>
      </c>
      <c r="W49" s="12">
        <f t="shared" si="19"/>
        <v>327.24718217656152</v>
      </c>
      <c r="X49" s="12">
        <f t="shared" si="19"/>
        <v>217.56460674723434</v>
      </c>
      <c r="Y49" s="12">
        <f t="shared" si="18"/>
        <v>233</v>
      </c>
    </row>
    <row r="50" spans="1:25">
      <c r="A50" s="12" t="s">
        <v>336</v>
      </c>
      <c r="B50" s="21" t="s">
        <v>96</v>
      </c>
      <c r="C50" s="22">
        <v>3960</v>
      </c>
      <c r="D50" s="7">
        <v>-15.31744609928846</v>
      </c>
      <c r="E50" s="7">
        <v>-3.7200000000000268</v>
      </c>
      <c r="F50" s="19">
        <v>2318</v>
      </c>
      <c r="G50" s="12">
        <v>352</v>
      </c>
      <c r="H50" s="12">
        <v>1.1599999999999999</v>
      </c>
      <c r="I50" s="12">
        <v>0</v>
      </c>
      <c r="J50" s="12" t="s">
        <v>272</v>
      </c>
      <c r="K50" s="14" t="s">
        <v>113</v>
      </c>
      <c r="L50" s="12">
        <f t="shared" si="12"/>
        <v>11.25</v>
      </c>
      <c r="M50" s="12">
        <f t="shared" si="13"/>
        <v>1.7083692838654012</v>
      </c>
      <c r="N50" s="1">
        <f t="shared" si="14"/>
        <v>-8.7405375763311088</v>
      </c>
      <c r="O50" s="18">
        <f t="shared" si="15"/>
        <v>1586.6248341328851</v>
      </c>
      <c r="P50" s="12">
        <f t="shared" si="16"/>
        <v>0.40066283690224369</v>
      </c>
      <c r="Q50" s="12">
        <f t="shared" si="17"/>
        <v>-75.402777422447301</v>
      </c>
      <c r="R50" s="12">
        <f t="shared" si="19"/>
        <v>974.05001407108705</v>
      </c>
      <c r="S50" s="1">
        <f t="shared" si="19"/>
        <v>611.71255764217733</v>
      </c>
      <c r="T50" s="12">
        <f t="shared" si="19"/>
        <v>974.05001407108705</v>
      </c>
      <c r="U50" s="12">
        <f t="shared" si="19"/>
        <v>611.71255764217733</v>
      </c>
      <c r="V50" s="12">
        <f t="shared" si="19"/>
        <v>392.18939335079136</v>
      </c>
      <c r="W50" s="12">
        <f t="shared" si="19"/>
        <v>256.24876866413643</v>
      </c>
      <c r="X50" s="12">
        <f t="shared" si="19"/>
        <v>170.36254434055414</v>
      </c>
      <c r="Y50" s="12">
        <f t="shared" si="18"/>
        <v>253</v>
      </c>
    </row>
    <row r="51" spans="1:25">
      <c r="A51" s="12" t="s">
        <v>334</v>
      </c>
      <c r="B51" s="21" t="s">
        <v>348</v>
      </c>
      <c r="C51" s="22">
        <v>77800</v>
      </c>
      <c r="D51" s="7">
        <v>8.3591505137872844</v>
      </c>
      <c r="E51" s="7">
        <v>6.9300000000000068</v>
      </c>
      <c r="F51" s="13">
        <v>15325</v>
      </c>
      <c r="G51" s="19">
        <v>1334</v>
      </c>
      <c r="H51" s="12">
        <v>4.76</v>
      </c>
      <c r="I51" s="12">
        <v>0</v>
      </c>
      <c r="J51" s="12" t="s">
        <v>328</v>
      </c>
      <c r="K51" s="14" t="s">
        <v>349</v>
      </c>
      <c r="L51" s="12">
        <f t="shared" si="12"/>
        <v>58.320839580209892</v>
      </c>
      <c r="M51" s="12">
        <f t="shared" si="13"/>
        <v>5.076672104404568</v>
      </c>
      <c r="N51" s="1">
        <f t="shared" si="14"/>
        <v>-9.1046522657570623</v>
      </c>
      <c r="O51" s="18">
        <f t="shared" si="15"/>
        <v>29949.953429749643</v>
      </c>
      <c r="P51" s="12">
        <f t="shared" si="16"/>
        <v>0.38496084099935274</v>
      </c>
      <c r="Q51" s="12">
        <f t="shared" si="17"/>
        <v>-76.366743761630033</v>
      </c>
      <c r="R51" s="12">
        <f t="shared" si="19"/>
        <v>18386.673353451828</v>
      </c>
      <c r="S51" s="1">
        <f t="shared" si="19"/>
        <v>11547.003563566956</v>
      </c>
      <c r="T51" s="12">
        <f t="shared" si="19"/>
        <v>18386.673353451828</v>
      </c>
      <c r="U51" s="12">
        <f t="shared" si="19"/>
        <v>11547.003563566956</v>
      </c>
      <c r="V51" s="12">
        <f t="shared" si="19"/>
        <v>7403.1704368962337</v>
      </c>
      <c r="W51" s="12">
        <f t="shared" si="19"/>
        <v>4837.0846861954506</v>
      </c>
      <c r="X51" s="12">
        <f t="shared" si="19"/>
        <v>3215.8517624374435</v>
      </c>
      <c r="Y51" s="12">
        <f t="shared" si="18"/>
        <v>13</v>
      </c>
    </row>
    <row r="52" spans="1:25">
      <c r="A52" s="12" t="s">
        <v>353</v>
      </c>
      <c r="B52" s="21" t="s">
        <v>251</v>
      </c>
      <c r="C52" s="22">
        <v>40950</v>
      </c>
      <c r="D52" s="18">
        <v>6</v>
      </c>
      <c r="E52" s="7">
        <v>7.1899999999999977</v>
      </c>
      <c r="F52" s="19">
        <v>7332</v>
      </c>
      <c r="G52" s="12">
        <v>788</v>
      </c>
      <c r="H52" s="12">
        <v>5.0999999999999996</v>
      </c>
      <c r="I52" s="12">
        <v>0.1</v>
      </c>
      <c r="J52" s="12" t="s">
        <v>308</v>
      </c>
      <c r="K52" s="14" t="s">
        <v>252</v>
      </c>
      <c r="L52" s="12">
        <f t="shared" si="12"/>
        <v>51.967005076142129</v>
      </c>
      <c r="M52" s="12">
        <f t="shared" si="13"/>
        <v>5.5851063829787231</v>
      </c>
      <c r="N52" s="1">
        <f t="shared" si="14"/>
        <v>-9.7491863512228942</v>
      </c>
      <c r="O52" s="18">
        <f t="shared" si="15"/>
        <v>14681.322051431714</v>
      </c>
      <c r="P52" s="12">
        <f t="shared" si="16"/>
        <v>0.35851824301420548</v>
      </c>
      <c r="Q52" s="12">
        <f t="shared" si="17"/>
        <v>-77.990089897743246</v>
      </c>
      <c r="R52" s="12">
        <f t="shared" si="19"/>
        <v>9013.0581868741392</v>
      </c>
      <c r="S52" s="1">
        <f t="shared" si="19"/>
        <v>5660.2851968833002</v>
      </c>
      <c r="T52" s="12">
        <f t="shared" si="19"/>
        <v>9013.0581868741392</v>
      </c>
      <c r="U52" s="12">
        <f t="shared" si="19"/>
        <v>5660.2851968833002</v>
      </c>
      <c r="V52" s="12">
        <f t="shared" si="19"/>
        <v>3628.998276763617</v>
      </c>
      <c r="W52" s="12">
        <f t="shared" si="19"/>
        <v>2371.1154755100251</v>
      </c>
      <c r="X52" s="12">
        <f t="shared" si="19"/>
        <v>1576.3949518235711</v>
      </c>
      <c r="Y52" s="12">
        <f t="shared" si="18"/>
        <v>24</v>
      </c>
    </row>
    <row r="53" spans="1:25">
      <c r="A53" s="12" t="s">
        <v>339</v>
      </c>
      <c r="B53" s="21" t="s">
        <v>359</v>
      </c>
      <c r="C53" s="22">
        <v>8260</v>
      </c>
      <c r="D53" s="21">
        <v>-20.100000000000001</v>
      </c>
      <c r="E53" s="7">
        <v>-4.0000000000048892E-2</v>
      </c>
      <c r="F53" s="19">
        <v>2486</v>
      </c>
      <c r="G53" s="12">
        <v>156</v>
      </c>
      <c r="H53" s="12">
        <v>2.86</v>
      </c>
      <c r="I53" s="12">
        <v>0</v>
      </c>
      <c r="J53" s="12" t="s">
        <v>276</v>
      </c>
      <c r="K53" s="14" t="s">
        <v>360</v>
      </c>
      <c r="L53" s="12">
        <f t="shared" si="12"/>
        <v>52.948717948717949</v>
      </c>
      <c r="M53" s="12">
        <f t="shared" si="13"/>
        <v>3.32260659694288</v>
      </c>
      <c r="N53" s="1">
        <f t="shared" si="14"/>
        <v>-11.350078543679265</v>
      </c>
      <c r="O53" s="18">
        <f t="shared" si="15"/>
        <v>2476.0738801208663</v>
      </c>
      <c r="P53" s="12">
        <f t="shared" si="16"/>
        <v>0.29976681357395474</v>
      </c>
      <c r="Q53" s="12">
        <f t="shared" si="17"/>
        <v>-81.596918017526718</v>
      </c>
      <c r="R53" s="12">
        <f t="shared" si="19"/>
        <v>1520.0945717522932</v>
      </c>
      <c r="S53" s="1">
        <f t="shared" si="19"/>
        <v>954.63366861234215</v>
      </c>
      <c r="T53" s="12">
        <f t="shared" si="19"/>
        <v>1520.0945717522932</v>
      </c>
      <c r="U53" s="12">
        <f t="shared" si="19"/>
        <v>954.63366861234215</v>
      </c>
      <c r="V53" s="12">
        <f t="shared" si="19"/>
        <v>612.04759439370446</v>
      </c>
      <c r="W53" s="12">
        <f t="shared" si="19"/>
        <v>399.89975528724256</v>
      </c>
      <c r="X53" s="12">
        <f t="shared" si="19"/>
        <v>265.86640843997361</v>
      </c>
      <c r="Y53" s="12">
        <f t="shared" si="18"/>
        <v>121</v>
      </c>
    </row>
    <row r="54" spans="1:25">
      <c r="A54" s="12" t="s">
        <v>334</v>
      </c>
      <c r="B54" s="21" t="s">
        <v>342</v>
      </c>
      <c r="C54" s="22">
        <v>8170</v>
      </c>
      <c r="D54" s="7">
        <v>-14.09437256107617</v>
      </c>
      <c r="E54" s="7">
        <v>2.679999999999978</v>
      </c>
      <c r="F54" s="19">
        <v>1721</v>
      </c>
      <c r="G54" s="12">
        <v>366</v>
      </c>
      <c r="H54" s="12">
        <v>2.79</v>
      </c>
      <c r="I54" s="12">
        <v>0</v>
      </c>
      <c r="J54" s="12" t="s">
        <v>272</v>
      </c>
      <c r="K54" s="14" t="s">
        <v>343</v>
      </c>
      <c r="L54" s="12">
        <f t="shared" si="12"/>
        <v>22.3224043715847</v>
      </c>
      <c r="M54" s="12">
        <f t="shared" si="13"/>
        <v>4.7472399767576992</v>
      </c>
      <c r="N54" s="1">
        <f t="shared" si="14"/>
        <v>-12.12977440834101</v>
      </c>
      <c r="O54" s="18">
        <f t="shared" si="15"/>
        <v>2242.0199375846346</v>
      </c>
      <c r="P54" s="12">
        <f t="shared" si="16"/>
        <v>0.27442104499199932</v>
      </c>
      <c r="Q54" s="12">
        <f t="shared" si="17"/>
        <v>-83.152928342890661</v>
      </c>
      <c r="R54" s="12">
        <f t="shared" si="19"/>
        <v>1376.4057543858332</v>
      </c>
      <c r="S54" s="1">
        <f t="shared" si="19"/>
        <v>864.39574170297283</v>
      </c>
      <c r="T54" s="12">
        <f t="shared" si="19"/>
        <v>1376.4057543858332</v>
      </c>
      <c r="U54" s="12">
        <f t="shared" si="19"/>
        <v>864.39574170297283</v>
      </c>
      <c r="V54" s="12">
        <f t="shared" si="19"/>
        <v>554.19303939122199</v>
      </c>
      <c r="W54" s="12">
        <f t="shared" si="19"/>
        <v>362.09873687026197</v>
      </c>
      <c r="X54" s="12">
        <f t="shared" si="19"/>
        <v>240.73505772264917</v>
      </c>
      <c r="Y54" s="12">
        <f t="shared" si="18"/>
        <v>122</v>
      </c>
    </row>
    <row r="55" spans="1:25">
      <c r="A55" s="12" t="s">
        <v>336</v>
      </c>
      <c r="B55" s="21" t="s">
        <v>82</v>
      </c>
      <c r="C55" s="22">
        <v>3610</v>
      </c>
      <c r="D55" s="7">
        <v>0</v>
      </c>
      <c r="E55" s="7">
        <v>0</v>
      </c>
      <c r="F55" s="18">
        <v>630</v>
      </c>
      <c r="G55" s="12">
        <v>76</v>
      </c>
      <c r="H55" s="12">
        <v>1.55</v>
      </c>
      <c r="I55" s="12">
        <v>0</v>
      </c>
      <c r="J55" s="12" t="s">
        <v>318</v>
      </c>
      <c r="K55" s="14" t="s">
        <v>185</v>
      </c>
      <c r="L55" s="12">
        <f t="shared" si="12"/>
        <v>47.5</v>
      </c>
      <c r="M55" s="12">
        <f t="shared" si="13"/>
        <v>5.7301587301587302</v>
      </c>
      <c r="N55" s="1">
        <f t="shared" si="14"/>
        <v>-16.018556578161981</v>
      </c>
      <c r="O55" s="18">
        <f t="shared" si="15"/>
        <v>630</v>
      </c>
      <c r="P55" s="12">
        <f t="shared" si="16"/>
        <v>0.17451523545706371</v>
      </c>
      <c r="Q55" s="12">
        <f t="shared" si="17"/>
        <v>-89.286278400812236</v>
      </c>
      <c r="R55" s="12">
        <f t="shared" si="19"/>
        <v>386.76534973067839</v>
      </c>
      <c r="S55" s="1">
        <f t="shared" si="19"/>
        <v>242.89227234060482</v>
      </c>
      <c r="T55" s="12">
        <f t="shared" si="19"/>
        <v>386.76534973067839</v>
      </c>
      <c r="U55" s="12">
        <f t="shared" si="19"/>
        <v>242.89227234060482</v>
      </c>
      <c r="V55" s="12">
        <f t="shared" si="19"/>
        <v>155.72636485677549</v>
      </c>
      <c r="W55" s="12">
        <f t="shared" si="19"/>
        <v>101.74851722060282</v>
      </c>
      <c r="X55" s="12">
        <f t="shared" si="19"/>
        <v>67.645734911999995</v>
      </c>
      <c r="Y55" s="12">
        <f t="shared" si="18"/>
        <v>277</v>
      </c>
    </row>
    <row r="56" spans="1:25">
      <c r="A56" s="12" t="s">
        <v>339</v>
      </c>
      <c r="B56" s="21" t="s">
        <v>314</v>
      </c>
      <c r="C56" s="22">
        <v>7700</v>
      </c>
      <c r="D56" s="12">
        <v>-20</v>
      </c>
      <c r="E56" s="7">
        <v>-9.7300000000000324</v>
      </c>
      <c r="F56" s="13">
        <v>3251</v>
      </c>
      <c r="G56" s="12">
        <v>359</v>
      </c>
      <c r="H56" s="12">
        <v>4.0599999999999996</v>
      </c>
      <c r="I56" s="12">
        <v>0</v>
      </c>
      <c r="J56" s="12" t="s">
        <v>271</v>
      </c>
      <c r="K56" s="14" t="s">
        <v>315</v>
      </c>
      <c r="L56" s="12">
        <f t="shared" si="12"/>
        <v>21.448467966573816</v>
      </c>
      <c r="M56" s="12">
        <f t="shared" si="13"/>
        <v>2.3685019993848049</v>
      </c>
      <c r="N56" s="1">
        <f t="shared" si="14"/>
        <v>-17.187467340753027</v>
      </c>
      <c r="O56" s="18">
        <f t="shared" si="15"/>
        <v>1168.0229983046256</v>
      </c>
      <c r="P56" s="12">
        <f t="shared" si="16"/>
        <v>0.1516912984811202</v>
      </c>
      <c r="Q56" s="12">
        <f t="shared" si="17"/>
        <v>-90.68747014156331</v>
      </c>
      <c r="R56" s="12">
        <f t="shared" si="19"/>
        <v>717.06479909962547</v>
      </c>
      <c r="S56" s="1">
        <f t="shared" si="19"/>
        <v>450.32342889570941</v>
      </c>
      <c r="T56" s="12">
        <f t="shared" si="19"/>
        <v>717.06479909962547</v>
      </c>
      <c r="U56" s="12">
        <f t="shared" si="19"/>
        <v>450.32342889570941</v>
      </c>
      <c r="V56" s="12">
        <f t="shared" si="19"/>
        <v>288.71742157950951</v>
      </c>
      <c r="W56" s="12">
        <f t="shared" si="19"/>
        <v>188.64223516993385</v>
      </c>
      <c r="X56" s="12">
        <f t="shared" si="19"/>
        <v>125.41551446735576</v>
      </c>
      <c r="Y56" s="12">
        <f t="shared" si="18"/>
        <v>130</v>
      </c>
    </row>
    <row r="57" spans="1:25">
      <c r="A57" s="12" t="s">
        <v>336</v>
      </c>
      <c r="B57" s="21" t="s">
        <v>311</v>
      </c>
      <c r="C57" s="22">
        <v>1495</v>
      </c>
      <c r="D57" s="7">
        <v>0</v>
      </c>
      <c r="E57" s="7">
        <v>-18.230000000000029</v>
      </c>
      <c r="F57" s="18">
        <v>802</v>
      </c>
      <c r="G57" s="18">
        <v>53</v>
      </c>
      <c r="H57" s="12">
        <v>9.44</v>
      </c>
      <c r="I57" s="12">
        <v>0</v>
      </c>
      <c r="J57" s="12" t="s">
        <v>312</v>
      </c>
      <c r="K57" s="14" t="s">
        <v>313</v>
      </c>
      <c r="L57" s="12">
        <f t="shared" si="12"/>
        <v>28.20754716981132</v>
      </c>
      <c r="M57" s="12">
        <f t="shared" si="13"/>
        <v>1.8640897755610972</v>
      </c>
      <c r="N57" s="1">
        <f t="shared" si="14"/>
        <v>-23.167084131038674</v>
      </c>
      <c r="O57" s="18">
        <f t="shared" si="15"/>
        <v>107.1801463712977</v>
      </c>
      <c r="P57" s="12">
        <f t="shared" si="16"/>
        <v>7.1692405599530232E-2</v>
      </c>
      <c r="Q57" s="12">
        <f t="shared" si="17"/>
        <v>-95.59870820242287</v>
      </c>
      <c r="R57" s="12">
        <f t="shared" si="19"/>
        <v>65.799312373778179</v>
      </c>
      <c r="S57" s="1">
        <f t="shared" si="19"/>
        <v>41.322586193528771</v>
      </c>
      <c r="T57" s="12">
        <f t="shared" si="19"/>
        <v>65.799312373778179</v>
      </c>
      <c r="U57" s="12">
        <f t="shared" si="19"/>
        <v>41.322586193528771</v>
      </c>
      <c r="V57" s="12">
        <f t="shared" si="19"/>
        <v>26.493292982887787</v>
      </c>
      <c r="W57" s="12">
        <f t="shared" si="19"/>
        <v>17.310192013915419</v>
      </c>
      <c r="X57" s="12">
        <f t="shared" si="19"/>
        <v>11.508380586130416</v>
      </c>
      <c r="Y57" s="12">
        <f t="shared" si="18"/>
        <v>669</v>
      </c>
    </row>
    <row r="58" spans="1:25">
      <c r="S58" s="12"/>
    </row>
    <row r="59" spans="1:25">
      <c r="S59" s="12"/>
    </row>
    <row r="60" spans="1:25">
      <c r="S60" s="12"/>
    </row>
    <row r="61" spans="1:25">
      <c r="S61" s="12"/>
    </row>
    <row r="62" spans="1:25">
      <c r="S62" s="12"/>
    </row>
    <row r="63" spans="1:25">
      <c r="S63" s="12"/>
    </row>
    <row r="64" spans="1:25">
      <c r="S64" s="12"/>
    </row>
    <row r="65" spans="19:19">
      <c r="S65" s="12"/>
    </row>
    <row r="66" spans="19:19">
      <c r="S66" s="12"/>
    </row>
    <row r="67" spans="19:19">
      <c r="S67" s="12"/>
    </row>
    <row r="68" spans="19:19">
      <c r="S68" s="12"/>
    </row>
    <row r="69" spans="19:19">
      <c r="S69" s="12"/>
    </row>
    <row r="70" spans="19:19">
      <c r="S70" s="12"/>
    </row>
    <row r="71" spans="19:19">
      <c r="S71" s="12"/>
    </row>
    <row r="72" spans="19:19">
      <c r="S72" s="12"/>
    </row>
    <row r="73" spans="19:19">
      <c r="S73" s="12"/>
    </row>
    <row r="74" spans="19:19">
      <c r="S74" s="12"/>
    </row>
    <row r="75" spans="19:19">
      <c r="S75" s="12"/>
    </row>
    <row r="76" spans="19:19">
      <c r="S76" s="12"/>
    </row>
    <row r="77" spans="19:19">
      <c r="S77" s="12"/>
    </row>
    <row r="78" spans="19:19">
      <c r="S78" s="12"/>
    </row>
    <row r="79" spans="19:19">
      <c r="S79" s="12"/>
    </row>
    <row r="80" spans="19:19">
      <c r="S80" s="12"/>
    </row>
    <row r="81" spans="19:19">
      <c r="S81" s="12"/>
    </row>
  </sheetData>
  <autoFilter ref="A2:Y57">
    <sortState ref="A3:Y57">
      <sortCondition descending="1" ref="N2:N57"/>
    </sortState>
  </autoFilter>
  <phoneticPr fontId="1" type="noConversion"/>
  <conditionalFormatting sqref="H82:H1048576">
    <cfRule type="cellIs" dxfId="241" priority="26" operator="greaterThan">
      <formula>20</formula>
    </cfRule>
    <cfRule type="cellIs" dxfId="240" priority="27" operator="greaterThan">
      <formula>10</formula>
    </cfRule>
  </conditionalFormatting>
  <conditionalFormatting sqref="N1:N57">
    <cfRule type="cellIs" dxfId="239" priority="24" operator="greaterThan">
      <formula>22</formula>
    </cfRule>
    <cfRule type="cellIs" dxfId="238" priority="25" operator="greaterThan">
      <formula>17.9</formula>
    </cfRule>
  </conditionalFormatting>
  <conditionalFormatting sqref="H1:H2 G82:H1048576 M1:M57">
    <cfRule type="cellIs" dxfId="237" priority="23" operator="lessThan">
      <formula>1</formula>
    </cfRule>
  </conditionalFormatting>
  <conditionalFormatting sqref="H82:H1048576 I1:I2">
    <cfRule type="cellIs" dxfId="236" priority="20" operator="greaterThan">
      <formula>3</formula>
    </cfRule>
    <cfRule type="cellIs" dxfId="235" priority="22" operator="greaterThan">
      <formula>0.1</formula>
    </cfRule>
  </conditionalFormatting>
  <conditionalFormatting sqref="K82:K1048576 L1:L57">
    <cfRule type="cellIs" dxfId="234" priority="21" operator="lessThan">
      <formula>10</formula>
    </cfRule>
  </conditionalFormatting>
  <conditionalFormatting sqref="H26:H31 I22:I25">
    <cfRule type="cellIs" dxfId="233" priority="18" operator="greaterThan">
      <formula>20</formula>
    </cfRule>
    <cfRule type="cellIs" dxfId="232" priority="19" operator="greaterThan">
      <formula>10</formula>
    </cfRule>
  </conditionalFormatting>
  <conditionalFormatting sqref="I22:I25 G26:G31 H3:H31">
    <cfRule type="cellIs" dxfId="231" priority="17" operator="lessThan">
      <formula>1</formula>
    </cfRule>
  </conditionalFormatting>
  <conditionalFormatting sqref="H26:H31 I3:I25">
    <cfRule type="cellIs" dxfId="230" priority="14" operator="greaterThan">
      <formula>3</formula>
    </cfRule>
    <cfRule type="cellIs" dxfId="229" priority="16" operator="greaterThan">
      <formula>0.1</formula>
    </cfRule>
  </conditionalFormatting>
  <conditionalFormatting sqref="K26:K31">
    <cfRule type="cellIs" dxfId="228" priority="15" operator="lessThan">
      <formula>10</formula>
    </cfRule>
  </conditionalFormatting>
  <conditionalFormatting sqref="H32:H41">
    <cfRule type="cellIs" dxfId="227" priority="13" operator="lessThan">
      <formula>1</formula>
    </cfRule>
  </conditionalFormatting>
  <conditionalFormatting sqref="I32:I41">
    <cfRule type="cellIs" dxfId="226" priority="11" operator="greaterThan">
      <formula>3</formula>
    </cfRule>
    <cfRule type="cellIs" dxfId="225" priority="12" operator="greaterThan">
      <formula>0.1</formula>
    </cfRule>
  </conditionalFormatting>
  <conditionalFormatting sqref="H42:H45">
    <cfRule type="cellIs" dxfId="224" priority="10" operator="lessThan">
      <formula>1</formula>
    </cfRule>
  </conditionalFormatting>
  <conditionalFormatting sqref="I42:I45">
    <cfRule type="cellIs" dxfId="223" priority="8" operator="greaterThan">
      <formula>3</formula>
    </cfRule>
    <cfRule type="cellIs" dxfId="222" priority="9" operator="greaterThan">
      <formula>0.1</formula>
    </cfRule>
  </conditionalFormatting>
  <conditionalFormatting sqref="H46:H50">
    <cfRule type="cellIs" dxfId="221" priority="7" operator="lessThan">
      <formula>1</formula>
    </cfRule>
  </conditionalFormatting>
  <conditionalFormatting sqref="I46:I50">
    <cfRule type="cellIs" dxfId="220" priority="5" operator="greaterThan">
      <formula>3</formula>
    </cfRule>
    <cfRule type="cellIs" dxfId="219" priority="6" operator="greaterThan">
      <formula>0.1</formula>
    </cfRule>
  </conditionalFormatting>
  <conditionalFormatting sqref="H51:H57">
    <cfRule type="cellIs" dxfId="218" priority="4" operator="lessThan">
      <formula>1</formula>
    </cfRule>
  </conditionalFormatting>
  <conditionalFormatting sqref="I51:I57">
    <cfRule type="cellIs" dxfId="217" priority="2" operator="greaterThan">
      <formula>3</formula>
    </cfRule>
    <cfRule type="cellIs" dxfId="216" priority="3" operator="greaterThan">
      <formula>0.1</formula>
    </cfRule>
  </conditionalFormatting>
  <conditionalFormatting sqref="N1:N1048576">
    <cfRule type="cellIs" dxfId="215" priority="1" operator="greaterThan">
      <formula>10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"/>
  <sheetViews>
    <sheetView workbookViewId="0">
      <selection activeCell="C12" sqref="C12"/>
    </sheetView>
  </sheetViews>
  <sheetFormatPr defaultColWidth="9" defaultRowHeight="16.5"/>
  <cols>
    <col min="1" max="1" width="5.25" style="49" bestFit="1" customWidth="1"/>
    <col min="2" max="2" width="17.75" style="49" customWidth="1"/>
    <col min="3" max="7" width="9" style="49"/>
    <col min="8" max="8" width="11" style="49" bestFit="1" customWidth="1"/>
    <col min="9" max="9" width="9" style="49" customWidth="1"/>
    <col min="10" max="18" width="9" style="49"/>
    <col min="19" max="19" width="9" style="1"/>
    <col min="20" max="16384" width="9" style="49"/>
  </cols>
  <sheetData>
    <row r="1" spans="1:25">
      <c r="M1" s="49" t="s">
        <v>46</v>
      </c>
      <c r="N1" s="49">
        <v>2</v>
      </c>
      <c r="R1" s="49">
        <v>5</v>
      </c>
      <c r="S1" s="1">
        <v>10</v>
      </c>
      <c r="T1" s="49">
        <v>5</v>
      </c>
      <c r="U1" s="49">
        <v>10</v>
      </c>
      <c r="V1" s="49">
        <v>15</v>
      </c>
      <c r="W1" s="49">
        <v>20</v>
      </c>
      <c r="X1" s="49">
        <v>25</v>
      </c>
      <c r="Y1" s="49" t="s">
        <v>35</v>
      </c>
    </row>
    <row r="2" spans="1:25">
      <c r="A2" s="49" t="s">
        <v>350</v>
      </c>
      <c r="B2" s="49" t="s">
        <v>4</v>
      </c>
      <c r="C2" s="49" t="s">
        <v>5</v>
      </c>
      <c r="D2" s="49" t="s">
        <v>6</v>
      </c>
      <c r="E2" s="49" t="s">
        <v>7</v>
      </c>
      <c r="F2" s="49" t="s">
        <v>8</v>
      </c>
      <c r="G2" s="49" t="s">
        <v>40</v>
      </c>
      <c r="H2" s="49" t="s">
        <v>41</v>
      </c>
      <c r="I2" s="49" t="s">
        <v>42</v>
      </c>
      <c r="J2" s="49" t="s">
        <v>260</v>
      </c>
      <c r="K2" s="49" t="s">
        <v>9</v>
      </c>
      <c r="L2" s="49" t="s">
        <v>38</v>
      </c>
      <c r="M2" s="49" t="s">
        <v>39</v>
      </c>
      <c r="N2" s="49" t="s">
        <v>0</v>
      </c>
      <c r="O2" s="49" t="s">
        <v>1</v>
      </c>
      <c r="P2" s="49" t="s">
        <v>36</v>
      </c>
      <c r="Q2" s="49" t="s">
        <v>37</v>
      </c>
      <c r="R2" s="49">
        <f t="shared" ref="R2:X2" si="0">POWER((1+R1/100), 10)</f>
        <v>1.6288946267774416</v>
      </c>
      <c r="S2" s="1">
        <f t="shared" si="0"/>
        <v>2.5937424601000019</v>
      </c>
      <c r="T2" s="49">
        <f t="shared" si="0"/>
        <v>1.6288946267774416</v>
      </c>
      <c r="U2" s="49">
        <f t="shared" si="0"/>
        <v>2.5937424601000019</v>
      </c>
      <c r="V2" s="49">
        <f t="shared" si="0"/>
        <v>4.0455577357079067</v>
      </c>
      <c r="W2" s="49">
        <f t="shared" si="0"/>
        <v>6.1917364223999991</v>
      </c>
      <c r="X2" s="49">
        <f t="shared" si="0"/>
        <v>9.3132257461547852</v>
      </c>
    </row>
    <row r="3" spans="1:25">
      <c r="A3" s="49" t="s">
        <v>334</v>
      </c>
      <c r="B3" s="49" t="s">
        <v>69</v>
      </c>
      <c r="C3" s="50">
        <v>14300</v>
      </c>
      <c r="D3" s="49">
        <v>10.199999999999999</v>
      </c>
      <c r="E3" s="49">
        <v>23.9</v>
      </c>
      <c r="F3" s="50">
        <v>13926</v>
      </c>
      <c r="G3" s="50">
        <v>2888</v>
      </c>
      <c r="H3" s="49">
        <v>0.17</v>
      </c>
      <c r="I3" s="49">
        <v>0.7</v>
      </c>
      <c r="J3" s="49" t="s">
        <v>273</v>
      </c>
      <c r="K3" s="51" t="s">
        <v>189</v>
      </c>
      <c r="L3" s="49">
        <f t="shared" ref="L3:L35" si="1">C3/G3</f>
        <v>4.9515235457063715</v>
      </c>
      <c r="M3" s="49">
        <f t="shared" ref="M3:M35" si="2">C3/F3</f>
        <v>1.0268562401263823</v>
      </c>
      <c r="N3" s="1">
        <f t="shared" ref="N3:N35" si="3">((POWER(P3,1/10)-1)*100)</f>
        <v>23.572075677643301</v>
      </c>
      <c r="O3" s="49">
        <f t="shared" ref="O3:O35" si="4">IF($N$1=1,POWER((1+(D3+E3)/200),10)*F3,POWER((1+(E3)/100),10)*F3)</f>
        <v>118724.25542505358</v>
      </c>
      <c r="P3" s="49">
        <f t="shared" ref="P3:P35" si="5">O3/C3</f>
        <v>8.3023954842694803</v>
      </c>
      <c r="Q3" s="49">
        <f t="shared" ref="Q3:Q35" si="6">R3/C3*100-100</f>
        <v>409.69506239299847</v>
      </c>
      <c r="R3" s="49">
        <f t="shared" ref="R3:X12" si="7">$O3/R$2</f>
        <v>72886.393922198782</v>
      </c>
      <c r="S3" s="1">
        <f t="shared" si="7"/>
        <v>45773.339971647052</v>
      </c>
      <c r="T3" s="49">
        <f t="shared" si="7"/>
        <v>72886.393922198782</v>
      </c>
      <c r="U3" s="49">
        <f t="shared" si="7"/>
        <v>45773.339971647052</v>
      </c>
      <c r="V3" s="49">
        <f t="shared" si="7"/>
        <v>29346.820186779209</v>
      </c>
      <c r="W3" s="49">
        <f t="shared" si="7"/>
        <v>19174.63007558621</v>
      </c>
      <c r="X3" s="49">
        <f t="shared" si="7"/>
        <v>12747.919857313893</v>
      </c>
      <c r="Y3" s="49">
        <f t="shared" ref="Y3:Y35" si="8">ROUND(1000000/C3,  0)</f>
        <v>70</v>
      </c>
    </row>
    <row r="4" spans="1:25">
      <c r="A4" s="49" t="s">
        <v>334</v>
      </c>
      <c r="B4" s="49" t="s">
        <v>76</v>
      </c>
      <c r="C4" s="50">
        <v>9700</v>
      </c>
      <c r="D4" s="49">
        <v>19.5</v>
      </c>
      <c r="E4" s="49">
        <v>8</v>
      </c>
      <c r="F4" s="50">
        <v>22073</v>
      </c>
      <c r="G4" s="50">
        <v>2121</v>
      </c>
      <c r="H4" s="49">
        <v>0.44</v>
      </c>
      <c r="I4" s="49">
        <v>0.6</v>
      </c>
      <c r="J4" s="51" t="s">
        <v>319</v>
      </c>
      <c r="K4" s="51" t="s">
        <v>186</v>
      </c>
      <c r="L4" s="49">
        <f t="shared" si="1"/>
        <v>4.5733144743045733</v>
      </c>
      <c r="M4" s="49">
        <f t="shared" si="2"/>
        <v>0.43945091287998911</v>
      </c>
      <c r="N4" s="1">
        <f t="shared" si="3"/>
        <v>17.255363778197186</v>
      </c>
      <c r="O4" s="49">
        <f t="shared" si="4"/>
        <v>47653.951464802245</v>
      </c>
      <c r="P4" s="49">
        <f t="shared" si="5"/>
        <v>4.912778501526005</v>
      </c>
      <c r="Q4" s="49">
        <f t="shared" si="6"/>
        <v>201.60198337969257</v>
      </c>
      <c r="R4" s="49">
        <f t="shared" si="7"/>
        <v>29255.392387830179</v>
      </c>
      <c r="S4" s="1">
        <f t="shared" si="7"/>
        <v>18372.661202055097</v>
      </c>
      <c r="T4" s="49">
        <f t="shared" si="7"/>
        <v>29255.392387830179</v>
      </c>
      <c r="U4" s="49">
        <f t="shared" si="7"/>
        <v>18372.661202055097</v>
      </c>
      <c r="V4" s="49">
        <f t="shared" si="7"/>
        <v>11779.327988372803</v>
      </c>
      <c r="W4" s="49">
        <f t="shared" si="7"/>
        <v>7696.3792083273047</v>
      </c>
      <c r="X4" s="49">
        <f t="shared" si="7"/>
        <v>5116.8040766624235</v>
      </c>
      <c r="Y4" s="49">
        <f t="shared" si="8"/>
        <v>103</v>
      </c>
    </row>
    <row r="5" spans="1:25">
      <c r="A5" s="49" t="s">
        <v>334</v>
      </c>
      <c r="B5" s="49" t="s">
        <v>461</v>
      </c>
      <c r="C5" s="50">
        <v>3740</v>
      </c>
      <c r="D5" s="49">
        <v>1.7</v>
      </c>
      <c r="E5" s="49">
        <v>17.899999999999999</v>
      </c>
      <c r="F5" s="50">
        <v>3419</v>
      </c>
      <c r="G5" s="49">
        <v>533</v>
      </c>
      <c r="H5" s="49">
        <v>1.22</v>
      </c>
      <c r="I5" s="49">
        <v>0</v>
      </c>
      <c r="J5" s="49" t="s">
        <v>312</v>
      </c>
      <c r="K5" s="51" t="s">
        <v>462</v>
      </c>
      <c r="L5" s="49">
        <f t="shared" si="1"/>
        <v>7.0168855534709191</v>
      </c>
      <c r="M5" s="49">
        <f t="shared" si="2"/>
        <v>1.0938871014916642</v>
      </c>
      <c r="N5" s="1">
        <f t="shared" si="3"/>
        <v>16.846727834683151</v>
      </c>
      <c r="O5" s="49">
        <f t="shared" si="4"/>
        <v>17743.412605275604</v>
      </c>
      <c r="P5" s="49">
        <f t="shared" si="5"/>
        <v>4.7442279693250278</v>
      </c>
      <c r="Q5" s="49">
        <f t="shared" si="6"/>
        <v>191.25444281873973</v>
      </c>
      <c r="R5" s="49">
        <f t="shared" si="7"/>
        <v>10892.916161420866</v>
      </c>
      <c r="S5" s="1">
        <f t="shared" si="7"/>
        <v>6840.8536615433695</v>
      </c>
      <c r="T5" s="49">
        <f t="shared" si="7"/>
        <v>10892.916161420866</v>
      </c>
      <c r="U5" s="49">
        <f t="shared" si="7"/>
        <v>6840.8536615433695</v>
      </c>
      <c r="V5" s="49">
        <f t="shared" si="7"/>
        <v>4385.9002304340602</v>
      </c>
      <c r="W5" s="49">
        <f t="shared" si="7"/>
        <v>2865.660195270073</v>
      </c>
      <c r="X5" s="49">
        <f t="shared" si="7"/>
        <v>1905.1844214773218</v>
      </c>
      <c r="Y5" s="49">
        <f t="shared" si="8"/>
        <v>267</v>
      </c>
    </row>
    <row r="6" spans="1:25">
      <c r="A6" s="49" t="s">
        <v>334</v>
      </c>
      <c r="B6" s="49" t="s">
        <v>3</v>
      </c>
      <c r="C6" s="50">
        <v>7470</v>
      </c>
      <c r="D6" s="49">
        <v>-1.5</v>
      </c>
      <c r="E6" s="49">
        <v>11</v>
      </c>
      <c r="F6" s="50">
        <v>12068</v>
      </c>
      <c r="G6" s="50">
        <v>1245</v>
      </c>
      <c r="H6" s="49">
        <v>0.18</v>
      </c>
      <c r="I6" s="49">
        <v>0</v>
      </c>
      <c r="J6" s="51" t="s">
        <v>267</v>
      </c>
      <c r="K6" s="51" t="s">
        <v>172</v>
      </c>
      <c r="L6" s="49">
        <f t="shared" si="1"/>
        <v>6</v>
      </c>
      <c r="M6" s="49">
        <f t="shared" si="2"/>
        <v>0.61899237653297978</v>
      </c>
      <c r="N6" s="1">
        <f t="shared" si="3"/>
        <v>16.454010280664157</v>
      </c>
      <c r="O6" s="49">
        <f t="shared" si="4"/>
        <v>34266.132459880908</v>
      </c>
      <c r="P6" s="49">
        <f t="shared" si="5"/>
        <v>4.58716632662395</v>
      </c>
      <c r="Q6" s="49">
        <f t="shared" si="6"/>
        <v>181.6122204110323</v>
      </c>
      <c r="R6" s="49">
        <f t="shared" si="7"/>
        <v>21036.432864704111</v>
      </c>
      <c r="S6" s="1">
        <f t="shared" si="7"/>
        <v>13211.077424610528</v>
      </c>
      <c r="T6" s="49">
        <f t="shared" si="7"/>
        <v>21036.432864704111</v>
      </c>
      <c r="U6" s="49">
        <f t="shared" si="7"/>
        <v>13211.077424610528</v>
      </c>
      <c r="V6" s="49">
        <f t="shared" si="7"/>
        <v>8470.0638820285913</v>
      </c>
      <c r="W6" s="49">
        <f t="shared" si="7"/>
        <v>5534.1716963137296</v>
      </c>
      <c r="X6" s="49">
        <f t="shared" si="7"/>
        <v>3679.2979568898131</v>
      </c>
      <c r="Y6" s="49">
        <f t="shared" si="8"/>
        <v>134</v>
      </c>
    </row>
    <row r="7" spans="1:25">
      <c r="A7" s="49" t="s">
        <v>337</v>
      </c>
      <c r="B7" s="49" t="s">
        <v>471</v>
      </c>
      <c r="C7" s="50">
        <v>8850</v>
      </c>
      <c r="D7" s="49">
        <v>5.2</v>
      </c>
      <c r="E7" s="49">
        <v>7.5</v>
      </c>
      <c r="F7" s="50">
        <v>17254</v>
      </c>
      <c r="G7" s="50">
        <v>1260</v>
      </c>
      <c r="H7" s="49">
        <v>0.28000000000000003</v>
      </c>
      <c r="I7" s="49">
        <v>0.6</v>
      </c>
      <c r="J7" s="49" t="s">
        <v>285</v>
      </c>
      <c r="K7" s="51" t="s">
        <v>472</v>
      </c>
      <c r="L7" s="49">
        <f t="shared" si="1"/>
        <v>7.0238095238095237</v>
      </c>
      <c r="M7" s="49">
        <f t="shared" si="2"/>
        <v>0.51292453923727832</v>
      </c>
      <c r="N7" s="1">
        <f t="shared" si="3"/>
        <v>14.921984412032984</v>
      </c>
      <c r="O7" s="49">
        <f t="shared" si="4"/>
        <v>35561.038573589925</v>
      </c>
      <c r="P7" s="49">
        <f t="shared" si="5"/>
        <v>4.018196448993212</v>
      </c>
      <c r="Q7" s="49">
        <f t="shared" si="6"/>
        <v>146.68240553673485</v>
      </c>
      <c r="R7" s="49">
        <f t="shared" si="7"/>
        <v>21831.392890001032</v>
      </c>
      <c r="S7" s="1">
        <f t="shared" si="7"/>
        <v>13710.319787192313</v>
      </c>
      <c r="T7" s="49">
        <f t="shared" si="7"/>
        <v>21831.392890001032</v>
      </c>
      <c r="U7" s="49">
        <f t="shared" si="7"/>
        <v>13710.319787192313</v>
      </c>
      <c r="V7" s="49">
        <f t="shared" si="7"/>
        <v>8790.1448692011618</v>
      </c>
      <c r="W7" s="49">
        <f t="shared" si="7"/>
        <v>5743.3062629959295</v>
      </c>
      <c r="X7" s="49">
        <f t="shared" si="7"/>
        <v>3818.3374421340804</v>
      </c>
      <c r="Y7" s="49">
        <f t="shared" si="8"/>
        <v>113</v>
      </c>
    </row>
    <row r="8" spans="1:25">
      <c r="A8" s="49" t="s">
        <v>334</v>
      </c>
      <c r="B8" s="49" t="s">
        <v>344</v>
      </c>
      <c r="C8" s="50">
        <v>2260</v>
      </c>
      <c r="D8" s="49">
        <v>-18.3</v>
      </c>
      <c r="E8" s="49">
        <v>13.2</v>
      </c>
      <c r="F8" s="50">
        <v>2517</v>
      </c>
      <c r="G8" s="49">
        <v>315</v>
      </c>
      <c r="H8" s="49">
        <v>0.16</v>
      </c>
      <c r="I8" s="49">
        <v>0</v>
      </c>
      <c r="J8" s="49" t="s">
        <v>274</v>
      </c>
      <c r="K8" s="51" t="s">
        <v>345</v>
      </c>
      <c r="L8" s="49">
        <f t="shared" si="1"/>
        <v>7.1746031746031749</v>
      </c>
      <c r="M8" s="49">
        <f t="shared" si="2"/>
        <v>0.89789431863329361</v>
      </c>
      <c r="N8" s="1">
        <f t="shared" si="3"/>
        <v>14.425786047099676</v>
      </c>
      <c r="O8" s="49">
        <f t="shared" si="4"/>
        <v>8696.559728610855</v>
      </c>
      <c r="P8" s="49">
        <f t="shared" si="5"/>
        <v>3.848035278146396</v>
      </c>
      <c r="Q8" s="49">
        <f t="shared" si="6"/>
        <v>136.23598573464747</v>
      </c>
      <c r="R8" s="49">
        <f t="shared" si="7"/>
        <v>5338.9332776030333</v>
      </c>
      <c r="S8" s="1">
        <f t="shared" si="7"/>
        <v>3352.9002444890225</v>
      </c>
      <c r="T8" s="49">
        <f t="shared" si="7"/>
        <v>5338.9332776030333</v>
      </c>
      <c r="U8" s="49">
        <f t="shared" si="7"/>
        <v>3352.9002444890225</v>
      </c>
      <c r="V8" s="49">
        <f t="shared" si="7"/>
        <v>2149.6565607879279</v>
      </c>
      <c r="W8" s="49">
        <f t="shared" si="7"/>
        <v>1404.5429481056549</v>
      </c>
      <c r="X8" s="49">
        <f t="shared" si="7"/>
        <v>933.78599055235645</v>
      </c>
      <c r="Y8" s="49">
        <f t="shared" si="8"/>
        <v>442</v>
      </c>
    </row>
    <row r="9" spans="1:25">
      <c r="A9" s="49" t="s">
        <v>334</v>
      </c>
      <c r="B9" s="49" t="s">
        <v>78</v>
      </c>
      <c r="C9" s="50">
        <v>11500</v>
      </c>
      <c r="D9" s="49">
        <v>10.5</v>
      </c>
      <c r="E9" s="49">
        <v>11.2</v>
      </c>
      <c r="F9" s="50">
        <v>15138</v>
      </c>
      <c r="G9" s="50">
        <v>1602</v>
      </c>
      <c r="H9" s="49">
        <v>0.87</v>
      </c>
      <c r="I9" s="49">
        <v>0.3</v>
      </c>
      <c r="J9" s="49" t="s">
        <v>261</v>
      </c>
      <c r="K9" s="51" t="s">
        <v>207</v>
      </c>
      <c r="L9" s="49">
        <f t="shared" si="1"/>
        <v>7.17852684144819</v>
      </c>
      <c r="M9" s="49">
        <f t="shared" si="2"/>
        <v>0.75967763244814379</v>
      </c>
      <c r="N9" s="1">
        <f t="shared" si="3"/>
        <v>14.298848018109812</v>
      </c>
      <c r="O9" s="49">
        <f t="shared" si="4"/>
        <v>43763.935910134591</v>
      </c>
      <c r="P9" s="49">
        <f t="shared" si="5"/>
        <v>3.8055596443595294</v>
      </c>
      <c r="Q9" s="49">
        <f t="shared" si="6"/>
        <v>133.62835028121737</v>
      </c>
      <c r="R9" s="49">
        <f t="shared" si="7"/>
        <v>26867.260282339998</v>
      </c>
      <c r="S9" s="1">
        <f t="shared" si="7"/>
        <v>16872.891809176486</v>
      </c>
      <c r="T9" s="49">
        <f t="shared" si="7"/>
        <v>26867.260282339998</v>
      </c>
      <c r="U9" s="49">
        <f t="shared" si="7"/>
        <v>16872.891809176486</v>
      </c>
      <c r="V9" s="49">
        <f t="shared" si="7"/>
        <v>10817.775636682791</v>
      </c>
      <c r="W9" s="49">
        <f t="shared" si="7"/>
        <v>7068.1199787201385</v>
      </c>
      <c r="X9" s="49">
        <f t="shared" si="7"/>
        <v>4699.1168369567013</v>
      </c>
      <c r="Y9" s="49">
        <f t="shared" si="8"/>
        <v>87</v>
      </c>
    </row>
    <row r="10" spans="1:25">
      <c r="A10" s="49" t="s">
        <v>334</v>
      </c>
      <c r="B10" s="49" t="s">
        <v>219</v>
      </c>
      <c r="C10" s="50">
        <v>12400</v>
      </c>
      <c r="D10" s="49">
        <v>11.3</v>
      </c>
      <c r="E10" s="49">
        <v>15.4</v>
      </c>
      <c r="F10" s="50">
        <v>10152</v>
      </c>
      <c r="G10" s="50">
        <v>1459</v>
      </c>
      <c r="H10" s="49">
        <v>0.18</v>
      </c>
      <c r="I10" s="49">
        <v>0.8</v>
      </c>
      <c r="J10" s="51" t="s">
        <v>270</v>
      </c>
      <c r="K10" s="51" t="s">
        <v>220</v>
      </c>
      <c r="L10" s="49">
        <f t="shared" si="1"/>
        <v>8.4989718985606579</v>
      </c>
      <c r="M10" s="49">
        <f t="shared" si="2"/>
        <v>1.2214342001576044</v>
      </c>
      <c r="N10" s="1">
        <f t="shared" si="3"/>
        <v>13.114635717279599</v>
      </c>
      <c r="O10" s="49">
        <f t="shared" si="4"/>
        <v>42521.609744016663</v>
      </c>
      <c r="P10" s="49">
        <f t="shared" si="5"/>
        <v>3.429162076130376</v>
      </c>
      <c r="Q10" s="49">
        <f t="shared" si="6"/>
        <v>110.52080470757838</v>
      </c>
      <c r="R10" s="49">
        <f t="shared" si="7"/>
        <v>26104.579783739722</v>
      </c>
      <c r="S10" s="1">
        <f t="shared" si="7"/>
        <v>16393.921292547002</v>
      </c>
      <c r="T10" s="49">
        <f t="shared" si="7"/>
        <v>26104.579783739722</v>
      </c>
      <c r="U10" s="49">
        <f t="shared" si="7"/>
        <v>16393.921292547002</v>
      </c>
      <c r="V10" s="49">
        <f t="shared" si="7"/>
        <v>10510.691608403427</v>
      </c>
      <c r="W10" s="49">
        <f t="shared" si="7"/>
        <v>6867.4773671219555</v>
      </c>
      <c r="X10" s="49">
        <f t="shared" si="7"/>
        <v>4565.7230805956624</v>
      </c>
      <c r="Y10" s="49">
        <f t="shared" si="8"/>
        <v>81</v>
      </c>
    </row>
    <row r="11" spans="1:25">
      <c r="A11" s="49" t="s">
        <v>335</v>
      </c>
      <c r="B11" s="49" t="s">
        <v>323</v>
      </c>
      <c r="C11" s="50">
        <v>15500</v>
      </c>
      <c r="D11" s="49">
        <v>3.5</v>
      </c>
      <c r="E11" s="49">
        <v>14</v>
      </c>
      <c r="F11" s="50">
        <v>13227</v>
      </c>
      <c r="G11" s="50">
        <v>1643</v>
      </c>
      <c r="H11" s="49">
        <v>0.76</v>
      </c>
      <c r="I11" s="49">
        <v>2.7</v>
      </c>
      <c r="J11" s="49" t="s">
        <v>268</v>
      </c>
      <c r="K11" s="51" t="s">
        <v>324</v>
      </c>
      <c r="L11" s="49">
        <f t="shared" si="1"/>
        <v>9.433962264150944</v>
      </c>
      <c r="M11" s="49">
        <f t="shared" si="2"/>
        <v>1.171845467604143</v>
      </c>
      <c r="N11" s="1">
        <f t="shared" si="3"/>
        <v>12.206448590580132</v>
      </c>
      <c r="O11" s="49">
        <f t="shared" si="4"/>
        <v>49035.416321846336</v>
      </c>
      <c r="P11" s="49">
        <f t="shared" si="5"/>
        <v>3.1635752465707312</v>
      </c>
      <c r="Q11" s="49">
        <f t="shared" si="6"/>
        <v>94.216077244324765</v>
      </c>
      <c r="R11" s="49">
        <f t="shared" si="7"/>
        <v>30103.491972870339</v>
      </c>
      <c r="S11" s="1">
        <f t="shared" si="7"/>
        <v>18905.275707271172</v>
      </c>
      <c r="T11" s="49">
        <f t="shared" si="7"/>
        <v>30103.491972870339</v>
      </c>
      <c r="U11" s="49">
        <f t="shared" si="7"/>
        <v>18905.275707271172</v>
      </c>
      <c r="V11" s="49">
        <f t="shared" si="7"/>
        <v>12120.804973078932</v>
      </c>
      <c r="W11" s="49">
        <f t="shared" si="7"/>
        <v>7919.4934953060483</v>
      </c>
      <c r="X11" s="49">
        <f t="shared" si="7"/>
        <v>5265.1377362018657</v>
      </c>
      <c r="Y11" s="49">
        <f t="shared" si="8"/>
        <v>65</v>
      </c>
    </row>
    <row r="12" spans="1:25">
      <c r="A12" s="49" t="s">
        <v>334</v>
      </c>
      <c r="B12" s="49" t="s">
        <v>357</v>
      </c>
      <c r="C12" s="50">
        <v>2000</v>
      </c>
      <c r="D12" s="49">
        <v>4.3</v>
      </c>
      <c r="E12" s="49">
        <v>7.8</v>
      </c>
      <c r="F12" s="50">
        <v>6908</v>
      </c>
      <c r="G12" s="49">
        <v>471</v>
      </c>
      <c r="H12" s="49">
        <v>0.52</v>
      </c>
      <c r="I12" s="49">
        <v>2.4</v>
      </c>
      <c r="J12" s="49" t="s">
        <v>317</v>
      </c>
      <c r="K12" s="51" t="s">
        <v>358</v>
      </c>
      <c r="L12" s="49">
        <f t="shared" si="1"/>
        <v>4.2462845010615711</v>
      </c>
      <c r="M12" s="49">
        <f t="shared" si="2"/>
        <v>0.28951939779965258</v>
      </c>
      <c r="N12" s="1">
        <f t="shared" si="3"/>
        <v>22.02561191714554</v>
      </c>
      <c r="O12" s="49">
        <f t="shared" si="4"/>
        <v>14639.961593757243</v>
      </c>
      <c r="P12" s="49">
        <f t="shared" si="5"/>
        <v>7.3199807968786219</v>
      </c>
      <c r="Q12" s="49">
        <f t="shared" si="6"/>
        <v>349.38332268676351</v>
      </c>
      <c r="R12" s="49">
        <f t="shared" si="7"/>
        <v>8987.6664537352699</v>
      </c>
      <c r="S12" s="1">
        <f t="shared" si="7"/>
        <v>5644.3389499791738</v>
      </c>
      <c r="T12" s="49">
        <f t="shared" si="7"/>
        <v>8987.6664537352699</v>
      </c>
      <c r="U12" s="49">
        <f t="shared" si="7"/>
        <v>5644.3389499791738</v>
      </c>
      <c r="V12" s="49">
        <f t="shared" si="7"/>
        <v>3618.7746041882874</v>
      </c>
      <c r="W12" s="49">
        <f t="shared" si="7"/>
        <v>2364.4355306847187</v>
      </c>
      <c r="X12" s="49">
        <f t="shared" si="7"/>
        <v>1571.953906497085</v>
      </c>
      <c r="Y12" s="49">
        <f t="shared" si="8"/>
        <v>500</v>
      </c>
    </row>
    <row r="13" spans="1:25">
      <c r="A13" s="49" t="s">
        <v>334</v>
      </c>
      <c r="B13" s="49" t="s">
        <v>15</v>
      </c>
      <c r="C13" s="50">
        <v>37800</v>
      </c>
      <c r="D13" s="49">
        <v>26.2</v>
      </c>
      <c r="E13" s="49">
        <v>23.9</v>
      </c>
      <c r="F13" s="50">
        <v>12049</v>
      </c>
      <c r="G13" s="50">
        <v>5402</v>
      </c>
      <c r="H13" s="49">
        <v>0.52</v>
      </c>
      <c r="I13" s="49">
        <v>0.8</v>
      </c>
      <c r="J13" s="49" t="s">
        <v>274</v>
      </c>
      <c r="K13" s="51" t="s">
        <v>256</v>
      </c>
      <c r="L13" s="49">
        <f t="shared" si="1"/>
        <v>6.9974083672713814</v>
      </c>
      <c r="M13" s="49">
        <f t="shared" si="2"/>
        <v>3.1371898082828449</v>
      </c>
      <c r="N13" s="1">
        <f t="shared" si="3"/>
        <v>10.513981820629258</v>
      </c>
      <c r="O13" s="49">
        <f t="shared" si="4"/>
        <v>102722.14229617051</v>
      </c>
      <c r="P13" s="49">
        <f t="shared" si="5"/>
        <v>2.7175169919621829</v>
      </c>
      <c r="Q13" s="49">
        <f t="shared" si="6"/>
        <v>66.831969808780116</v>
      </c>
      <c r="R13" s="49">
        <f t="shared" ref="R13:X22" si="9">$O13/R$2</f>
        <v>63062.484587718885</v>
      </c>
      <c r="S13" s="1">
        <f t="shared" si="9"/>
        <v>39603.832638113985</v>
      </c>
      <c r="T13" s="49">
        <f t="shared" si="9"/>
        <v>63062.484587718885</v>
      </c>
      <c r="U13" s="49">
        <f t="shared" si="9"/>
        <v>39603.832638113985</v>
      </c>
      <c r="V13" s="49">
        <f t="shared" si="9"/>
        <v>25391.342555687395</v>
      </c>
      <c r="W13" s="49">
        <f t="shared" si="9"/>
        <v>16590.199467236696</v>
      </c>
      <c r="X13" s="49">
        <f t="shared" si="9"/>
        <v>11029.706043427766</v>
      </c>
      <c r="Y13" s="49">
        <f t="shared" si="8"/>
        <v>26</v>
      </c>
    </row>
    <row r="14" spans="1:25">
      <c r="A14" s="49" t="s">
        <v>334</v>
      </c>
      <c r="B14" s="49" t="s">
        <v>96</v>
      </c>
      <c r="C14" s="50">
        <v>3960</v>
      </c>
      <c r="D14" s="49">
        <v>-32.9</v>
      </c>
      <c r="E14" s="49">
        <v>16</v>
      </c>
      <c r="F14" s="50">
        <v>2318</v>
      </c>
      <c r="G14" s="49">
        <v>352</v>
      </c>
      <c r="H14" s="49">
        <v>1.04</v>
      </c>
      <c r="I14" s="49">
        <v>0</v>
      </c>
      <c r="J14" s="49" t="s">
        <v>272</v>
      </c>
      <c r="K14" s="51" t="s">
        <v>113</v>
      </c>
      <c r="L14" s="49">
        <f t="shared" si="1"/>
        <v>11.25</v>
      </c>
      <c r="M14" s="49">
        <f t="shared" si="2"/>
        <v>1.7083692838654012</v>
      </c>
      <c r="N14" s="1">
        <f t="shared" si="3"/>
        <v>9.9511595465890501</v>
      </c>
      <c r="O14" s="49">
        <f t="shared" si="4"/>
        <v>10225.7065123105</v>
      </c>
      <c r="P14" s="49">
        <f t="shared" si="5"/>
        <v>2.5822491192703283</v>
      </c>
      <c r="Q14" s="49">
        <f t="shared" si="6"/>
        <v>58.527695826400759</v>
      </c>
      <c r="R14" s="49">
        <f t="shared" si="9"/>
        <v>6277.6967547254699</v>
      </c>
      <c r="S14" s="1">
        <f t="shared" si="9"/>
        <v>3942.4525254971722</v>
      </c>
      <c r="T14" s="49">
        <f t="shared" si="9"/>
        <v>6277.6967547254699</v>
      </c>
      <c r="U14" s="49">
        <f t="shared" si="9"/>
        <v>3942.4525254971722</v>
      </c>
      <c r="V14" s="49">
        <f t="shared" si="9"/>
        <v>2527.6382591339211</v>
      </c>
      <c r="W14" s="49">
        <f t="shared" si="9"/>
        <v>1651.5086907311988</v>
      </c>
      <c r="X14" s="49">
        <f t="shared" si="9"/>
        <v>1097.9768762216954</v>
      </c>
      <c r="Y14" s="49">
        <f t="shared" si="8"/>
        <v>253</v>
      </c>
    </row>
    <row r="15" spans="1:25">
      <c r="A15" s="49" t="s">
        <v>334</v>
      </c>
      <c r="B15" s="49" t="s">
        <v>463</v>
      </c>
      <c r="C15" s="50">
        <v>3915</v>
      </c>
      <c r="D15" s="49">
        <v>-12.1</v>
      </c>
      <c r="E15" s="49">
        <v>6.5</v>
      </c>
      <c r="F15" s="50">
        <v>5087</v>
      </c>
      <c r="G15" s="49">
        <v>307</v>
      </c>
      <c r="H15" s="49">
        <v>0.14000000000000001</v>
      </c>
      <c r="I15" s="49">
        <v>3.1</v>
      </c>
      <c r="J15" s="51" t="s">
        <v>270</v>
      </c>
      <c r="K15" s="51" t="s">
        <v>464</v>
      </c>
      <c r="L15" s="49">
        <f t="shared" si="1"/>
        <v>12.752442996742671</v>
      </c>
      <c r="M15" s="49">
        <f t="shared" si="2"/>
        <v>0.76960880676233534</v>
      </c>
      <c r="N15" s="1">
        <f t="shared" si="3"/>
        <v>9.3257851192442018</v>
      </c>
      <c r="O15" s="49">
        <f t="shared" si="4"/>
        <v>9548.9982858252279</v>
      </c>
      <c r="P15" s="49">
        <f t="shared" si="5"/>
        <v>2.4390800219221527</v>
      </c>
      <c r="Q15" s="49">
        <f t="shared" si="6"/>
        <v>49.738355190449539</v>
      </c>
      <c r="R15" s="49">
        <f t="shared" si="9"/>
        <v>5862.2566057060994</v>
      </c>
      <c r="S15" s="1">
        <f t="shared" si="9"/>
        <v>3681.5522098740157</v>
      </c>
      <c r="T15" s="49">
        <f t="shared" si="9"/>
        <v>5862.2566057060994</v>
      </c>
      <c r="U15" s="49">
        <f t="shared" si="9"/>
        <v>3681.5522098740157</v>
      </c>
      <c r="V15" s="49">
        <f t="shared" si="9"/>
        <v>2360.3663350399097</v>
      </c>
      <c r="W15" s="49">
        <f t="shared" si="9"/>
        <v>1542.2165341663413</v>
      </c>
      <c r="X15" s="49">
        <f t="shared" si="9"/>
        <v>1025.3158836794853</v>
      </c>
      <c r="Y15" s="49">
        <f t="shared" si="8"/>
        <v>255</v>
      </c>
    </row>
    <row r="16" spans="1:25">
      <c r="A16" s="49" t="s">
        <v>334</v>
      </c>
      <c r="B16" s="49" t="s">
        <v>124</v>
      </c>
      <c r="C16" s="50">
        <v>7150</v>
      </c>
      <c r="D16" s="49">
        <v>8.1999999999999993</v>
      </c>
      <c r="E16" s="49">
        <v>9.6</v>
      </c>
      <c r="F16" s="50">
        <v>5948</v>
      </c>
      <c r="G16" s="49">
        <v>552</v>
      </c>
      <c r="H16" s="49">
        <v>0.15</v>
      </c>
      <c r="I16" s="49">
        <v>1.1000000000000001</v>
      </c>
      <c r="J16" s="49" t="s">
        <v>284</v>
      </c>
      <c r="K16" s="51" t="s">
        <v>125</v>
      </c>
      <c r="L16" s="49">
        <f t="shared" si="1"/>
        <v>12.952898550724637</v>
      </c>
      <c r="M16" s="49">
        <f t="shared" si="2"/>
        <v>1.2020847343644923</v>
      </c>
      <c r="N16" s="1">
        <f t="shared" si="3"/>
        <v>7.6011829582590229</v>
      </c>
      <c r="O16" s="49">
        <f t="shared" si="4"/>
        <v>14875.668831099778</v>
      </c>
      <c r="P16" s="49">
        <f t="shared" si="5"/>
        <v>2.0805131232307383</v>
      </c>
      <c r="Q16" s="49">
        <f t="shared" si="6"/>
        <v>27.725458051682921</v>
      </c>
      <c r="R16" s="49">
        <f t="shared" si="9"/>
        <v>9132.3702506953287</v>
      </c>
      <c r="S16" s="1">
        <f t="shared" si="9"/>
        <v>5735.214293606562</v>
      </c>
      <c r="T16" s="49">
        <f t="shared" si="9"/>
        <v>9132.3702506953287</v>
      </c>
      <c r="U16" s="49">
        <f t="shared" si="9"/>
        <v>5735.214293606562</v>
      </c>
      <c r="V16" s="49">
        <f t="shared" si="9"/>
        <v>3677.0378283815985</v>
      </c>
      <c r="W16" s="49">
        <f t="shared" si="9"/>
        <v>2402.5035654430799</v>
      </c>
      <c r="X16" s="49">
        <f t="shared" si="9"/>
        <v>1597.2627783925022</v>
      </c>
      <c r="Y16" s="49">
        <f t="shared" si="8"/>
        <v>140</v>
      </c>
    </row>
    <row r="17" spans="1:25">
      <c r="A17" s="49" t="s">
        <v>334</v>
      </c>
      <c r="B17" s="49" t="s">
        <v>157</v>
      </c>
      <c r="C17" s="50">
        <v>6610</v>
      </c>
      <c r="D17" s="49">
        <v>3.8</v>
      </c>
      <c r="E17" s="49">
        <v>6.7</v>
      </c>
      <c r="F17" s="50">
        <v>6635</v>
      </c>
      <c r="G17" s="49">
        <v>425</v>
      </c>
      <c r="H17" s="49">
        <v>3.12</v>
      </c>
      <c r="I17" s="49">
        <v>1.5</v>
      </c>
      <c r="J17" s="49" t="s">
        <v>271</v>
      </c>
      <c r="K17" s="51" t="s">
        <v>158</v>
      </c>
      <c r="L17" s="49">
        <f t="shared" si="1"/>
        <v>15.552941176470588</v>
      </c>
      <c r="M17" s="49">
        <f t="shared" si="2"/>
        <v>0.99623210248681238</v>
      </c>
      <c r="N17" s="1">
        <f t="shared" si="3"/>
        <v>6.7402870022538197</v>
      </c>
      <c r="O17" s="49">
        <f t="shared" si="4"/>
        <v>12690.686665011026</v>
      </c>
      <c r="P17" s="49">
        <f t="shared" si="5"/>
        <v>1.9199223396385818</v>
      </c>
      <c r="Q17" s="49">
        <f t="shared" si="6"/>
        <v>17.866577007310866</v>
      </c>
      <c r="R17" s="49">
        <f t="shared" si="9"/>
        <v>7790.9807401832477</v>
      </c>
      <c r="S17" s="1">
        <f t="shared" si="9"/>
        <v>4892.8090819478412</v>
      </c>
      <c r="T17" s="49">
        <f t="shared" si="9"/>
        <v>7790.9807401832477</v>
      </c>
      <c r="U17" s="49">
        <f t="shared" si="9"/>
        <v>4892.8090819478412</v>
      </c>
      <c r="V17" s="49">
        <f t="shared" si="9"/>
        <v>3136.9436537754323</v>
      </c>
      <c r="W17" s="49">
        <f t="shared" si="9"/>
        <v>2049.6167471049985</v>
      </c>
      <c r="X17" s="49">
        <f t="shared" si="9"/>
        <v>1362.6521047501417</v>
      </c>
      <c r="Y17" s="49">
        <f t="shared" si="8"/>
        <v>151</v>
      </c>
    </row>
    <row r="18" spans="1:25">
      <c r="A18" s="49" t="s">
        <v>334</v>
      </c>
      <c r="B18" s="49" t="s">
        <v>465</v>
      </c>
      <c r="C18" s="50">
        <v>4550</v>
      </c>
      <c r="D18" s="49">
        <v>1</v>
      </c>
      <c r="E18" s="49">
        <v>7.7</v>
      </c>
      <c r="F18" s="50">
        <v>3864</v>
      </c>
      <c r="G18" s="49">
        <v>289</v>
      </c>
      <c r="H18" s="49">
        <v>0.73</v>
      </c>
      <c r="I18" s="49">
        <v>0</v>
      </c>
      <c r="J18" s="51" t="s">
        <v>316</v>
      </c>
      <c r="K18" s="51" t="s">
        <v>466</v>
      </c>
      <c r="L18" s="49">
        <f t="shared" si="1"/>
        <v>15.743944636678201</v>
      </c>
      <c r="M18" s="49">
        <f t="shared" si="2"/>
        <v>1.1775362318840579</v>
      </c>
      <c r="N18" s="1">
        <f t="shared" si="3"/>
        <v>5.9542240762106458</v>
      </c>
      <c r="O18" s="49">
        <f t="shared" si="4"/>
        <v>8113.2367787628336</v>
      </c>
      <c r="P18" s="49">
        <f t="shared" si="5"/>
        <v>1.783128962365458</v>
      </c>
      <c r="Q18" s="49">
        <f t="shared" si="6"/>
        <v>9.4686502768536656</v>
      </c>
      <c r="R18" s="49">
        <f t="shared" si="9"/>
        <v>4980.8235875968412</v>
      </c>
      <c r="S18" s="1">
        <f t="shared" si="9"/>
        <v>3128.0039956048786</v>
      </c>
      <c r="T18" s="49">
        <f t="shared" si="9"/>
        <v>4980.8235875968412</v>
      </c>
      <c r="U18" s="49">
        <f t="shared" si="9"/>
        <v>3128.0039956048786</v>
      </c>
      <c r="V18" s="49">
        <f t="shared" si="9"/>
        <v>2005.4680488556046</v>
      </c>
      <c r="W18" s="49">
        <f t="shared" si="9"/>
        <v>1310.3330350774258</v>
      </c>
      <c r="X18" s="49">
        <f t="shared" si="9"/>
        <v>871.152165737269</v>
      </c>
      <c r="Y18" s="49">
        <f t="shared" si="8"/>
        <v>220</v>
      </c>
    </row>
    <row r="19" spans="1:25">
      <c r="A19" s="49" t="s">
        <v>334</v>
      </c>
      <c r="B19" s="49" t="s">
        <v>226</v>
      </c>
      <c r="C19" s="50">
        <v>3300</v>
      </c>
      <c r="D19" s="49">
        <v>9.6999999999999993</v>
      </c>
      <c r="E19" s="49">
        <v>17.2</v>
      </c>
      <c r="F19" s="50">
        <v>1201</v>
      </c>
      <c r="G19" s="49">
        <v>186</v>
      </c>
      <c r="H19" s="49">
        <v>6.53</v>
      </c>
      <c r="I19" s="49">
        <v>0.3</v>
      </c>
      <c r="J19" s="49" t="s">
        <v>312</v>
      </c>
      <c r="K19" s="51" t="s">
        <v>227</v>
      </c>
      <c r="L19" s="49">
        <f t="shared" si="1"/>
        <v>17.741935483870968</v>
      </c>
      <c r="M19" s="49">
        <f t="shared" si="2"/>
        <v>2.7477102414654455</v>
      </c>
      <c r="N19" s="1">
        <f t="shared" si="3"/>
        <v>5.9328162921041594</v>
      </c>
      <c r="O19" s="49">
        <f t="shared" si="4"/>
        <v>5872.4472481280491</v>
      </c>
      <c r="P19" s="49">
        <f t="shared" si="5"/>
        <v>1.7795294691297119</v>
      </c>
      <c r="Q19" s="49">
        <f t="shared" si="6"/>
        <v>9.2476726165081686</v>
      </c>
      <c r="R19" s="49">
        <f t="shared" si="9"/>
        <v>3605.1731963447692</v>
      </c>
      <c r="S19" s="1">
        <f t="shared" si="9"/>
        <v>2264.082629044688</v>
      </c>
      <c r="T19" s="49">
        <f t="shared" si="9"/>
        <v>3605.1731963447692</v>
      </c>
      <c r="U19" s="49">
        <f t="shared" si="9"/>
        <v>2264.082629044688</v>
      </c>
      <c r="V19" s="49">
        <f t="shared" si="9"/>
        <v>1451.5791472446917</v>
      </c>
      <c r="W19" s="49">
        <f t="shared" si="9"/>
        <v>948.43301579879119</v>
      </c>
      <c r="X19" s="49">
        <f t="shared" si="9"/>
        <v>630.54922195487916</v>
      </c>
      <c r="Y19" s="49">
        <f t="shared" si="8"/>
        <v>303</v>
      </c>
    </row>
    <row r="20" spans="1:25">
      <c r="A20" s="49" t="s">
        <v>334</v>
      </c>
      <c r="B20" s="49" t="s">
        <v>351</v>
      </c>
      <c r="C20" s="50">
        <v>30550</v>
      </c>
      <c r="D20" s="49">
        <v>17</v>
      </c>
      <c r="E20" s="49">
        <v>18.899999999999999</v>
      </c>
      <c r="F20" s="50">
        <v>8741</v>
      </c>
      <c r="G20" s="50">
        <v>1489</v>
      </c>
      <c r="H20" s="49">
        <v>2.0499999999999998</v>
      </c>
      <c r="I20" s="49">
        <v>0.3</v>
      </c>
      <c r="J20" s="49" t="s">
        <v>272</v>
      </c>
      <c r="K20" s="51" t="s">
        <v>352</v>
      </c>
      <c r="L20" s="49">
        <f t="shared" si="1"/>
        <v>20.517125587642713</v>
      </c>
      <c r="M20" s="49">
        <f t="shared" si="2"/>
        <v>3.4950234526941997</v>
      </c>
      <c r="N20" s="1">
        <f t="shared" si="3"/>
        <v>4.9148212866982455</v>
      </c>
      <c r="O20" s="49">
        <f t="shared" si="4"/>
        <v>49360.513202915157</v>
      </c>
      <c r="P20" s="49">
        <f t="shared" si="5"/>
        <v>1.6157287464129348</v>
      </c>
      <c r="Q20" s="49">
        <f t="shared" si="6"/>
        <v>-0.80827084503027891</v>
      </c>
      <c r="R20" s="49">
        <f t="shared" si="9"/>
        <v>30303.07325684325</v>
      </c>
      <c r="S20" s="1">
        <f t="shared" si="9"/>
        <v>19030.614628181727</v>
      </c>
      <c r="T20" s="49">
        <f t="shared" si="9"/>
        <v>30303.07325684325</v>
      </c>
      <c r="U20" s="49">
        <f t="shared" si="9"/>
        <v>19030.614628181727</v>
      </c>
      <c r="V20" s="49">
        <f t="shared" si="9"/>
        <v>12201.163950087062</v>
      </c>
      <c r="W20" s="49">
        <f t="shared" si="9"/>
        <v>7971.998456578739</v>
      </c>
      <c r="X20" s="49">
        <f t="shared" si="9"/>
        <v>5300.0447480074199</v>
      </c>
      <c r="Y20" s="49">
        <f t="shared" si="8"/>
        <v>33</v>
      </c>
    </row>
    <row r="21" spans="1:25">
      <c r="A21" s="49" t="s">
        <v>334</v>
      </c>
      <c r="B21" s="49" t="s">
        <v>302</v>
      </c>
      <c r="C21" s="50">
        <v>16750</v>
      </c>
      <c r="D21" s="49">
        <v>6.4</v>
      </c>
      <c r="E21" s="49">
        <v>16.3</v>
      </c>
      <c r="F21" s="50">
        <v>5512</v>
      </c>
      <c r="G21" s="49">
        <v>823</v>
      </c>
      <c r="H21" s="49">
        <v>0.92</v>
      </c>
      <c r="I21" s="49">
        <v>0.2</v>
      </c>
      <c r="J21" s="49" t="s">
        <v>291</v>
      </c>
      <c r="K21" s="51" t="s">
        <v>303</v>
      </c>
      <c r="L21" s="49">
        <f t="shared" si="1"/>
        <v>20.352369380315917</v>
      </c>
      <c r="M21" s="49">
        <f t="shared" si="2"/>
        <v>3.0388243831640058</v>
      </c>
      <c r="N21" s="1">
        <f t="shared" si="3"/>
        <v>4.0660701223843576</v>
      </c>
      <c r="O21" s="49">
        <f t="shared" si="4"/>
        <v>24952.057134434635</v>
      </c>
      <c r="P21" s="49">
        <f t="shared" si="5"/>
        <v>1.4896750528020677</v>
      </c>
      <c r="Q21" s="49">
        <f t="shared" si="6"/>
        <v>-8.5468741615780175</v>
      </c>
      <c r="R21" s="49">
        <f t="shared" si="9"/>
        <v>15318.398577935683</v>
      </c>
      <c r="S21" s="1">
        <f t="shared" si="9"/>
        <v>9620.0981856435374</v>
      </c>
      <c r="T21" s="49">
        <f t="shared" si="9"/>
        <v>15318.398577935683</v>
      </c>
      <c r="U21" s="49">
        <f t="shared" si="9"/>
        <v>9620.0981856435374</v>
      </c>
      <c r="V21" s="49">
        <f t="shared" si="9"/>
        <v>6167.7669099112318</v>
      </c>
      <c r="W21" s="49">
        <f t="shared" si="9"/>
        <v>4029.8965317975999</v>
      </c>
      <c r="X21" s="49">
        <f t="shared" si="9"/>
        <v>2679.2067340080057</v>
      </c>
      <c r="Y21" s="49">
        <f t="shared" si="8"/>
        <v>60</v>
      </c>
    </row>
    <row r="22" spans="1:25">
      <c r="A22" s="49" t="s">
        <v>334</v>
      </c>
      <c r="B22" s="49" t="s">
        <v>467</v>
      </c>
      <c r="C22" s="50">
        <v>18200</v>
      </c>
      <c r="D22" s="49">
        <v>10.1</v>
      </c>
      <c r="E22" s="49">
        <v>8.5</v>
      </c>
      <c r="F22" s="50">
        <v>11839</v>
      </c>
      <c r="G22" s="49">
        <v>974</v>
      </c>
      <c r="H22" s="49">
        <v>2.88</v>
      </c>
      <c r="I22" s="49">
        <v>0.7</v>
      </c>
      <c r="J22" s="49" t="s">
        <v>308</v>
      </c>
      <c r="K22" s="51" t="s">
        <v>468</v>
      </c>
      <c r="L22" s="49">
        <f t="shared" si="1"/>
        <v>18.68583162217659</v>
      </c>
      <c r="M22" s="49">
        <f t="shared" si="2"/>
        <v>1.5372920010135991</v>
      </c>
      <c r="N22" s="1">
        <f t="shared" si="3"/>
        <v>3.933152724340383</v>
      </c>
      <c r="O22" s="49">
        <f t="shared" si="4"/>
        <v>26767.782968860494</v>
      </c>
      <c r="P22" s="49">
        <f t="shared" si="5"/>
        <v>1.4707573059813459</v>
      </c>
      <c r="Q22" s="49">
        <f t="shared" si="6"/>
        <v>-9.7082597116149856</v>
      </c>
      <c r="R22" s="49">
        <f t="shared" si="9"/>
        <v>16433.096732486072</v>
      </c>
      <c r="S22" s="1">
        <f t="shared" si="9"/>
        <v>10320.139096550265</v>
      </c>
      <c r="T22" s="49">
        <f t="shared" si="9"/>
        <v>16433.096732486072</v>
      </c>
      <c r="U22" s="49">
        <f t="shared" si="9"/>
        <v>10320.139096550265</v>
      </c>
      <c r="V22" s="49">
        <f t="shared" si="9"/>
        <v>6616.586566691667</v>
      </c>
      <c r="W22" s="49">
        <f t="shared" si="9"/>
        <v>4323.1463910547</v>
      </c>
      <c r="X22" s="49">
        <f t="shared" si="9"/>
        <v>2874.1688109420402</v>
      </c>
      <c r="Y22" s="49">
        <f t="shared" si="8"/>
        <v>55</v>
      </c>
    </row>
    <row r="23" spans="1:25">
      <c r="A23" s="49" t="s">
        <v>334</v>
      </c>
      <c r="B23" s="49" t="s">
        <v>155</v>
      </c>
      <c r="C23" s="50">
        <v>7000</v>
      </c>
      <c r="D23" s="49">
        <v>2</v>
      </c>
      <c r="E23" s="49">
        <v>9.1</v>
      </c>
      <c r="F23" s="50">
        <v>3997</v>
      </c>
      <c r="G23" s="49">
        <v>335</v>
      </c>
      <c r="H23" s="49">
        <v>3.32</v>
      </c>
      <c r="I23" s="49">
        <v>0</v>
      </c>
      <c r="J23" s="49" t="s">
        <v>318</v>
      </c>
      <c r="K23" s="51" t="s">
        <v>156</v>
      </c>
      <c r="L23" s="49">
        <f t="shared" si="1"/>
        <v>20.895522388059703</v>
      </c>
      <c r="M23" s="49">
        <f t="shared" si="2"/>
        <v>1.7513134851138354</v>
      </c>
      <c r="N23" s="1">
        <f t="shared" si="3"/>
        <v>3.1545434851023124</v>
      </c>
      <c r="O23" s="49">
        <f t="shared" si="4"/>
        <v>9549.5224522134904</v>
      </c>
      <c r="P23" s="49">
        <f t="shared" si="5"/>
        <v>1.3642174931733557</v>
      </c>
      <c r="Q23" s="49">
        <f t="shared" si="6"/>
        <v>-16.248880022872655</v>
      </c>
      <c r="R23" s="49">
        <f t="shared" ref="R23:X35" si="10">$O23/R$2</f>
        <v>5862.578398398914</v>
      </c>
      <c r="S23" s="1">
        <f t="shared" si="10"/>
        <v>3681.7542987075549</v>
      </c>
      <c r="T23" s="49">
        <f t="shared" si="10"/>
        <v>5862.578398398914</v>
      </c>
      <c r="U23" s="49">
        <f t="shared" si="10"/>
        <v>3681.7542987075549</v>
      </c>
      <c r="V23" s="49">
        <f t="shared" si="10"/>
        <v>2360.4959009545514</v>
      </c>
      <c r="W23" s="49">
        <f t="shared" si="10"/>
        <v>1542.3011899644089</v>
      </c>
      <c r="X23" s="49">
        <f t="shared" si="10"/>
        <v>1025.3721656168666</v>
      </c>
      <c r="Y23" s="49">
        <f t="shared" si="8"/>
        <v>143</v>
      </c>
    </row>
    <row r="24" spans="1:25">
      <c r="A24" s="49" t="s">
        <v>334</v>
      </c>
      <c r="B24" s="49" t="s">
        <v>314</v>
      </c>
      <c r="C24" s="50">
        <v>7700</v>
      </c>
      <c r="D24" s="49">
        <v>-20</v>
      </c>
      <c r="E24" s="49">
        <v>11.5</v>
      </c>
      <c r="F24" s="50">
        <v>3251</v>
      </c>
      <c r="G24" s="49">
        <v>359</v>
      </c>
      <c r="H24" s="49">
        <v>3.74</v>
      </c>
      <c r="I24" s="49">
        <v>0</v>
      </c>
      <c r="J24" s="49" t="s">
        <v>271</v>
      </c>
      <c r="K24" s="51" t="s">
        <v>315</v>
      </c>
      <c r="L24" s="49">
        <f t="shared" si="1"/>
        <v>21.448467966573816</v>
      </c>
      <c r="M24" s="49">
        <f t="shared" si="2"/>
        <v>2.3685019993848049</v>
      </c>
      <c r="N24" s="1">
        <f t="shared" si="3"/>
        <v>2.2886605905177992</v>
      </c>
      <c r="O24" s="49">
        <f t="shared" si="4"/>
        <v>9655.2971329692318</v>
      </c>
      <c r="P24" s="49">
        <f t="shared" si="5"/>
        <v>1.2539346925934067</v>
      </c>
      <c r="Q24" s="49">
        <f t="shared" si="6"/>
        <v>-23.019287314234987</v>
      </c>
      <c r="R24" s="49">
        <f t="shared" si="10"/>
        <v>5927.5148768039062</v>
      </c>
      <c r="S24" s="1">
        <f t="shared" si="10"/>
        <v>3722.535017064482</v>
      </c>
      <c r="T24" s="49">
        <f t="shared" si="10"/>
        <v>5927.5148768039062</v>
      </c>
      <c r="U24" s="49">
        <f t="shared" si="10"/>
        <v>3722.535017064482</v>
      </c>
      <c r="V24" s="49">
        <f t="shared" si="10"/>
        <v>2386.6417843322938</v>
      </c>
      <c r="W24" s="49">
        <f t="shared" si="10"/>
        <v>1559.3843914348522</v>
      </c>
      <c r="X24" s="49">
        <f t="shared" si="10"/>
        <v>1036.7296354816353</v>
      </c>
      <c r="Y24" s="49">
        <f t="shared" si="8"/>
        <v>130</v>
      </c>
    </row>
    <row r="25" spans="1:25">
      <c r="A25" s="49" t="s">
        <v>334</v>
      </c>
      <c r="B25" s="49" t="s">
        <v>181</v>
      </c>
      <c r="C25" s="50">
        <v>4630</v>
      </c>
      <c r="D25" s="49">
        <v>1.9</v>
      </c>
      <c r="E25" s="49">
        <v>7.8</v>
      </c>
      <c r="F25" s="50">
        <v>2583</v>
      </c>
      <c r="G25" s="49">
        <v>204</v>
      </c>
      <c r="H25" s="49">
        <v>1.19</v>
      </c>
      <c r="I25" s="49">
        <v>0.9</v>
      </c>
      <c r="J25" s="49" t="s">
        <v>276</v>
      </c>
      <c r="K25" s="51" t="s">
        <v>182</v>
      </c>
      <c r="L25" s="49">
        <f t="shared" si="1"/>
        <v>22.696078431372548</v>
      </c>
      <c r="M25" s="49">
        <f t="shared" si="2"/>
        <v>1.7924893534649633</v>
      </c>
      <c r="N25" s="1">
        <f t="shared" si="3"/>
        <v>1.688795313508562</v>
      </c>
      <c r="O25" s="49">
        <f t="shared" si="4"/>
        <v>5474.0910244173365</v>
      </c>
      <c r="P25" s="49">
        <f t="shared" si="5"/>
        <v>1.1823090765480209</v>
      </c>
      <c r="Q25" s="49">
        <f t="shared" si="6"/>
        <v>-27.416478812563383</v>
      </c>
      <c r="R25" s="49">
        <f t="shared" si="10"/>
        <v>3360.6170309783151</v>
      </c>
      <c r="S25" s="1">
        <f t="shared" si="10"/>
        <v>2110.4990601905338</v>
      </c>
      <c r="T25" s="49">
        <f t="shared" si="10"/>
        <v>3360.6170309783151</v>
      </c>
      <c r="U25" s="49">
        <f t="shared" si="10"/>
        <v>2110.4990601905338</v>
      </c>
      <c r="V25" s="49">
        <f t="shared" si="10"/>
        <v>1353.111581154943</v>
      </c>
      <c r="W25" s="49">
        <f t="shared" si="10"/>
        <v>884.0962616905947</v>
      </c>
      <c r="X25" s="49">
        <f t="shared" si="10"/>
        <v>587.77604812998993</v>
      </c>
      <c r="Y25" s="49">
        <f t="shared" si="8"/>
        <v>216</v>
      </c>
    </row>
    <row r="26" spans="1:25">
      <c r="A26" s="49" t="s">
        <v>334</v>
      </c>
      <c r="B26" s="49" t="s">
        <v>246</v>
      </c>
      <c r="C26" s="50">
        <v>41850</v>
      </c>
      <c r="D26" s="49">
        <v>7.7</v>
      </c>
      <c r="E26" s="49">
        <v>8.1999999999999993</v>
      </c>
      <c r="F26" s="50">
        <v>21153</v>
      </c>
      <c r="G26" s="50">
        <v>1657</v>
      </c>
      <c r="H26" s="49">
        <v>5.19</v>
      </c>
      <c r="I26" s="49">
        <v>0.7</v>
      </c>
      <c r="J26" s="49" t="s">
        <v>307</v>
      </c>
      <c r="K26" s="51" t="s">
        <v>247</v>
      </c>
      <c r="L26" s="49">
        <f t="shared" si="1"/>
        <v>25.256487628243814</v>
      </c>
      <c r="M26" s="49">
        <f t="shared" si="2"/>
        <v>1.9784427740745993</v>
      </c>
      <c r="N26" s="1">
        <f t="shared" si="3"/>
        <v>1.0636342633455698</v>
      </c>
      <c r="O26" s="49">
        <f t="shared" si="4"/>
        <v>46520.521771127358</v>
      </c>
      <c r="P26" s="49">
        <f t="shared" si="5"/>
        <v>1.1116014760126012</v>
      </c>
      <c r="Q26" s="49">
        <f t="shared" si="6"/>
        <v>-31.757312122039366</v>
      </c>
      <c r="R26" s="49">
        <f t="shared" si="10"/>
        <v>28559.564876926524</v>
      </c>
      <c r="S26" s="1">
        <f t="shared" si="10"/>
        <v>17935.674989618576</v>
      </c>
      <c r="T26" s="49">
        <f t="shared" si="10"/>
        <v>28559.564876926524</v>
      </c>
      <c r="U26" s="49">
        <f t="shared" si="10"/>
        <v>17935.674989618576</v>
      </c>
      <c r="V26" s="49">
        <f t="shared" si="10"/>
        <v>11499.16150263198</v>
      </c>
      <c r="W26" s="49">
        <f t="shared" si="10"/>
        <v>7513.3239849856827</v>
      </c>
      <c r="X26" s="49">
        <f t="shared" si="10"/>
        <v>4995.1029899962004</v>
      </c>
      <c r="Y26" s="49">
        <f t="shared" si="8"/>
        <v>24</v>
      </c>
    </row>
    <row r="27" spans="1:25">
      <c r="A27" s="49" t="s">
        <v>334</v>
      </c>
      <c r="B27" s="49" t="s">
        <v>57</v>
      </c>
      <c r="C27" s="50">
        <v>25800</v>
      </c>
      <c r="D27" s="49">
        <v>8.1999999999999993</v>
      </c>
      <c r="E27" s="49">
        <v>12.3</v>
      </c>
      <c r="F27" s="50">
        <v>8839</v>
      </c>
      <c r="G27" s="50">
        <v>1016</v>
      </c>
      <c r="H27" s="49">
        <v>2.95</v>
      </c>
      <c r="I27" s="49">
        <v>0.8</v>
      </c>
      <c r="J27" s="49" t="s">
        <v>310</v>
      </c>
      <c r="K27" s="51" t="s">
        <v>196</v>
      </c>
      <c r="L27" s="49">
        <f t="shared" si="1"/>
        <v>25.393700787401574</v>
      </c>
      <c r="M27" s="49">
        <f t="shared" si="2"/>
        <v>2.9188822264962098</v>
      </c>
      <c r="N27" s="1">
        <f t="shared" si="3"/>
        <v>0.89231776646212513</v>
      </c>
      <c r="O27" s="49">
        <f t="shared" si="4"/>
        <v>28196.856656279211</v>
      </c>
      <c r="P27" s="49">
        <f t="shared" si="5"/>
        <v>1.0929014207860159</v>
      </c>
      <c r="Q27" s="49">
        <f t="shared" si="6"/>
        <v>-32.905333296593852</v>
      </c>
      <c r="R27" s="49">
        <f t="shared" si="10"/>
        <v>17310.424009478786</v>
      </c>
      <c r="S27" s="1">
        <f t="shared" si="10"/>
        <v>10871.108866834868</v>
      </c>
      <c r="T27" s="49">
        <f t="shared" si="10"/>
        <v>17310.424009478786</v>
      </c>
      <c r="U27" s="49">
        <f t="shared" si="10"/>
        <v>10871.108866834868</v>
      </c>
      <c r="V27" s="49">
        <f t="shared" si="10"/>
        <v>6969.8317261427537</v>
      </c>
      <c r="W27" s="49">
        <f t="shared" si="10"/>
        <v>4553.9497699338008</v>
      </c>
      <c r="X27" s="49">
        <f t="shared" si="10"/>
        <v>3027.6144297179781</v>
      </c>
      <c r="Y27" s="49">
        <f t="shared" si="8"/>
        <v>39</v>
      </c>
    </row>
    <row r="28" spans="1:25">
      <c r="A28" s="49" t="s">
        <v>336</v>
      </c>
      <c r="B28" s="49" t="s">
        <v>469</v>
      </c>
      <c r="C28" s="50">
        <v>18800</v>
      </c>
      <c r="D28" s="49">
        <v>-43.7</v>
      </c>
      <c r="E28" s="49">
        <v>10.3</v>
      </c>
      <c r="F28" s="50">
        <v>7043</v>
      </c>
      <c r="G28" s="49">
        <v>630</v>
      </c>
      <c r="H28" s="49">
        <v>2.5099999999999998</v>
      </c>
      <c r="I28" s="49">
        <v>0</v>
      </c>
      <c r="J28" s="49" t="s">
        <v>271</v>
      </c>
      <c r="K28" s="51" t="s">
        <v>470</v>
      </c>
      <c r="L28" s="49">
        <f t="shared" si="1"/>
        <v>29.841269841269842</v>
      </c>
      <c r="M28" s="49">
        <f t="shared" si="2"/>
        <v>2.6693170523924463</v>
      </c>
      <c r="N28" s="1">
        <f t="shared" si="3"/>
        <v>-1.4851410658567321E-2</v>
      </c>
      <c r="O28" s="49">
        <f t="shared" si="4"/>
        <v>18772.098000321977</v>
      </c>
      <c r="P28" s="49">
        <f t="shared" si="5"/>
        <v>0.9985158510809562</v>
      </c>
      <c r="Q28" s="49">
        <f t="shared" si="6"/>
        <v>-38.699788515086986</v>
      </c>
      <c r="R28" s="49">
        <f t="shared" si="10"/>
        <v>11524.439759163646</v>
      </c>
      <c r="S28" s="1">
        <f t="shared" si="10"/>
        <v>7237.4564125376655</v>
      </c>
      <c r="T28" s="49">
        <f t="shared" si="10"/>
        <v>11524.439759163646</v>
      </c>
      <c r="U28" s="49">
        <f t="shared" si="10"/>
        <v>7237.4564125376655</v>
      </c>
      <c r="V28" s="49">
        <f t="shared" si="10"/>
        <v>4640.1755275004534</v>
      </c>
      <c r="W28" s="49">
        <f t="shared" si="10"/>
        <v>3031.7986296073086</v>
      </c>
      <c r="X28" s="49">
        <f t="shared" si="10"/>
        <v>2015.6386747172473</v>
      </c>
      <c r="Y28" s="49">
        <f t="shared" si="8"/>
        <v>53</v>
      </c>
    </row>
    <row r="29" spans="1:25">
      <c r="A29" s="49" t="s">
        <v>337</v>
      </c>
      <c r="B29" s="49" t="s">
        <v>473</v>
      </c>
      <c r="C29" s="50">
        <v>19650</v>
      </c>
      <c r="D29" s="49">
        <v>22.1</v>
      </c>
      <c r="E29" s="49">
        <v>9.8000000000000007</v>
      </c>
      <c r="F29" s="50">
        <v>7477</v>
      </c>
      <c r="G29" s="49">
        <v>708</v>
      </c>
      <c r="H29" s="49">
        <v>2.0499999999999998</v>
      </c>
      <c r="I29" s="49">
        <v>0.6</v>
      </c>
      <c r="J29" s="49" t="s">
        <v>307</v>
      </c>
      <c r="K29" s="51" t="s">
        <v>474</v>
      </c>
      <c r="L29" s="49">
        <f t="shared" si="1"/>
        <v>27.754237288135592</v>
      </c>
      <c r="M29" s="49">
        <f t="shared" si="2"/>
        <v>2.6280593821051226</v>
      </c>
      <c r="N29" s="1">
        <f t="shared" si="3"/>
        <v>-0.3129319981830081</v>
      </c>
      <c r="O29" s="49">
        <f t="shared" si="4"/>
        <v>19043.675903565425</v>
      </c>
      <c r="P29" s="49">
        <f t="shared" si="5"/>
        <v>0.96914381188628118</v>
      </c>
      <c r="Q29" s="49">
        <f t="shared" si="6"/>
        <v>-40.502976929599953</v>
      </c>
      <c r="R29" s="49">
        <f t="shared" si="10"/>
        <v>11691.165033333609</v>
      </c>
      <c r="S29" s="1">
        <f t="shared" si="10"/>
        <v>7342.1614506905189</v>
      </c>
      <c r="T29" s="49">
        <f t="shared" si="10"/>
        <v>11691.165033333609</v>
      </c>
      <c r="U29" s="49">
        <f t="shared" si="10"/>
        <v>7342.1614506905189</v>
      </c>
      <c r="V29" s="49">
        <f t="shared" si="10"/>
        <v>4707.3054317028782</v>
      </c>
      <c r="W29" s="49">
        <f t="shared" si="10"/>
        <v>3075.6599771706437</v>
      </c>
      <c r="X29" s="49">
        <f t="shared" si="10"/>
        <v>2044.7991300359188</v>
      </c>
      <c r="Y29" s="49">
        <f t="shared" si="8"/>
        <v>51</v>
      </c>
    </row>
    <row r="30" spans="1:25">
      <c r="A30" s="49" t="s">
        <v>334</v>
      </c>
      <c r="B30" s="49" t="s">
        <v>87</v>
      </c>
      <c r="C30" s="50">
        <v>9100</v>
      </c>
      <c r="D30" s="49">
        <v>8</v>
      </c>
      <c r="E30" s="49">
        <v>7.5</v>
      </c>
      <c r="F30" s="50">
        <v>3907</v>
      </c>
      <c r="G30" s="49">
        <v>268</v>
      </c>
      <c r="H30" s="49">
        <v>2.37</v>
      </c>
      <c r="I30" s="49">
        <v>0.7</v>
      </c>
      <c r="J30" s="49" t="s">
        <v>264</v>
      </c>
      <c r="K30" s="51" t="s">
        <v>99</v>
      </c>
      <c r="L30" s="49">
        <f t="shared" si="1"/>
        <v>33.955223880597018</v>
      </c>
      <c r="M30" s="49">
        <f t="shared" si="2"/>
        <v>2.3291528026618891</v>
      </c>
      <c r="N30" s="1">
        <f t="shared" si="3"/>
        <v>-1.2155318118279856</v>
      </c>
      <c r="O30" s="49">
        <f t="shared" si="4"/>
        <v>8052.4503133775261</v>
      </c>
      <c r="P30" s="49">
        <f t="shared" si="5"/>
        <v>0.88488464982170612</v>
      </c>
      <c r="Q30" s="49">
        <f t="shared" si="6"/>
        <v>-45.675758561968081</v>
      </c>
      <c r="R30" s="49">
        <f t="shared" si="10"/>
        <v>4943.5059708609042</v>
      </c>
      <c r="S30" s="1">
        <f t="shared" si="10"/>
        <v>3104.5681817874329</v>
      </c>
      <c r="T30" s="49">
        <f t="shared" si="10"/>
        <v>4943.5059708609042</v>
      </c>
      <c r="U30" s="49">
        <f t="shared" si="10"/>
        <v>3104.5681817874329</v>
      </c>
      <c r="V30" s="49">
        <f t="shared" si="10"/>
        <v>1990.4425642731505</v>
      </c>
      <c r="W30" s="49">
        <f t="shared" si="10"/>
        <v>1300.5156815535584</v>
      </c>
      <c r="X30" s="49">
        <f t="shared" si="10"/>
        <v>864.62526871553564</v>
      </c>
      <c r="Y30" s="49">
        <f t="shared" si="8"/>
        <v>110</v>
      </c>
    </row>
    <row r="31" spans="1:25">
      <c r="A31" s="49" t="s">
        <v>338</v>
      </c>
      <c r="B31" s="49" t="s">
        <v>570</v>
      </c>
      <c r="C31" s="50">
        <v>8350</v>
      </c>
      <c r="D31" s="49">
        <v>18.7</v>
      </c>
      <c r="E31" s="49">
        <v>9.1</v>
      </c>
      <c r="F31" s="50">
        <v>2946</v>
      </c>
      <c r="G31" s="49">
        <v>256</v>
      </c>
      <c r="H31" s="49">
        <v>1.1100000000000001</v>
      </c>
      <c r="I31" s="49">
        <v>0.6</v>
      </c>
      <c r="J31" s="49" t="s">
        <v>272</v>
      </c>
      <c r="K31" s="51" t="s">
        <v>571</v>
      </c>
      <c r="L31" s="49">
        <f t="shared" si="1"/>
        <v>32.6171875</v>
      </c>
      <c r="M31" s="49">
        <f t="shared" si="2"/>
        <v>2.8343516632722334</v>
      </c>
      <c r="N31" s="1">
        <f t="shared" si="3"/>
        <v>-1.6941466894972002</v>
      </c>
      <c r="O31" s="49">
        <f t="shared" si="4"/>
        <v>7038.5021626772432</v>
      </c>
      <c r="P31" s="49">
        <f t="shared" si="5"/>
        <v>0.8429343907397896</v>
      </c>
      <c r="Q31" s="49">
        <f t="shared" si="6"/>
        <v>-48.251140565953811</v>
      </c>
      <c r="R31" s="49">
        <f t="shared" si="10"/>
        <v>4321.0297627428572</v>
      </c>
      <c r="S31" s="1">
        <f t="shared" si="10"/>
        <v>2713.6472764554555</v>
      </c>
      <c r="T31" s="49">
        <f t="shared" si="10"/>
        <v>4321.0297627428572</v>
      </c>
      <c r="U31" s="49">
        <f t="shared" si="10"/>
        <v>2713.6472764554555</v>
      </c>
      <c r="V31" s="49">
        <f t="shared" si="10"/>
        <v>1739.8100886194916</v>
      </c>
      <c r="W31" s="49">
        <f t="shared" si="10"/>
        <v>1136.757394454628</v>
      </c>
      <c r="X31" s="49">
        <f t="shared" si="10"/>
        <v>755.7534150381008</v>
      </c>
      <c r="Y31" s="49">
        <f t="shared" si="8"/>
        <v>120</v>
      </c>
    </row>
    <row r="32" spans="1:25">
      <c r="A32" s="49" t="s">
        <v>334</v>
      </c>
      <c r="B32" s="49" t="s">
        <v>82</v>
      </c>
      <c r="C32" s="50">
        <v>3610</v>
      </c>
      <c r="D32" s="49">
        <v>-69.5</v>
      </c>
      <c r="E32" s="49">
        <v>15.7</v>
      </c>
      <c r="F32" s="49">
        <v>630</v>
      </c>
      <c r="G32" s="49">
        <v>76</v>
      </c>
      <c r="H32" s="49">
        <v>1.46</v>
      </c>
      <c r="I32" s="49">
        <v>0</v>
      </c>
      <c r="J32" s="49" t="s">
        <v>318</v>
      </c>
      <c r="K32" s="51" t="s">
        <v>185</v>
      </c>
      <c r="L32" s="49">
        <f t="shared" si="1"/>
        <v>47.5</v>
      </c>
      <c r="M32" s="49">
        <f t="shared" si="2"/>
        <v>5.7301587301587302</v>
      </c>
      <c r="N32" s="1">
        <f t="shared" si="3"/>
        <v>-2.8334699609334102</v>
      </c>
      <c r="O32" s="49">
        <f t="shared" si="4"/>
        <v>2708.1588761659173</v>
      </c>
      <c r="P32" s="49">
        <f t="shared" si="5"/>
        <v>0.75018251417338433</v>
      </c>
      <c r="Q32" s="49">
        <f t="shared" si="6"/>
        <v>-53.945301197443086</v>
      </c>
      <c r="R32" s="49">
        <f t="shared" si="10"/>
        <v>1662.5746267723046</v>
      </c>
      <c r="S32" s="1">
        <f t="shared" si="10"/>
        <v>1044.1124814147909</v>
      </c>
      <c r="T32" s="49">
        <f t="shared" si="10"/>
        <v>1662.5746267723046</v>
      </c>
      <c r="U32" s="49">
        <f t="shared" si="10"/>
        <v>1044.1124814147909</v>
      </c>
      <c r="V32" s="49">
        <f t="shared" si="10"/>
        <v>669.41545593639478</v>
      </c>
      <c r="W32" s="49">
        <f t="shared" si="10"/>
        <v>437.38277785348606</v>
      </c>
      <c r="X32" s="49">
        <f t="shared" si="10"/>
        <v>290.78634513761824</v>
      </c>
      <c r="Y32" s="49">
        <f t="shared" si="8"/>
        <v>277</v>
      </c>
    </row>
    <row r="33" spans="1:25">
      <c r="A33" s="49" t="s">
        <v>334</v>
      </c>
      <c r="B33" s="49" t="s">
        <v>359</v>
      </c>
      <c r="C33" s="50">
        <v>8260</v>
      </c>
      <c r="D33" s="49">
        <v>-20.100000000000001</v>
      </c>
      <c r="E33" s="49">
        <v>7.1</v>
      </c>
      <c r="F33" s="50">
        <v>2486</v>
      </c>
      <c r="G33" s="49">
        <v>156</v>
      </c>
      <c r="H33" s="49">
        <v>2.62</v>
      </c>
      <c r="I33" s="49">
        <v>0</v>
      </c>
      <c r="J33" s="49" t="s">
        <v>276</v>
      </c>
      <c r="K33" s="51" t="s">
        <v>360</v>
      </c>
      <c r="L33" s="49">
        <f t="shared" si="1"/>
        <v>52.948717948717949</v>
      </c>
      <c r="M33" s="49">
        <f t="shared" si="2"/>
        <v>3.32260659694288</v>
      </c>
      <c r="N33" s="1">
        <f t="shared" si="3"/>
        <v>-5.017941296799167</v>
      </c>
      <c r="O33" s="49">
        <f t="shared" si="4"/>
        <v>4936.2350635516414</v>
      </c>
      <c r="P33" s="49">
        <f t="shared" si="5"/>
        <v>0.59760715055104618</v>
      </c>
      <c r="Q33" s="49">
        <f t="shared" si="6"/>
        <v>-63.312104986598492</v>
      </c>
      <c r="R33" s="49">
        <f t="shared" si="10"/>
        <v>3030.420128106965</v>
      </c>
      <c r="S33" s="1">
        <f t="shared" si="10"/>
        <v>1903.1323037990921</v>
      </c>
      <c r="T33" s="49">
        <f t="shared" si="10"/>
        <v>3030.420128106965</v>
      </c>
      <c r="U33" s="49">
        <f t="shared" si="10"/>
        <v>1903.1323037990921</v>
      </c>
      <c r="V33" s="49">
        <f t="shared" si="10"/>
        <v>1220.1618135324622</v>
      </c>
      <c r="W33" s="49">
        <f t="shared" si="10"/>
        <v>797.22952122020263</v>
      </c>
      <c r="X33" s="49">
        <f t="shared" si="10"/>
        <v>530.02420408306955</v>
      </c>
      <c r="Y33" s="49">
        <f t="shared" si="8"/>
        <v>121</v>
      </c>
    </row>
    <row r="34" spans="1:25">
      <c r="A34" s="49" t="s">
        <v>334</v>
      </c>
      <c r="B34" s="49" t="s">
        <v>27</v>
      </c>
      <c r="C34" s="50">
        <v>34350</v>
      </c>
      <c r="D34" s="49">
        <v>14.3</v>
      </c>
      <c r="E34" s="49">
        <v>11.5</v>
      </c>
      <c r="F34" s="50">
        <v>6404</v>
      </c>
      <c r="G34" s="49">
        <v>704</v>
      </c>
      <c r="H34" s="49">
        <v>8.82</v>
      </c>
      <c r="I34" s="49">
        <v>0</v>
      </c>
      <c r="J34" s="49" t="s">
        <v>272</v>
      </c>
      <c r="K34" s="51" t="s">
        <v>257</v>
      </c>
      <c r="L34" s="49">
        <f t="shared" si="1"/>
        <v>48.792613636363633</v>
      </c>
      <c r="M34" s="49">
        <f t="shared" si="2"/>
        <v>5.3638351030605875</v>
      </c>
      <c r="N34" s="1">
        <f t="shared" si="3"/>
        <v>-5.7400238429509027</v>
      </c>
      <c r="O34" s="49">
        <f t="shared" si="4"/>
        <v>19019.539476940932</v>
      </c>
      <c r="P34" s="49">
        <f t="shared" si="5"/>
        <v>0.55369838360817847</v>
      </c>
      <c r="Q34" s="49">
        <f t="shared" si="6"/>
        <v>-66.007722383884371</v>
      </c>
      <c r="R34" s="49">
        <f t="shared" si="10"/>
        <v>11676.347361135719</v>
      </c>
      <c r="S34" s="1">
        <f t="shared" si="10"/>
        <v>7332.8558133746374</v>
      </c>
      <c r="T34" s="49">
        <f t="shared" si="10"/>
        <v>11676.347361135719</v>
      </c>
      <c r="U34" s="49">
        <f t="shared" si="10"/>
        <v>7332.8558133746374</v>
      </c>
      <c r="V34" s="49">
        <f t="shared" si="10"/>
        <v>4701.3392761808709</v>
      </c>
      <c r="W34" s="49">
        <f t="shared" si="10"/>
        <v>3071.7618095197772</v>
      </c>
      <c r="X34" s="49">
        <f t="shared" si="10"/>
        <v>2042.2075009610562</v>
      </c>
      <c r="Y34" s="49">
        <f t="shared" si="8"/>
        <v>29</v>
      </c>
    </row>
    <row r="35" spans="1:25">
      <c r="A35" s="49" t="s">
        <v>335</v>
      </c>
      <c r="B35" s="49" t="s">
        <v>251</v>
      </c>
      <c r="C35" s="50">
        <v>40950</v>
      </c>
      <c r="D35" s="49">
        <v>6</v>
      </c>
      <c r="E35" s="49">
        <v>11.3</v>
      </c>
      <c r="F35" s="50">
        <v>7332</v>
      </c>
      <c r="G35" s="49">
        <v>788</v>
      </c>
      <c r="H35" s="49">
        <v>4.78</v>
      </c>
      <c r="I35" s="49">
        <v>0.1</v>
      </c>
      <c r="J35" s="49" t="s">
        <v>308</v>
      </c>
      <c r="K35" s="51" t="s">
        <v>252</v>
      </c>
      <c r="L35" s="49">
        <f t="shared" si="1"/>
        <v>51.967005076142129</v>
      </c>
      <c r="M35" s="49">
        <f t="shared" si="2"/>
        <v>5.5851063829787231</v>
      </c>
      <c r="N35" s="1">
        <f t="shared" si="3"/>
        <v>-6.288687759036371</v>
      </c>
      <c r="O35" s="49">
        <f t="shared" si="4"/>
        <v>21388.193259099324</v>
      </c>
      <c r="P35" s="49">
        <f t="shared" si="5"/>
        <v>0.52230020168740721</v>
      </c>
      <c r="Q35" s="49">
        <f t="shared" si="6"/>
        <v>-67.935298385708904</v>
      </c>
      <c r="R35" s="49">
        <f t="shared" si="10"/>
        <v>13130.495311052202</v>
      </c>
      <c r="S35" s="1">
        <f t="shared" si="10"/>
        <v>8246.0743840676842</v>
      </c>
      <c r="T35" s="49">
        <f t="shared" si="10"/>
        <v>13130.495311052202</v>
      </c>
      <c r="U35" s="49">
        <f t="shared" si="10"/>
        <v>8246.0743840676842</v>
      </c>
      <c r="V35" s="49">
        <f t="shared" si="10"/>
        <v>5286.834265228139</v>
      </c>
      <c r="W35" s="49">
        <f t="shared" si="10"/>
        <v>3454.3126192715058</v>
      </c>
      <c r="X35" s="49">
        <f t="shared" si="10"/>
        <v>2296.5397642089811</v>
      </c>
      <c r="Y35" s="49">
        <f t="shared" si="8"/>
        <v>24</v>
      </c>
    </row>
    <row r="36" spans="1:25">
      <c r="S36" s="49"/>
    </row>
    <row r="37" spans="1:25">
      <c r="S37" s="49"/>
    </row>
    <row r="38" spans="1:25">
      <c r="S38" s="49"/>
    </row>
    <row r="39" spans="1:25">
      <c r="S39" s="49"/>
    </row>
    <row r="40" spans="1:25">
      <c r="S40" s="49"/>
    </row>
    <row r="41" spans="1:25">
      <c r="S41" s="49"/>
    </row>
    <row r="42" spans="1:25">
      <c r="S42" s="49"/>
    </row>
    <row r="43" spans="1:25">
      <c r="S43" s="49"/>
    </row>
    <row r="44" spans="1:25">
      <c r="S44" s="49"/>
    </row>
    <row r="45" spans="1:25">
      <c r="S45" s="49"/>
    </row>
    <row r="46" spans="1:25">
      <c r="S46" s="49"/>
    </row>
    <row r="47" spans="1:25">
      <c r="S47" s="49"/>
    </row>
    <row r="48" spans="1:25">
      <c r="S48" s="49"/>
    </row>
    <row r="49" spans="19:19">
      <c r="S49" s="49"/>
    </row>
    <row r="50" spans="19:19">
      <c r="S50" s="49"/>
    </row>
    <row r="51" spans="19:19">
      <c r="S51" s="49"/>
    </row>
    <row r="52" spans="19:19">
      <c r="S52" s="49"/>
    </row>
    <row r="53" spans="19:19">
      <c r="S53" s="49"/>
    </row>
    <row r="54" spans="19:19">
      <c r="S54" s="49"/>
    </row>
    <row r="55" spans="19:19">
      <c r="S55" s="49"/>
    </row>
    <row r="56" spans="19:19">
      <c r="S56" s="49"/>
    </row>
    <row r="57" spans="19:19">
      <c r="S57" s="49"/>
    </row>
    <row r="58" spans="19:19">
      <c r="S58" s="49"/>
    </row>
    <row r="59" spans="19:19">
      <c r="S59" s="49"/>
    </row>
    <row r="60" spans="19:19">
      <c r="S60" s="49"/>
    </row>
    <row r="61" spans="19:19">
      <c r="S61" s="49"/>
    </row>
    <row r="62" spans="19:19">
      <c r="S62" s="49"/>
    </row>
    <row r="63" spans="19:19">
      <c r="S63" s="49"/>
    </row>
    <row r="64" spans="19:19">
      <c r="S64" s="49"/>
    </row>
    <row r="65" spans="19:19">
      <c r="S65" s="49"/>
    </row>
    <row r="66" spans="19:19">
      <c r="S66" s="49"/>
    </row>
    <row r="67" spans="19:19">
      <c r="S67" s="49"/>
    </row>
    <row r="68" spans="19:19">
      <c r="S68" s="49"/>
    </row>
    <row r="69" spans="19:19">
      <c r="S69" s="49"/>
    </row>
    <row r="70" spans="19:19">
      <c r="S70" s="49"/>
    </row>
    <row r="71" spans="19:19">
      <c r="S71" s="49"/>
    </row>
    <row r="72" spans="19:19">
      <c r="S72" s="49"/>
    </row>
    <row r="73" spans="19:19">
      <c r="S73" s="49"/>
    </row>
    <row r="74" spans="19:19">
      <c r="S74" s="49"/>
    </row>
    <row r="75" spans="19:19">
      <c r="S75" s="49"/>
    </row>
    <row r="76" spans="19:19">
      <c r="S76" s="49"/>
    </row>
    <row r="77" spans="19:19">
      <c r="S77" s="49"/>
    </row>
    <row r="78" spans="19:19">
      <c r="S78" s="49"/>
    </row>
    <row r="79" spans="19:19">
      <c r="S79" s="49"/>
    </row>
    <row r="80" spans="19:19">
      <c r="S80" s="49"/>
    </row>
    <row r="81" spans="19:19">
      <c r="S81" s="49"/>
    </row>
    <row r="82" spans="19:19">
      <c r="S82" s="49"/>
    </row>
    <row r="83" spans="19:19">
      <c r="S83" s="49"/>
    </row>
    <row r="84" spans="19:19">
      <c r="S84" s="49"/>
    </row>
    <row r="85" spans="19:19">
      <c r="S85" s="49"/>
    </row>
    <row r="86" spans="19:19">
      <c r="S86" s="49"/>
    </row>
    <row r="87" spans="19:19">
      <c r="S87" s="49"/>
    </row>
    <row r="88" spans="19:19">
      <c r="S88" s="49"/>
    </row>
    <row r="89" spans="19:19">
      <c r="S89" s="49"/>
    </row>
    <row r="90" spans="19:19">
      <c r="S90" s="49"/>
    </row>
    <row r="91" spans="19:19">
      <c r="S91" s="49"/>
    </row>
    <row r="92" spans="19:19">
      <c r="S92" s="49"/>
    </row>
    <row r="93" spans="19:19">
      <c r="S93" s="49"/>
    </row>
    <row r="94" spans="19:19">
      <c r="S94" s="49"/>
    </row>
    <row r="95" spans="19:19">
      <c r="S95" s="49"/>
    </row>
    <row r="96" spans="19:19">
      <c r="S96" s="49"/>
    </row>
    <row r="97" spans="19:19">
      <c r="S97" s="49"/>
    </row>
    <row r="98" spans="19:19">
      <c r="S98" s="49"/>
    </row>
    <row r="99" spans="19:19">
      <c r="S99" s="49"/>
    </row>
    <row r="100" spans="19:19">
      <c r="S100" s="49"/>
    </row>
    <row r="101" spans="19:19">
      <c r="S101" s="49"/>
    </row>
    <row r="102" spans="19:19">
      <c r="S102" s="49"/>
    </row>
    <row r="103" spans="19:19">
      <c r="S103" s="49"/>
    </row>
    <row r="104" spans="19:19">
      <c r="S104" s="49"/>
    </row>
    <row r="105" spans="19:19">
      <c r="S105" s="49"/>
    </row>
    <row r="106" spans="19:19">
      <c r="S106" s="49"/>
    </row>
    <row r="107" spans="19:19">
      <c r="S107" s="49"/>
    </row>
    <row r="108" spans="19:19">
      <c r="S108" s="49"/>
    </row>
    <row r="109" spans="19:19">
      <c r="S109" s="49"/>
    </row>
  </sheetData>
  <autoFilter ref="A2:Y57">
    <sortState ref="A3:Y57">
      <sortCondition descending="1" ref="N2:N57"/>
    </sortState>
  </autoFilter>
  <phoneticPr fontId="1" type="noConversion"/>
  <conditionalFormatting sqref="H110:H1048576">
    <cfRule type="cellIs" dxfId="214" priority="17" operator="greaterThan">
      <formula>20</formula>
    </cfRule>
    <cfRule type="cellIs" dxfId="213" priority="18" operator="greaterThan">
      <formula>10</formula>
    </cfRule>
  </conditionalFormatting>
  <conditionalFormatting sqref="N1:N35">
    <cfRule type="cellIs" dxfId="212" priority="15" operator="greaterThan">
      <formula>22</formula>
    </cfRule>
    <cfRule type="cellIs" dxfId="211" priority="16" operator="greaterThan">
      <formula>17.9</formula>
    </cfRule>
  </conditionalFormatting>
  <conditionalFormatting sqref="H1:H2 G110:H1048576 M1:M35">
    <cfRule type="cellIs" dxfId="210" priority="14" operator="lessThan">
      <formula>1</formula>
    </cfRule>
  </conditionalFormatting>
  <conditionalFormatting sqref="H110:H1048576 I1:I2">
    <cfRule type="cellIs" dxfId="209" priority="11" operator="greaterThan">
      <formula>3</formula>
    </cfRule>
    <cfRule type="cellIs" dxfId="208" priority="13" operator="greaterThan">
      <formula>0.1</formula>
    </cfRule>
  </conditionalFormatting>
  <conditionalFormatting sqref="K110:K1048576 L1:L35">
    <cfRule type="cellIs" dxfId="207" priority="12" operator="lessThan">
      <formula>10</formula>
    </cfRule>
  </conditionalFormatting>
  <conditionalFormatting sqref="N1:N35 N110:N1048576">
    <cfRule type="cellIs" dxfId="206" priority="10" operator="greaterThan">
      <formula>10</formula>
    </cfRule>
  </conditionalFormatting>
  <conditionalFormatting sqref="H26:H31 I22:I25">
    <cfRule type="cellIs" dxfId="205" priority="8" operator="greaterThan">
      <formula>20</formula>
    </cfRule>
    <cfRule type="cellIs" dxfId="204" priority="9" operator="greaterThan">
      <formula>10</formula>
    </cfRule>
  </conditionalFormatting>
  <conditionalFormatting sqref="I22:I25 G26:G31 H3:H31">
    <cfRule type="cellIs" dxfId="203" priority="7" operator="lessThan">
      <formula>1</formula>
    </cfRule>
  </conditionalFormatting>
  <conditionalFormatting sqref="H26:H31 I3:I25">
    <cfRule type="cellIs" dxfId="202" priority="4" operator="greaterThan">
      <formula>3</formula>
    </cfRule>
    <cfRule type="cellIs" dxfId="201" priority="6" operator="greaterThan">
      <formula>0.1</formula>
    </cfRule>
  </conditionalFormatting>
  <conditionalFormatting sqref="K26:K31">
    <cfRule type="cellIs" dxfId="200" priority="5" operator="lessThan">
      <formula>10</formula>
    </cfRule>
  </conditionalFormatting>
  <conditionalFormatting sqref="H32:H35">
    <cfRule type="cellIs" dxfId="199" priority="3" operator="lessThan">
      <formula>1</formula>
    </cfRule>
  </conditionalFormatting>
  <conditionalFormatting sqref="I32:I35">
    <cfRule type="cellIs" dxfId="198" priority="1" operator="greaterThan">
      <formula>3</formula>
    </cfRule>
    <cfRule type="cellIs" dxfId="197" priority="2" operator="greaterThan">
      <formula>0.1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L20" sqref="L20"/>
    </sheetView>
  </sheetViews>
  <sheetFormatPr defaultColWidth="9" defaultRowHeight="16.5"/>
  <cols>
    <col min="1" max="1" width="3.375" style="76" bestFit="1" customWidth="1"/>
    <col min="2" max="2" width="15.375" style="76" customWidth="1"/>
    <col min="3" max="7" width="9" style="76"/>
    <col min="8" max="8" width="11" style="76" bestFit="1" customWidth="1"/>
    <col min="9" max="9" width="9" style="76" customWidth="1"/>
    <col min="10" max="11" width="9" style="76"/>
    <col min="12" max="12" width="7.125" style="76" customWidth="1"/>
    <col min="13" max="16384" width="9" style="76"/>
  </cols>
  <sheetData>
    <row r="1" spans="1:26">
      <c r="N1" s="76" t="s">
        <v>46</v>
      </c>
      <c r="O1" s="76">
        <v>2</v>
      </c>
      <c r="S1" s="76">
        <v>10</v>
      </c>
      <c r="T1" s="76">
        <v>10</v>
      </c>
      <c r="U1" s="76">
        <v>5</v>
      </c>
      <c r="V1" s="76">
        <v>10</v>
      </c>
      <c r="W1" s="76">
        <v>15</v>
      </c>
      <c r="X1" s="76">
        <v>20</v>
      </c>
      <c r="Y1" s="76">
        <v>25</v>
      </c>
      <c r="Z1" s="76" t="s">
        <v>35</v>
      </c>
    </row>
    <row r="2" spans="1:26">
      <c r="A2" s="76" t="s">
        <v>350</v>
      </c>
      <c r="B2" s="76" t="s">
        <v>4</v>
      </c>
      <c r="C2" s="76" t="s">
        <v>5</v>
      </c>
      <c r="D2" s="76" t="s">
        <v>6</v>
      </c>
      <c r="E2" s="76" t="s">
        <v>7</v>
      </c>
      <c r="F2" s="76" t="s">
        <v>8</v>
      </c>
      <c r="G2" s="76" t="s">
        <v>40</v>
      </c>
      <c r="H2" s="76" t="s">
        <v>41</v>
      </c>
      <c r="I2" s="76" t="s">
        <v>573</v>
      </c>
      <c r="J2" s="76" t="s">
        <v>260</v>
      </c>
      <c r="K2" s="76" t="s">
        <v>9</v>
      </c>
      <c r="L2" s="76" t="s">
        <v>640</v>
      </c>
      <c r="M2" s="76" t="s">
        <v>38</v>
      </c>
      <c r="N2" s="76" t="s">
        <v>39</v>
      </c>
      <c r="O2" s="76" t="s">
        <v>0</v>
      </c>
      <c r="P2" s="76" t="s">
        <v>1</v>
      </c>
      <c r="Q2" s="76" t="s">
        <v>36</v>
      </c>
      <c r="R2" s="76" t="s">
        <v>37</v>
      </c>
      <c r="S2" s="76">
        <f t="shared" ref="S2:Y2" si="0">POWER((1+S1/100), 10)</f>
        <v>2.5937424601000019</v>
      </c>
      <c r="T2" s="76">
        <f t="shared" si="0"/>
        <v>2.5937424601000019</v>
      </c>
      <c r="U2" s="76">
        <f t="shared" si="0"/>
        <v>1.6288946267774416</v>
      </c>
      <c r="V2" s="76">
        <f t="shared" si="0"/>
        <v>2.5937424601000019</v>
      </c>
      <c r="W2" s="76">
        <f t="shared" si="0"/>
        <v>4.0455577357079067</v>
      </c>
      <c r="X2" s="76">
        <f t="shared" si="0"/>
        <v>6.1917364223999991</v>
      </c>
      <c r="Y2" s="76">
        <f t="shared" si="0"/>
        <v>9.3132257461547852</v>
      </c>
    </row>
    <row r="3" spans="1:26">
      <c r="A3" s="76" t="s">
        <v>335</v>
      </c>
      <c r="B3" s="76" t="s">
        <v>461</v>
      </c>
      <c r="C3" s="77">
        <v>3455</v>
      </c>
      <c r="D3" s="76">
        <v>1.7</v>
      </c>
      <c r="E3" s="76">
        <v>17.899999999999999</v>
      </c>
      <c r="F3" s="77">
        <v>3419</v>
      </c>
      <c r="G3" s="76">
        <v>533</v>
      </c>
      <c r="H3" s="76">
        <v>1.1200000000000001</v>
      </c>
      <c r="I3" s="76">
        <v>0</v>
      </c>
      <c r="J3" s="76" t="s">
        <v>312</v>
      </c>
      <c r="K3" s="78" t="s">
        <v>462</v>
      </c>
      <c r="L3" s="76">
        <f t="shared" ref="L3:L21" si="1">I3/C3*100</f>
        <v>0</v>
      </c>
      <c r="M3" s="76">
        <f t="shared" ref="M3:M21" si="2">C3/G3</f>
        <v>6.4821763602251403</v>
      </c>
      <c r="N3" s="76">
        <f t="shared" ref="N3:N21" si="3">C3/F3</f>
        <v>1.0105293945598128</v>
      </c>
      <c r="O3" s="1">
        <f t="shared" ref="O3:O21" si="4">((POWER(Q3,1/10)-1)*100)</f>
        <v>17.776572106639609</v>
      </c>
      <c r="P3" s="76">
        <f t="shared" ref="P3:P21" si="5">IF($O$1=1,POWER((1+(D3)/100),10)*F3,IF($O$1=2,POWER((1+(E3)/100),10)*F3,POWER((1+(E3+L3)/100),10)*F3))</f>
        <v>17743.412605275604</v>
      </c>
      <c r="Q3" s="76">
        <f t="shared" ref="Q3:Q21" si="6">P3/C3</f>
        <v>5.1355752837266584</v>
      </c>
      <c r="R3" s="76">
        <f t="shared" ref="R3:R21" si="7">S3/C3*100-100</f>
        <v>97.99865880009753</v>
      </c>
      <c r="S3" s="76">
        <f t="shared" ref="S3:Y18" si="8">$P3/S$2</f>
        <v>6840.8536615433695</v>
      </c>
      <c r="T3" s="1">
        <f t="shared" si="8"/>
        <v>6840.8536615433695</v>
      </c>
      <c r="U3" s="76">
        <f t="shared" si="8"/>
        <v>10892.916161420866</v>
      </c>
      <c r="V3" s="76">
        <f t="shared" si="8"/>
        <v>6840.8536615433695</v>
      </c>
      <c r="W3" s="76">
        <f t="shared" si="8"/>
        <v>4385.9002304340602</v>
      </c>
      <c r="X3" s="76">
        <f t="shared" si="8"/>
        <v>2865.660195270073</v>
      </c>
      <c r="Y3" s="76">
        <f t="shared" si="8"/>
        <v>1905.1844214773218</v>
      </c>
      <c r="Z3" s="76">
        <f t="shared" ref="Z3:Z21" si="9">ROUND(1000000/C3,  0)</f>
        <v>289</v>
      </c>
    </row>
    <row r="4" spans="1:26">
      <c r="A4" s="76" t="s">
        <v>335</v>
      </c>
      <c r="B4" s="76" t="s">
        <v>471</v>
      </c>
      <c r="C4" s="77">
        <v>8930</v>
      </c>
      <c r="D4" s="76">
        <v>5.2</v>
      </c>
      <c r="E4" s="76">
        <v>7.5</v>
      </c>
      <c r="F4" s="77">
        <v>17254</v>
      </c>
      <c r="G4" s="77">
        <v>1260</v>
      </c>
      <c r="H4" s="76">
        <v>0.28000000000000003</v>
      </c>
      <c r="I4" s="76">
        <v>50</v>
      </c>
      <c r="J4" s="76" t="s">
        <v>285</v>
      </c>
      <c r="K4" s="78" t="s">
        <v>472</v>
      </c>
      <c r="L4" s="76">
        <f t="shared" si="1"/>
        <v>0.55991041433370659</v>
      </c>
      <c r="M4" s="76">
        <f t="shared" si="2"/>
        <v>7.087301587301587</v>
      </c>
      <c r="N4" s="76">
        <f t="shared" si="3"/>
        <v>0.51756114524168306</v>
      </c>
      <c r="O4" s="1">
        <f t="shared" si="4"/>
        <v>14.81861337371484</v>
      </c>
      <c r="P4" s="76">
        <f t="shared" si="5"/>
        <v>35561.038573589925</v>
      </c>
      <c r="Q4" s="76">
        <f t="shared" si="6"/>
        <v>3.9821991683751317</v>
      </c>
      <c r="R4" s="76">
        <f t="shared" si="7"/>
        <v>53.531016653889282</v>
      </c>
      <c r="S4" s="76">
        <f t="shared" si="8"/>
        <v>13710.319787192313</v>
      </c>
      <c r="T4" s="1">
        <f t="shared" si="8"/>
        <v>13710.319787192313</v>
      </c>
      <c r="U4" s="76">
        <f t="shared" si="8"/>
        <v>21831.392890001032</v>
      </c>
      <c r="V4" s="76">
        <f t="shared" si="8"/>
        <v>13710.319787192313</v>
      </c>
      <c r="W4" s="76">
        <f t="shared" si="8"/>
        <v>8790.1448692011618</v>
      </c>
      <c r="X4" s="76">
        <f t="shared" si="8"/>
        <v>5743.3062629959295</v>
      </c>
      <c r="Y4" s="76">
        <f t="shared" si="8"/>
        <v>3818.3374421340804</v>
      </c>
      <c r="Z4" s="76">
        <f t="shared" si="9"/>
        <v>112</v>
      </c>
    </row>
    <row r="5" spans="1:26">
      <c r="A5" s="76" t="s">
        <v>334</v>
      </c>
      <c r="B5" s="76" t="s">
        <v>78</v>
      </c>
      <c r="C5" s="77">
        <v>11100</v>
      </c>
      <c r="D5" s="76">
        <v>10.5</v>
      </c>
      <c r="E5" s="76">
        <v>11.2</v>
      </c>
      <c r="F5" s="77">
        <v>15138</v>
      </c>
      <c r="G5" s="77">
        <v>1602</v>
      </c>
      <c r="H5" s="76">
        <v>0.84</v>
      </c>
      <c r="I5" s="76">
        <v>50</v>
      </c>
      <c r="J5" s="76" t="s">
        <v>261</v>
      </c>
      <c r="K5" s="78" t="s">
        <v>207</v>
      </c>
      <c r="L5" s="76">
        <f t="shared" si="1"/>
        <v>0.45045045045045046</v>
      </c>
      <c r="M5" s="76">
        <f t="shared" si="2"/>
        <v>6.928838951310861</v>
      </c>
      <c r="N5" s="76">
        <f t="shared" si="3"/>
        <v>0.7332540626238605</v>
      </c>
      <c r="O5" s="1">
        <f t="shared" si="4"/>
        <v>14.704205063731468</v>
      </c>
      <c r="P5" s="76">
        <f t="shared" si="5"/>
        <v>43763.935910134591</v>
      </c>
      <c r="Q5" s="76">
        <f t="shared" si="6"/>
        <v>3.9426969288409541</v>
      </c>
      <c r="R5" s="76">
        <f t="shared" si="7"/>
        <v>52.008034316905281</v>
      </c>
      <c r="S5" s="76">
        <f t="shared" si="8"/>
        <v>16872.891809176486</v>
      </c>
      <c r="T5" s="1">
        <f t="shared" si="8"/>
        <v>16872.891809176486</v>
      </c>
      <c r="U5" s="76">
        <f t="shared" si="8"/>
        <v>26867.260282339998</v>
      </c>
      <c r="V5" s="76">
        <f t="shared" si="8"/>
        <v>16872.891809176486</v>
      </c>
      <c r="W5" s="76">
        <f t="shared" si="8"/>
        <v>10817.775636682791</v>
      </c>
      <c r="X5" s="76">
        <f t="shared" si="8"/>
        <v>7068.1199787201385</v>
      </c>
      <c r="Y5" s="76">
        <f t="shared" si="8"/>
        <v>4699.1168369567013</v>
      </c>
      <c r="Z5" s="76">
        <f t="shared" si="9"/>
        <v>90</v>
      </c>
    </row>
    <row r="6" spans="1:26">
      <c r="A6" s="76" t="s">
        <v>334</v>
      </c>
      <c r="B6" s="76" t="s">
        <v>463</v>
      </c>
      <c r="C6" s="77">
        <v>3300</v>
      </c>
      <c r="D6" s="76">
        <v>-12.1</v>
      </c>
      <c r="E6" s="76">
        <v>6.5</v>
      </c>
      <c r="F6" s="77">
        <v>5087</v>
      </c>
      <c r="G6" s="76">
        <v>307</v>
      </c>
      <c r="H6" s="76">
        <v>0.12</v>
      </c>
      <c r="I6" s="76">
        <v>100</v>
      </c>
      <c r="J6" s="78" t="s">
        <v>270</v>
      </c>
      <c r="K6" s="78" t="s">
        <v>464</v>
      </c>
      <c r="L6" s="76">
        <f t="shared" si="1"/>
        <v>3.0303030303030303</v>
      </c>
      <c r="M6" s="76">
        <f t="shared" si="2"/>
        <v>10.749185667752442</v>
      </c>
      <c r="N6" s="76">
        <f t="shared" si="3"/>
        <v>0.64871240416748577</v>
      </c>
      <c r="O6" s="1">
        <f t="shared" si="4"/>
        <v>11.2101400196557</v>
      </c>
      <c r="P6" s="76">
        <f t="shared" si="5"/>
        <v>9548.9982858252279</v>
      </c>
      <c r="Q6" s="76">
        <f t="shared" si="6"/>
        <v>2.893635844189463</v>
      </c>
      <c r="R6" s="76">
        <f t="shared" si="7"/>
        <v>11.562188178000483</v>
      </c>
      <c r="S6" s="76">
        <f t="shared" si="8"/>
        <v>3681.5522098740157</v>
      </c>
      <c r="T6" s="1">
        <f t="shared" si="8"/>
        <v>3681.5522098740157</v>
      </c>
      <c r="U6" s="76">
        <f t="shared" si="8"/>
        <v>5862.2566057060994</v>
      </c>
      <c r="V6" s="76">
        <f t="shared" si="8"/>
        <v>3681.5522098740157</v>
      </c>
      <c r="W6" s="76">
        <f t="shared" si="8"/>
        <v>2360.3663350399097</v>
      </c>
      <c r="X6" s="76">
        <f t="shared" si="8"/>
        <v>1542.2165341663413</v>
      </c>
      <c r="Y6" s="76">
        <f t="shared" si="8"/>
        <v>1025.3158836794853</v>
      </c>
      <c r="Z6" s="76">
        <f t="shared" si="9"/>
        <v>303</v>
      </c>
    </row>
    <row r="7" spans="1:26">
      <c r="A7" s="76" t="s">
        <v>334</v>
      </c>
      <c r="B7" s="76" t="s">
        <v>124</v>
      </c>
      <c r="C7" s="77">
        <v>5650</v>
      </c>
      <c r="D7" s="76">
        <v>8.1999999999999993</v>
      </c>
      <c r="E7" s="76">
        <v>9.6</v>
      </c>
      <c r="F7" s="77">
        <v>5948</v>
      </c>
      <c r="G7" s="76">
        <v>552</v>
      </c>
      <c r="H7" s="76">
        <v>0.12</v>
      </c>
      <c r="I7" s="76">
        <v>60</v>
      </c>
      <c r="J7" s="76" t="s">
        <v>284</v>
      </c>
      <c r="K7" s="78" t="s">
        <v>125</v>
      </c>
      <c r="L7" s="76">
        <f t="shared" si="1"/>
        <v>1.0619469026548671</v>
      </c>
      <c r="M7" s="76">
        <f t="shared" si="2"/>
        <v>10.235507246376812</v>
      </c>
      <c r="N7" s="76">
        <f t="shared" si="3"/>
        <v>0.94989912575655677</v>
      </c>
      <c r="O7" s="1">
        <f t="shared" si="4"/>
        <v>10.164788587147333</v>
      </c>
      <c r="P7" s="76">
        <f t="shared" si="5"/>
        <v>14875.668831099778</v>
      </c>
      <c r="Q7" s="76">
        <f t="shared" si="6"/>
        <v>2.6328617400176597</v>
      </c>
      <c r="R7" s="76">
        <f t="shared" si="7"/>
        <v>1.5082175859568565</v>
      </c>
      <c r="S7" s="76">
        <f t="shared" si="8"/>
        <v>5735.214293606562</v>
      </c>
      <c r="T7" s="1">
        <f t="shared" si="8"/>
        <v>5735.214293606562</v>
      </c>
      <c r="U7" s="76">
        <f t="shared" si="8"/>
        <v>9132.3702506953287</v>
      </c>
      <c r="V7" s="76">
        <f t="shared" si="8"/>
        <v>5735.214293606562</v>
      </c>
      <c r="W7" s="76">
        <f t="shared" si="8"/>
        <v>3677.0378283815985</v>
      </c>
      <c r="X7" s="76">
        <f t="shared" si="8"/>
        <v>2402.5035654430799</v>
      </c>
      <c r="Y7" s="76">
        <f t="shared" si="8"/>
        <v>1597.2627783925022</v>
      </c>
      <c r="Z7" s="76">
        <f t="shared" si="9"/>
        <v>177</v>
      </c>
    </row>
    <row r="8" spans="1:26">
      <c r="A8" s="76" t="s">
        <v>334</v>
      </c>
      <c r="B8" s="76" t="s">
        <v>465</v>
      </c>
      <c r="C8" s="77">
        <v>4260</v>
      </c>
      <c r="D8" s="76">
        <v>1</v>
      </c>
      <c r="E8" s="76">
        <v>7.7</v>
      </c>
      <c r="F8" s="77">
        <v>3864</v>
      </c>
      <c r="G8" s="76">
        <v>289</v>
      </c>
      <c r="H8" s="76">
        <v>0.68</v>
      </c>
      <c r="J8" s="78" t="s">
        <v>316</v>
      </c>
      <c r="K8" s="78" t="s">
        <v>466</v>
      </c>
      <c r="L8" s="76">
        <f t="shared" si="1"/>
        <v>0</v>
      </c>
      <c r="M8" s="76">
        <f t="shared" si="2"/>
        <v>14.740484429065743</v>
      </c>
      <c r="N8" s="76">
        <f t="shared" si="3"/>
        <v>1.1024844720496894</v>
      </c>
      <c r="O8" s="1">
        <f t="shared" si="4"/>
        <v>6.6543209964849526</v>
      </c>
      <c r="P8" s="76">
        <f t="shared" si="5"/>
        <v>8113.2367787628336</v>
      </c>
      <c r="Q8" s="76">
        <f t="shared" si="6"/>
        <v>1.9045156757659234</v>
      </c>
      <c r="R8" s="76">
        <f t="shared" si="7"/>
        <v>-26.572676159509882</v>
      </c>
      <c r="S8" s="76">
        <f t="shared" si="8"/>
        <v>3128.0039956048786</v>
      </c>
      <c r="T8" s="1">
        <f t="shared" si="8"/>
        <v>3128.0039956048786</v>
      </c>
      <c r="U8" s="76">
        <f t="shared" si="8"/>
        <v>4980.8235875968412</v>
      </c>
      <c r="V8" s="76">
        <f t="shared" si="8"/>
        <v>3128.0039956048786</v>
      </c>
      <c r="W8" s="76">
        <f t="shared" si="8"/>
        <v>2005.4680488556046</v>
      </c>
      <c r="X8" s="76">
        <f t="shared" si="8"/>
        <v>1310.3330350774258</v>
      </c>
      <c r="Y8" s="76">
        <f t="shared" si="8"/>
        <v>871.152165737269</v>
      </c>
      <c r="Z8" s="76">
        <f t="shared" si="9"/>
        <v>235</v>
      </c>
    </row>
    <row r="9" spans="1:26">
      <c r="A9" s="76" t="s">
        <v>334</v>
      </c>
      <c r="B9" s="76" t="s">
        <v>467</v>
      </c>
      <c r="C9" s="77">
        <v>17850</v>
      </c>
      <c r="D9" s="76">
        <v>10.1</v>
      </c>
      <c r="E9" s="76">
        <v>8.5</v>
      </c>
      <c r="F9" s="77">
        <v>11839</v>
      </c>
      <c r="G9" s="76">
        <v>974</v>
      </c>
      <c r="H9" s="76">
        <v>2.83</v>
      </c>
      <c r="I9" s="76">
        <v>100</v>
      </c>
      <c r="J9" s="76" t="s">
        <v>308</v>
      </c>
      <c r="K9" s="78" t="s">
        <v>468</v>
      </c>
      <c r="L9" s="76">
        <f t="shared" si="1"/>
        <v>0.56022408963585435</v>
      </c>
      <c r="M9" s="76">
        <f t="shared" si="2"/>
        <v>18.326488706365502</v>
      </c>
      <c r="N9" s="76">
        <f t="shared" si="3"/>
        <v>1.507728693301799</v>
      </c>
      <c r="O9" s="1">
        <f t="shared" si="4"/>
        <v>4.1351670857745493</v>
      </c>
      <c r="P9" s="76">
        <f t="shared" si="5"/>
        <v>26767.782968860494</v>
      </c>
      <c r="Q9" s="76">
        <f t="shared" si="6"/>
        <v>1.4995956845299996</v>
      </c>
      <c r="R9" s="76">
        <f t="shared" si="7"/>
        <v>-42.184094697197395</v>
      </c>
      <c r="S9" s="76">
        <f t="shared" si="8"/>
        <v>10320.139096550265</v>
      </c>
      <c r="T9" s="1">
        <f t="shared" si="8"/>
        <v>10320.139096550265</v>
      </c>
      <c r="U9" s="76">
        <f t="shared" si="8"/>
        <v>16433.096732486072</v>
      </c>
      <c r="V9" s="76">
        <f t="shared" si="8"/>
        <v>10320.139096550265</v>
      </c>
      <c r="W9" s="76">
        <f t="shared" si="8"/>
        <v>6616.586566691667</v>
      </c>
      <c r="X9" s="76">
        <f t="shared" si="8"/>
        <v>4323.1463910547</v>
      </c>
      <c r="Y9" s="76">
        <f t="shared" si="8"/>
        <v>2874.1688109420402</v>
      </c>
      <c r="Z9" s="76">
        <f t="shared" si="9"/>
        <v>56</v>
      </c>
    </row>
    <row r="10" spans="1:26">
      <c r="A10" s="76" t="s">
        <v>334</v>
      </c>
      <c r="B10" s="76" t="s">
        <v>469</v>
      </c>
      <c r="C10" s="77">
        <v>17550</v>
      </c>
      <c r="D10" s="76">
        <v>-43.7</v>
      </c>
      <c r="E10" s="76">
        <v>10.3</v>
      </c>
      <c r="F10" s="77">
        <v>7043</v>
      </c>
      <c r="G10" s="76">
        <v>630</v>
      </c>
      <c r="H10" s="76">
        <v>2.34</v>
      </c>
      <c r="J10" s="76" t="s">
        <v>271</v>
      </c>
      <c r="K10" s="78" t="s">
        <v>470</v>
      </c>
      <c r="L10" s="76">
        <f t="shared" si="1"/>
        <v>0</v>
      </c>
      <c r="M10" s="76">
        <f t="shared" si="2"/>
        <v>27.857142857142858</v>
      </c>
      <c r="N10" s="76">
        <f t="shared" si="3"/>
        <v>2.4918358653982677</v>
      </c>
      <c r="O10" s="1">
        <f t="shared" si="4"/>
        <v>0.67544761282523069</v>
      </c>
      <c r="P10" s="76">
        <f t="shared" si="5"/>
        <v>18772.098000321977</v>
      </c>
      <c r="Q10" s="76">
        <f t="shared" si="6"/>
        <v>1.0696352136935601</v>
      </c>
      <c r="R10" s="76">
        <f t="shared" si="7"/>
        <v>-58.760932122292502</v>
      </c>
      <c r="S10" s="76">
        <f t="shared" si="8"/>
        <v>7237.4564125376655</v>
      </c>
      <c r="T10" s="1">
        <f t="shared" si="8"/>
        <v>7237.4564125376655</v>
      </c>
      <c r="U10" s="76">
        <f t="shared" si="8"/>
        <v>11524.439759163646</v>
      </c>
      <c r="V10" s="76">
        <f t="shared" si="8"/>
        <v>7237.4564125376655</v>
      </c>
      <c r="W10" s="76">
        <f t="shared" si="8"/>
        <v>4640.1755275004534</v>
      </c>
      <c r="X10" s="76">
        <f t="shared" si="8"/>
        <v>3031.7986296073086</v>
      </c>
      <c r="Y10" s="76">
        <f t="shared" si="8"/>
        <v>2015.6386747172473</v>
      </c>
      <c r="Z10" s="76">
        <f t="shared" si="9"/>
        <v>57</v>
      </c>
    </row>
    <row r="11" spans="1:26">
      <c r="A11" s="76" t="s">
        <v>334</v>
      </c>
      <c r="B11" s="76" t="s">
        <v>181</v>
      </c>
      <c r="C11" s="77">
        <v>5580</v>
      </c>
      <c r="D11" s="76">
        <v>1.9</v>
      </c>
      <c r="E11" s="76">
        <v>7.8</v>
      </c>
      <c r="F11" s="77">
        <v>2583</v>
      </c>
      <c r="G11" s="76">
        <v>204</v>
      </c>
      <c r="H11" s="76">
        <v>1.43</v>
      </c>
      <c r="I11" s="76">
        <v>50</v>
      </c>
      <c r="J11" s="76" t="s">
        <v>276</v>
      </c>
      <c r="K11" s="78" t="s">
        <v>182</v>
      </c>
      <c r="L11" s="76">
        <f t="shared" si="1"/>
        <v>0.8960573476702508</v>
      </c>
      <c r="M11" s="76">
        <f t="shared" si="2"/>
        <v>27.352941176470587</v>
      </c>
      <c r="N11" s="76">
        <f t="shared" si="3"/>
        <v>2.1602787456445993</v>
      </c>
      <c r="O11" s="1">
        <f t="shared" si="4"/>
        <v>-0.19144188991406796</v>
      </c>
      <c r="P11" s="76">
        <f t="shared" si="5"/>
        <v>5474.0910244173365</v>
      </c>
      <c r="Q11" s="76">
        <f t="shared" si="6"/>
        <v>0.98101989684898505</v>
      </c>
      <c r="R11" s="76">
        <f t="shared" si="7"/>
        <v>-62.177436197302264</v>
      </c>
      <c r="S11" s="76">
        <f t="shared" si="8"/>
        <v>2110.4990601905338</v>
      </c>
      <c r="T11" s="1">
        <f t="shared" si="8"/>
        <v>2110.4990601905338</v>
      </c>
      <c r="U11" s="76">
        <f t="shared" si="8"/>
        <v>3360.6170309783151</v>
      </c>
      <c r="V11" s="76">
        <f t="shared" si="8"/>
        <v>2110.4990601905338</v>
      </c>
      <c r="W11" s="76">
        <f t="shared" si="8"/>
        <v>1353.111581154943</v>
      </c>
      <c r="X11" s="76">
        <f t="shared" si="8"/>
        <v>884.0962616905947</v>
      </c>
      <c r="Y11" s="76">
        <f t="shared" si="8"/>
        <v>587.77604812998993</v>
      </c>
      <c r="Z11" s="76">
        <f t="shared" si="9"/>
        <v>179</v>
      </c>
    </row>
    <row r="12" spans="1:26">
      <c r="A12" s="76" t="s">
        <v>334</v>
      </c>
      <c r="B12" s="76" t="s">
        <v>638</v>
      </c>
      <c r="C12" s="77">
        <v>5460</v>
      </c>
      <c r="D12" s="76">
        <v>0.9</v>
      </c>
      <c r="E12" s="76">
        <v>5.8</v>
      </c>
      <c r="F12" s="77">
        <v>2666</v>
      </c>
      <c r="G12" s="76">
        <v>151</v>
      </c>
      <c r="H12" s="76">
        <v>1.48</v>
      </c>
      <c r="I12" s="76">
        <v>100</v>
      </c>
      <c r="J12" s="76" t="s">
        <v>276</v>
      </c>
      <c r="K12" s="78" t="s">
        <v>639</v>
      </c>
      <c r="L12" s="76">
        <f t="shared" si="1"/>
        <v>1.8315018315018317</v>
      </c>
      <c r="M12" s="76">
        <f t="shared" si="2"/>
        <v>36.158940397350996</v>
      </c>
      <c r="N12" s="76">
        <f t="shared" si="3"/>
        <v>2.0480120030007503</v>
      </c>
      <c r="O12" s="1">
        <f t="shared" si="4"/>
        <v>-1.5190072429359325</v>
      </c>
      <c r="P12" s="76">
        <f t="shared" si="5"/>
        <v>4685.0779610501195</v>
      </c>
      <c r="Q12" s="76">
        <f t="shared" si="6"/>
        <v>0.85807288663921599</v>
      </c>
      <c r="R12" s="76">
        <f t="shared" si="7"/>
        <v>-66.917575671482325</v>
      </c>
      <c r="S12" s="76">
        <f t="shared" si="8"/>
        <v>1806.3003683370655</v>
      </c>
      <c r="T12" s="1">
        <f t="shared" si="8"/>
        <v>1806.3003683370655</v>
      </c>
      <c r="U12" s="76">
        <f t="shared" si="8"/>
        <v>2876.2314541603855</v>
      </c>
      <c r="V12" s="76">
        <f t="shared" si="8"/>
        <v>1806.3003683370655</v>
      </c>
      <c r="W12" s="76">
        <f t="shared" si="8"/>
        <v>1158.0796189602042</v>
      </c>
      <c r="X12" s="76">
        <f t="shared" si="8"/>
        <v>756.66624698376961</v>
      </c>
      <c r="Y12" s="76">
        <f t="shared" si="8"/>
        <v>503.05641554801565</v>
      </c>
      <c r="Z12" s="76">
        <f t="shared" si="9"/>
        <v>183</v>
      </c>
    </row>
    <row r="13" spans="1:26">
      <c r="A13" s="76" t="s">
        <v>334</v>
      </c>
      <c r="B13" s="76" t="s">
        <v>473</v>
      </c>
      <c r="C13" s="77">
        <v>20000</v>
      </c>
      <c r="D13" s="76">
        <v>22.1</v>
      </c>
      <c r="E13" s="76">
        <v>9.8000000000000007</v>
      </c>
      <c r="F13" s="77">
        <v>7477</v>
      </c>
      <c r="G13" s="76">
        <v>708</v>
      </c>
      <c r="H13" s="76">
        <v>2.09</v>
      </c>
      <c r="I13" s="76">
        <v>100</v>
      </c>
      <c r="J13" s="76" t="s">
        <v>307</v>
      </c>
      <c r="K13" s="78" t="s">
        <v>474</v>
      </c>
      <c r="L13" s="76">
        <f t="shared" si="1"/>
        <v>0.5</v>
      </c>
      <c r="M13" s="76">
        <f t="shared" si="2"/>
        <v>28.248587570621471</v>
      </c>
      <c r="N13" s="76">
        <f t="shared" si="3"/>
        <v>2.6748696001069949</v>
      </c>
      <c r="O13" s="1">
        <f t="shared" si="4"/>
        <v>-0.48877360187336016</v>
      </c>
      <c r="P13" s="76">
        <f t="shared" si="5"/>
        <v>19043.675903565425</v>
      </c>
      <c r="Q13" s="76">
        <f t="shared" si="6"/>
        <v>0.95218379517827123</v>
      </c>
      <c r="R13" s="76">
        <f t="shared" si="7"/>
        <v>-63.289192746547407</v>
      </c>
      <c r="S13" s="76">
        <f t="shared" si="8"/>
        <v>7342.1614506905189</v>
      </c>
      <c r="T13" s="1">
        <f t="shared" si="8"/>
        <v>7342.1614506905189</v>
      </c>
      <c r="U13" s="76">
        <f t="shared" si="8"/>
        <v>11691.165033333609</v>
      </c>
      <c r="V13" s="76">
        <f t="shared" si="8"/>
        <v>7342.1614506905189</v>
      </c>
      <c r="W13" s="76">
        <f t="shared" si="8"/>
        <v>4707.3054317028782</v>
      </c>
      <c r="X13" s="76">
        <f t="shared" si="8"/>
        <v>3075.6599771706437</v>
      </c>
      <c r="Y13" s="76">
        <f t="shared" si="8"/>
        <v>2044.7991300359188</v>
      </c>
      <c r="Z13" s="76">
        <f t="shared" si="9"/>
        <v>50</v>
      </c>
    </row>
    <row r="14" spans="1:26">
      <c r="A14" s="76" t="s">
        <v>334</v>
      </c>
      <c r="B14" s="76" t="s">
        <v>570</v>
      </c>
      <c r="C14" s="77">
        <v>7740</v>
      </c>
      <c r="D14" s="76">
        <v>18.7</v>
      </c>
      <c r="E14" s="76">
        <v>9.1</v>
      </c>
      <c r="F14" s="77">
        <v>2946</v>
      </c>
      <c r="G14" s="76">
        <v>256</v>
      </c>
      <c r="H14" s="76">
        <v>1.03</v>
      </c>
      <c r="I14" s="76">
        <v>40</v>
      </c>
      <c r="J14" s="76" t="s">
        <v>272</v>
      </c>
      <c r="K14" s="78" t="s">
        <v>571</v>
      </c>
      <c r="L14" s="76">
        <f t="shared" si="1"/>
        <v>0.516795865633075</v>
      </c>
      <c r="M14" s="76">
        <f t="shared" si="2"/>
        <v>30.234375</v>
      </c>
      <c r="N14" s="76">
        <f t="shared" si="3"/>
        <v>2.6272912423625256</v>
      </c>
      <c r="O14" s="1">
        <f t="shared" si="4"/>
        <v>-0.94556417044332486</v>
      </c>
      <c r="P14" s="76">
        <f t="shared" si="5"/>
        <v>7038.5021626772432</v>
      </c>
      <c r="Q14" s="76">
        <f t="shared" si="6"/>
        <v>0.90936720448026398</v>
      </c>
      <c r="R14" s="76">
        <f t="shared" si="7"/>
        <v>-64.939957668534163</v>
      </c>
      <c r="S14" s="76">
        <f t="shared" si="8"/>
        <v>2713.6472764554555</v>
      </c>
      <c r="T14" s="1">
        <f t="shared" si="8"/>
        <v>2713.6472764554555</v>
      </c>
      <c r="U14" s="76">
        <f t="shared" si="8"/>
        <v>4321.0297627428572</v>
      </c>
      <c r="V14" s="76">
        <f t="shared" si="8"/>
        <v>2713.6472764554555</v>
      </c>
      <c r="W14" s="76">
        <f t="shared" si="8"/>
        <v>1739.8100886194916</v>
      </c>
      <c r="X14" s="76">
        <f t="shared" si="8"/>
        <v>1136.757394454628</v>
      </c>
      <c r="Y14" s="76">
        <f t="shared" si="8"/>
        <v>755.7534150381008</v>
      </c>
      <c r="Z14" s="76">
        <f t="shared" si="9"/>
        <v>129</v>
      </c>
    </row>
    <row r="15" spans="1:26">
      <c r="A15" s="76" t="s">
        <v>334</v>
      </c>
      <c r="B15" s="76" t="s">
        <v>359</v>
      </c>
      <c r="C15" s="77">
        <v>8260</v>
      </c>
      <c r="D15" s="76">
        <v>-20.100000000000001</v>
      </c>
      <c r="E15" s="76">
        <v>7.1</v>
      </c>
      <c r="F15" s="77">
        <v>2486</v>
      </c>
      <c r="G15" s="76">
        <v>156</v>
      </c>
      <c r="H15" s="76">
        <v>2.62</v>
      </c>
      <c r="J15" s="76" t="s">
        <v>276</v>
      </c>
      <c r="K15" s="78" t="s">
        <v>360</v>
      </c>
      <c r="L15" s="76">
        <f t="shared" si="1"/>
        <v>0</v>
      </c>
      <c r="M15" s="76">
        <f t="shared" si="2"/>
        <v>52.948717948717949</v>
      </c>
      <c r="N15" s="76">
        <f t="shared" si="3"/>
        <v>3.32260659694288</v>
      </c>
      <c r="O15" s="1">
        <f t="shared" si="4"/>
        <v>-5.017941296799167</v>
      </c>
      <c r="P15" s="76">
        <f t="shared" si="5"/>
        <v>4936.2350635516414</v>
      </c>
      <c r="Q15" s="76">
        <f t="shared" si="6"/>
        <v>0.59760715055104618</v>
      </c>
      <c r="R15" s="76">
        <f t="shared" si="7"/>
        <v>-76.959657338994049</v>
      </c>
      <c r="S15" s="76">
        <f t="shared" si="8"/>
        <v>1903.1323037990921</v>
      </c>
      <c r="T15" s="1">
        <f t="shared" si="8"/>
        <v>1903.1323037990921</v>
      </c>
      <c r="U15" s="76">
        <f t="shared" si="8"/>
        <v>3030.420128106965</v>
      </c>
      <c r="V15" s="76">
        <f t="shared" si="8"/>
        <v>1903.1323037990921</v>
      </c>
      <c r="W15" s="76">
        <f t="shared" si="8"/>
        <v>1220.1618135324622</v>
      </c>
      <c r="X15" s="76">
        <f t="shared" si="8"/>
        <v>797.22952122020263</v>
      </c>
      <c r="Y15" s="76">
        <f t="shared" si="8"/>
        <v>530.02420408306955</v>
      </c>
      <c r="Z15" s="76">
        <f t="shared" si="9"/>
        <v>121</v>
      </c>
    </row>
    <row r="16" spans="1:26">
      <c r="A16" s="76" t="s">
        <v>336</v>
      </c>
      <c r="B16" s="76" t="s">
        <v>651</v>
      </c>
      <c r="C16" s="77">
        <v>30500</v>
      </c>
      <c r="D16" s="76">
        <v>3.3</v>
      </c>
      <c r="E16" s="76">
        <v>11.3</v>
      </c>
      <c r="F16" s="77">
        <v>14015</v>
      </c>
      <c r="G16" s="77">
        <v>1324</v>
      </c>
      <c r="H16" s="76">
        <v>2.76</v>
      </c>
      <c r="J16" s="76" t="s">
        <v>276</v>
      </c>
      <c r="K16" s="78" t="s">
        <v>652</v>
      </c>
      <c r="L16" s="76">
        <f t="shared" si="1"/>
        <v>0</v>
      </c>
      <c r="M16" s="76">
        <f t="shared" si="2"/>
        <v>23.036253776435046</v>
      </c>
      <c r="N16" s="76">
        <f t="shared" si="3"/>
        <v>2.1762397431323581</v>
      </c>
      <c r="O16" s="1">
        <f t="shared" si="4"/>
        <v>2.9732667455339756</v>
      </c>
      <c r="P16" s="76">
        <f t="shared" si="5"/>
        <v>40883.187196709907</v>
      </c>
      <c r="Q16" s="76">
        <f t="shared" si="6"/>
        <v>1.3404323671052429</v>
      </c>
      <c r="R16" s="76">
        <f t="shared" si="7"/>
        <v>-48.320529592843144</v>
      </c>
      <c r="S16" s="76">
        <f t="shared" si="8"/>
        <v>15762.238474182843</v>
      </c>
      <c r="T16" s="1">
        <f t="shared" si="8"/>
        <v>15762.238474182843</v>
      </c>
      <c r="U16" s="76">
        <f t="shared" si="8"/>
        <v>25098.730467048095</v>
      </c>
      <c r="V16" s="76">
        <f t="shared" si="8"/>
        <v>15762.238474182843</v>
      </c>
      <c r="W16" s="76">
        <f t="shared" si="8"/>
        <v>10105.698612543967</v>
      </c>
      <c r="X16" s="76">
        <f t="shared" si="8"/>
        <v>6602.8629785993126</v>
      </c>
      <c r="Y16" s="76">
        <f t="shared" si="8"/>
        <v>4389.7987991528744</v>
      </c>
      <c r="Z16" s="76">
        <f t="shared" si="9"/>
        <v>33</v>
      </c>
    </row>
    <row r="17" spans="1:26">
      <c r="A17" s="76" t="s">
        <v>353</v>
      </c>
      <c r="B17" s="76" t="s">
        <v>657</v>
      </c>
      <c r="C17" s="77">
        <v>1690</v>
      </c>
      <c r="D17" s="76">
        <v>3.3</v>
      </c>
      <c r="E17" s="76">
        <v>16.7</v>
      </c>
      <c r="F17" s="77">
        <v>1671</v>
      </c>
      <c r="G17" s="76">
        <v>262</v>
      </c>
      <c r="H17" s="76">
        <v>3.6</v>
      </c>
      <c r="J17" s="76" t="s">
        <v>307</v>
      </c>
      <c r="K17" s="78" t="s">
        <v>658</v>
      </c>
      <c r="L17" s="76">
        <f t="shared" si="1"/>
        <v>0</v>
      </c>
      <c r="M17" s="76">
        <f t="shared" si="2"/>
        <v>6.4503816793893129</v>
      </c>
      <c r="N17" s="76">
        <f t="shared" si="3"/>
        <v>1.0113704368641532</v>
      </c>
      <c r="O17" s="1">
        <f t="shared" si="4"/>
        <v>16.568130282156311</v>
      </c>
      <c r="P17" s="76">
        <f t="shared" si="5"/>
        <v>7828.6163471548216</v>
      </c>
      <c r="Q17" s="76">
        <f t="shared" si="6"/>
        <v>4.6323173651803682</v>
      </c>
      <c r="R17" s="76">
        <f t="shared" si="7"/>
        <v>78.595887465317901</v>
      </c>
      <c r="S17" s="76">
        <f t="shared" si="8"/>
        <v>3018.2704981638726</v>
      </c>
      <c r="T17" s="1">
        <f t="shared" si="8"/>
        <v>3018.2704981638726</v>
      </c>
      <c r="U17" s="76">
        <f t="shared" si="8"/>
        <v>4806.0913324041912</v>
      </c>
      <c r="V17" s="76">
        <f t="shared" si="8"/>
        <v>3018.2704981638726</v>
      </c>
      <c r="W17" s="76">
        <f t="shared" si="8"/>
        <v>1935.1142311122996</v>
      </c>
      <c r="X17" s="76">
        <f t="shared" si="8"/>
        <v>1264.3652463682145</v>
      </c>
      <c r="Y17" s="76">
        <f t="shared" si="8"/>
        <v>840.59127959902355</v>
      </c>
      <c r="Z17" s="76">
        <f t="shared" si="9"/>
        <v>592</v>
      </c>
    </row>
    <row r="18" spans="1:26">
      <c r="A18" s="76" t="s">
        <v>337</v>
      </c>
      <c r="B18" s="76" t="s">
        <v>659</v>
      </c>
      <c r="C18" s="77">
        <v>3020</v>
      </c>
      <c r="D18" s="76">
        <v>11.1</v>
      </c>
      <c r="E18" s="76">
        <v>13.7</v>
      </c>
      <c r="F18" s="77">
        <v>2571</v>
      </c>
      <c r="G18" s="76">
        <v>310</v>
      </c>
      <c r="H18" s="76">
        <v>1.1399999999999999</v>
      </c>
      <c r="I18" s="76">
        <v>70</v>
      </c>
      <c r="J18" s="78" t="s">
        <v>265</v>
      </c>
      <c r="K18" s="78" t="s">
        <v>660</v>
      </c>
      <c r="L18" s="76">
        <f t="shared" si="1"/>
        <v>2.3178807947019866</v>
      </c>
      <c r="M18" s="76">
        <f t="shared" si="2"/>
        <v>9.741935483870968</v>
      </c>
      <c r="N18" s="76">
        <f t="shared" si="3"/>
        <v>1.1746402178140802</v>
      </c>
      <c r="O18" s="1">
        <f t="shared" si="4"/>
        <v>11.884513566581333</v>
      </c>
      <c r="P18" s="76">
        <f t="shared" si="5"/>
        <v>9283.3927307274444</v>
      </c>
      <c r="Q18" s="76">
        <f t="shared" si="6"/>
        <v>3.0739711028898822</v>
      </c>
      <c r="R18" s="76">
        <f t="shared" si="7"/>
        <v>18.514893061948996</v>
      </c>
      <c r="S18" s="76">
        <f t="shared" si="8"/>
        <v>3579.1497704708595</v>
      </c>
      <c r="T18" s="1">
        <f t="shared" si="8"/>
        <v>3579.1497704708595</v>
      </c>
      <c r="U18" s="76">
        <f t="shared" si="8"/>
        <v>5699.1978352175192</v>
      </c>
      <c r="V18" s="76">
        <f t="shared" si="8"/>
        <v>3579.1497704708595</v>
      </c>
      <c r="W18" s="76">
        <f t="shared" si="8"/>
        <v>2294.712703958729</v>
      </c>
      <c r="X18" s="76">
        <f t="shared" si="8"/>
        <v>1499.3197541714926</v>
      </c>
      <c r="Y18" s="76">
        <f t="shared" si="8"/>
        <v>996.79670435996275</v>
      </c>
      <c r="Z18" s="76">
        <f t="shared" si="9"/>
        <v>331</v>
      </c>
    </row>
    <row r="19" spans="1:26">
      <c r="A19" s="76" t="s">
        <v>354</v>
      </c>
      <c r="B19" s="76" t="s">
        <v>351</v>
      </c>
      <c r="C19" s="77">
        <v>35850</v>
      </c>
      <c r="D19" s="76">
        <v>17</v>
      </c>
      <c r="E19" s="76">
        <v>18.899999999999999</v>
      </c>
      <c r="F19" s="77">
        <v>8741</v>
      </c>
      <c r="G19" s="77">
        <v>1489</v>
      </c>
      <c r="H19" s="76">
        <v>2.41</v>
      </c>
      <c r="I19" s="76">
        <v>100</v>
      </c>
      <c r="J19" s="76" t="s">
        <v>272</v>
      </c>
      <c r="K19" s="78" t="s">
        <v>352</v>
      </c>
      <c r="L19" s="76">
        <f t="shared" si="1"/>
        <v>0.2789400278940028</v>
      </c>
      <c r="M19" s="76">
        <f t="shared" si="2"/>
        <v>24.07656145063801</v>
      </c>
      <c r="N19" s="76">
        <f t="shared" si="3"/>
        <v>4.1013614002974492</v>
      </c>
      <c r="O19" s="1">
        <f t="shared" si="4"/>
        <v>3.2497599554759837</v>
      </c>
      <c r="P19" s="76">
        <f t="shared" si="5"/>
        <v>49360.513202915157</v>
      </c>
      <c r="Q19" s="76">
        <f t="shared" si="6"/>
        <v>1.3768622929683447</v>
      </c>
      <c r="R19" s="76">
        <f t="shared" si="7"/>
        <v>-46.915998247749712</v>
      </c>
      <c r="S19" s="76">
        <f t="shared" ref="S19:Y21" si="10">$P19/S$2</f>
        <v>19030.614628181727</v>
      </c>
      <c r="T19" s="1">
        <f t="shared" si="10"/>
        <v>19030.614628181727</v>
      </c>
      <c r="U19" s="76">
        <f t="shared" si="10"/>
        <v>30303.07325684325</v>
      </c>
      <c r="V19" s="76">
        <f t="shared" si="10"/>
        <v>19030.614628181727</v>
      </c>
      <c r="W19" s="76">
        <f t="shared" si="10"/>
        <v>12201.163950087062</v>
      </c>
      <c r="X19" s="76">
        <f t="shared" si="10"/>
        <v>7971.998456578739</v>
      </c>
      <c r="Y19" s="76">
        <f t="shared" si="10"/>
        <v>5300.0447480074199</v>
      </c>
      <c r="Z19" s="76">
        <f t="shared" si="9"/>
        <v>28</v>
      </c>
    </row>
    <row r="20" spans="1:26">
      <c r="A20" s="76" t="s">
        <v>339</v>
      </c>
      <c r="B20" s="76" t="s">
        <v>187</v>
      </c>
      <c r="C20" s="77">
        <v>15950</v>
      </c>
      <c r="D20" s="76">
        <v>6.6</v>
      </c>
      <c r="E20" s="76">
        <v>8.1</v>
      </c>
      <c r="F20" s="77">
        <v>38057</v>
      </c>
      <c r="G20" s="77">
        <v>2899</v>
      </c>
      <c r="H20" s="76">
        <v>0.57999999999999996</v>
      </c>
      <c r="I20" s="76">
        <v>123</v>
      </c>
      <c r="J20" s="76" t="s">
        <v>312</v>
      </c>
      <c r="K20" s="78" t="s">
        <v>188</v>
      </c>
      <c r="L20" s="76">
        <f t="shared" si="1"/>
        <v>0.7711598746081505</v>
      </c>
      <c r="M20" s="76">
        <f t="shared" si="2"/>
        <v>5.50189720593308</v>
      </c>
      <c r="N20" s="76">
        <f t="shared" si="3"/>
        <v>0.41910817983550991</v>
      </c>
      <c r="O20" s="1">
        <f t="shared" si="4"/>
        <v>17.921523166683386</v>
      </c>
      <c r="P20" s="76">
        <f t="shared" si="5"/>
        <v>82926.147489900715</v>
      </c>
      <c r="Q20" s="76">
        <f t="shared" si="6"/>
        <v>5.19913150406901</v>
      </c>
      <c r="R20" s="76">
        <f t="shared" si="7"/>
        <v>100.44902622554739</v>
      </c>
      <c r="S20" s="76">
        <f t="shared" si="10"/>
        <v>31971.619682974808</v>
      </c>
      <c r="T20" s="1">
        <f t="shared" si="10"/>
        <v>31971.619682974808</v>
      </c>
      <c r="U20" s="76">
        <f t="shared" si="10"/>
        <v>50909.461009125822</v>
      </c>
      <c r="V20" s="76">
        <f t="shared" si="10"/>
        <v>31971.619682974808</v>
      </c>
      <c r="W20" s="76">
        <f t="shared" si="10"/>
        <v>20498.075397109613</v>
      </c>
      <c r="X20" s="76">
        <f t="shared" si="10"/>
        <v>13393.035787165734</v>
      </c>
      <c r="Y20" s="76">
        <f t="shared" si="10"/>
        <v>8904.127286309902</v>
      </c>
      <c r="Z20" s="76">
        <f t="shared" si="9"/>
        <v>63</v>
      </c>
    </row>
    <row r="21" spans="1:26">
      <c r="A21" s="76" t="s">
        <v>339</v>
      </c>
      <c r="B21" s="76" t="s">
        <v>662</v>
      </c>
      <c r="C21" s="77">
        <v>48350</v>
      </c>
      <c r="D21" s="76">
        <v>8.8000000000000007</v>
      </c>
      <c r="E21" s="76">
        <v>20.399999999999999</v>
      </c>
      <c r="F21" s="77">
        <v>6020</v>
      </c>
      <c r="G21" s="77">
        <v>1069</v>
      </c>
      <c r="H21" s="76">
        <v>10.79</v>
      </c>
      <c r="J21" s="76" t="s">
        <v>308</v>
      </c>
      <c r="K21" s="78" t="s">
        <v>663</v>
      </c>
      <c r="L21" s="76">
        <f t="shared" si="1"/>
        <v>0</v>
      </c>
      <c r="M21" s="76">
        <f t="shared" si="2"/>
        <v>45.229186155285312</v>
      </c>
      <c r="N21" s="76">
        <f t="shared" si="3"/>
        <v>8.0315614617940199</v>
      </c>
      <c r="O21" s="1">
        <f t="shared" si="4"/>
        <v>-2.2433099808794932</v>
      </c>
      <c r="P21" s="76">
        <f t="shared" si="5"/>
        <v>38535.532131834596</v>
      </c>
      <c r="Q21" s="76">
        <f t="shared" si="6"/>
        <v>0.79701203995521397</v>
      </c>
      <c r="R21" s="76">
        <f t="shared" si="7"/>
        <v>-69.271735640072563</v>
      </c>
      <c r="S21" s="76">
        <f t="shared" si="10"/>
        <v>14857.115818024915</v>
      </c>
      <c r="T21" s="1">
        <f t="shared" si="10"/>
        <v>14857.115818024915</v>
      </c>
      <c r="U21" s="76">
        <f t="shared" si="10"/>
        <v>23657.473907979049</v>
      </c>
      <c r="V21" s="76">
        <f t="shared" si="10"/>
        <v>14857.115818024915</v>
      </c>
      <c r="W21" s="76">
        <f t="shared" si="10"/>
        <v>9525.3941852572534</v>
      </c>
      <c r="X21" s="76">
        <f t="shared" si="10"/>
        <v>6223.7035789223264</v>
      </c>
      <c r="Y21" s="76">
        <f t="shared" si="10"/>
        <v>4137.7212560046692</v>
      </c>
      <c r="Z21" s="76">
        <f t="shared" si="9"/>
        <v>21</v>
      </c>
    </row>
  </sheetData>
  <autoFilter ref="A2:Z21"/>
  <phoneticPr fontId="1" type="noConversion"/>
  <conditionalFormatting sqref="H53:H1048576">
    <cfRule type="cellIs" dxfId="196" priority="12" operator="greaterThan">
      <formula>20</formula>
    </cfRule>
    <cfRule type="cellIs" dxfId="195" priority="13" operator="greaterThan">
      <formula>10</formula>
    </cfRule>
  </conditionalFormatting>
  <conditionalFormatting sqref="H1:H15 G53:H1048576">
    <cfRule type="cellIs" dxfId="194" priority="11" operator="lessThan">
      <formula>1</formula>
    </cfRule>
  </conditionalFormatting>
  <conditionalFormatting sqref="H53:H1048576">
    <cfRule type="cellIs" dxfId="193" priority="8" operator="greaterThan">
      <formula>3</formula>
    </cfRule>
    <cfRule type="cellIs" dxfId="192" priority="10" operator="greaterThan">
      <formula>0.1</formula>
    </cfRule>
  </conditionalFormatting>
  <conditionalFormatting sqref="K53:K1048576">
    <cfRule type="cellIs" dxfId="191" priority="9" operator="lessThan">
      <formula>10</formula>
    </cfRule>
  </conditionalFormatting>
  <conditionalFormatting sqref="O1:O21">
    <cfRule type="cellIs" dxfId="190" priority="3" operator="greaterThan">
      <formula>20</formula>
    </cfRule>
    <cfRule type="cellIs" dxfId="189" priority="6" operator="greaterThan">
      <formula>15</formula>
    </cfRule>
  </conditionalFormatting>
  <conditionalFormatting sqref="N1:N21">
    <cfRule type="cellIs" dxfId="188" priority="5" operator="lessThan">
      <formula>1</formula>
    </cfRule>
  </conditionalFormatting>
  <conditionalFormatting sqref="M1:M21">
    <cfRule type="cellIs" dxfId="187" priority="4" operator="lessThan">
      <formula>10</formula>
    </cfRule>
  </conditionalFormatting>
  <conditionalFormatting sqref="O1:O21">
    <cfRule type="cellIs" dxfId="186" priority="7" operator="greaterThan">
      <formula>10</formula>
    </cfRule>
  </conditionalFormatting>
  <conditionalFormatting sqref="L1:L21 L53:L1048576">
    <cfRule type="cellIs" dxfId="185" priority="2" operator="greaterThan">
      <formula>3</formula>
    </cfRule>
  </conditionalFormatting>
  <conditionalFormatting sqref="H16:H21 I20">
    <cfRule type="cellIs" dxfId="184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4"/>
  <sheetViews>
    <sheetView topLeftCell="A2" workbookViewId="0">
      <pane ySplit="1" topLeftCell="A67" activePane="bottomLeft" state="frozen"/>
      <selection activeCell="A2" sqref="A2"/>
      <selection pane="bottomLeft" activeCell="D7" sqref="D7"/>
    </sheetView>
  </sheetViews>
  <sheetFormatPr defaultColWidth="9" defaultRowHeight="16.5"/>
  <cols>
    <col min="1" max="1" width="3.375" style="85" bestFit="1" customWidth="1"/>
    <col min="2" max="2" width="51.5" style="85" bestFit="1" customWidth="1"/>
    <col min="3" max="7" width="9" style="85"/>
    <col min="8" max="8" width="4.375" style="85" customWidth="1"/>
    <col min="9" max="9" width="9" style="85" customWidth="1"/>
    <col min="10" max="11" width="9" style="85"/>
    <col min="12" max="12" width="7.125" style="85" customWidth="1"/>
    <col min="13" max="16384" width="9" style="85"/>
  </cols>
  <sheetData>
    <row r="1" spans="1:26" hidden="1">
      <c r="N1" s="85" t="s">
        <v>46</v>
      </c>
      <c r="O1" s="85">
        <v>1</v>
      </c>
      <c r="S1" s="85">
        <v>10</v>
      </c>
      <c r="T1" s="85">
        <v>10</v>
      </c>
      <c r="U1" s="85">
        <v>5</v>
      </c>
      <c r="V1" s="85">
        <v>10</v>
      </c>
      <c r="W1" s="85">
        <v>15</v>
      </c>
      <c r="X1" s="85">
        <v>20</v>
      </c>
      <c r="Y1" s="85">
        <v>25</v>
      </c>
      <c r="Z1" s="85" t="s">
        <v>35</v>
      </c>
    </row>
    <row r="2" spans="1:26">
      <c r="A2" s="85" t="s">
        <v>654</v>
      </c>
      <c r="B2" s="85" t="s">
        <v>4</v>
      </c>
      <c r="C2" s="85" t="s">
        <v>5</v>
      </c>
      <c r="D2" s="85" t="s">
        <v>6</v>
      </c>
      <c r="E2" s="85" t="s">
        <v>7</v>
      </c>
      <c r="F2" s="85" t="s">
        <v>8</v>
      </c>
      <c r="G2" s="85" t="s">
        <v>40</v>
      </c>
      <c r="H2" s="85" t="s">
        <v>41</v>
      </c>
      <c r="I2" s="85" t="s">
        <v>573</v>
      </c>
      <c r="J2" s="85" t="s">
        <v>260</v>
      </c>
      <c r="K2" s="85" t="s">
        <v>9</v>
      </c>
      <c r="L2" s="85" t="s">
        <v>640</v>
      </c>
      <c r="M2" s="85" t="s">
        <v>38</v>
      </c>
      <c r="N2" s="85" t="s">
        <v>39</v>
      </c>
      <c r="O2" s="85" t="s">
        <v>0</v>
      </c>
      <c r="P2" s="85" t="s">
        <v>1</v>
      </c>
      <c r="Q2" s="85" t="s">
        <v>36</v>
      </c>
      <c r="R2" s="85" t="s">
        <v>37</v>
      </c>
      <c r="S2" s="85">
        <f t="shared" ref="S2:Y2" si="0">POWER((1+S1/100), 10)</f>
        <v>2.5937424601000019</v>
      </c>
      <c r="T2" s="85">
        <f t="shared" si="0"/>
        <v>2.5937424601000019</v>
      </c>
      <c r="U2" s="85">
        <f t="shared" si="0"/>
        <v>1.6288946267774416</v>
      </c>
      <c r="V2" s="85">
        <f t="shared" si="0"/>
        <v>2.5937424601000019</v>
      </c>
      <c r="W2" s="85">
        <f t="shared" si="0"/>
        <v>4.0455577357079067</v>
      </c>
      <c r="X2" s="85">
        <f t="shared" si="0"/>
        <v>6.1917364223999991</v>
      </c>
      <c r="Y2" s="85">
        <f t="shared" si="0"/>
        <v>9.3132257461547852</v>
      </c>
    </row>
    <row r="3" spans="1:26">
      <c r="B3" s="88" t="s">
        <v>795</v>
      </c>
      <c r="C3" s="88">
        <v>3.0550000000000002</v>
      </c>
      <c r="D3" s="88">
        <v>7615.42</v>
      </c>
      <c r="E3" s="88">
        <v>90.64</v>
      </c>
      <c r="F3" s="88">
        <v>0.01</v>
      </c>
      <c r="G3" s="99">
        <v>0.82</v>
      </c>
      <c r="H3" s="88"/>
      <c r="I3" s="88">
        <v>0.81</v>
      </c>
      <c r="J3" s="92" t="s">
        <v>693</v>
      </c>
      <c r="K3" s="89" t="s">
        <v>796</v>
      </c>
      <c r="L3" s="85">
        <f t="shared" ref="L3:L66" si="1">I3/C3*100</f>
        <v>26.5139116202946</v>
      </c>
      <c r="M3" s="85">
        <f t="shared" ref="M3:M66" si="2">C3/G3</f>
        <v>3.7256097560975614</v>
      </c>
      <c r="N3" s="85">
        <f t="shared" ref="N3:N66" si="3">C3/F3</f>
        <v>305.5</v>
      </c>
      <c r="O3" s="1">
        <f t="shared" ref="O3:O66" si="4">((POWER(Q3,1/10)-1)*100)</f>
        <v>4253.6995106284285</v>
      </c>
      <c r="P3" s="85">
        <f t="shared" ref="P3:P66" si="5">IF($O$1=1,POWER((1+(D3)/100),10)*F3,IF($O$1=2,POWER((1+(E3)/100),10)*F3,POWER((1+(E3+L3)/100),10)*F3))</f>
        <v>7.474733701455112E+16</v>
      </c>
      <c r="Q3" s="85">
        <f t="shared" ref="Q3:Q66" si="6">P3/C3</f>
        <v>2.446721342538498E+16</v>
      </c>
      <c r="R3" s="85">
        <f t="shared" ref="R3:R66" si="7">S3/C3*100-100</f>
        <v>9.4331699471973184E+17</v>
      </c>
      <c r="S3" s="85">
        <f t="shared" ref="S3:Y12" si="8">$P3/S$2</f>
        <v>2.8818334188687812E+16</v>
      </c>
      <c r="T3" s="1">
        <f t="shared" si="8"/>
        <v>2.8818334188687812E+16</v>
      </c>
      <c r="U3" s="85">
        <f t="shared" si="8"/>
        <v>4.5888380860110704E+16</v>
      </c>
      <c r="V3" s="85">
        <f t="shared" si="8"/>
        <v>2.8818334188687812E+16</v>
      </c>
      <c r="W3" s="85">
        <f t="shared" si="8"/>
        <v>1.8476398533333884E+16</v>
      </c>
      <c r="X3" s="85">
        <f t="shared" si="8"/>
        <v>1.207211223399882E+16</v>
      </c>
      <c r="Y3" s="85">
        <f t="shared" si="8"/>
        <v>8025934198514683</v>
      </c>
      <c r="Z3" s="85">
        <f t="shared" ref="Z3:Z66" si="9">ROUND(1000000/C3,  0)</f>
        <v>327332</v>
      </c>
    </row>
    <row r="4" spans="1:26">
      <c r="B4" s="88" t="s">
        <v>807</v>
      </c>
      <c r="C4" s="88">
        <v>3.24</v>
      </c>
      <c r="D4" s="88">
        <v>6178.76</v>
      </c>
      <c r="E4" s="88">
        <v>95.87</v>
      </c>
      <c r="F4" s="88">
        <v>0.01</v>
      </c>
      <c r="G4" s="99">
        <v>0.66</v>
      </c>
      <c r="H4" s="88"/>
      <c r="I4" s="88">
        <v>0.66</v>
      </c>
      <c r="J4" s="88" t="s">
        <v>693</v>
      </c>
      <c r="K4" s="89" t="s">
        <v>808</v>
      </c>
      <c r="L4" s="85">
        <f t="shared" si="1"/>
        <v>20.37037037037037</v>
      </c>
      <c r="M4" s="85">
        <f t="shared" si="2"/>
        <v>4.9090909090909092</v>
      </c>
      <c r="N4" s="85">
        <f t="shared" si="3"/>
        <v>324</v>
      </c>
      <c r="O4" s="1">
        <f t="shared" si="4"/>
        <v>3422.2435445108899</v>
      </c>
      <c r="P4" s="85">
        <f t="shared" si="5"/>
        <v>9522233537672888</v>
      </c>
      <c r="Q4" s="85">
        <f t="shared" si="6"/>
        <v>2938960968417558</v>
      </c>
      <c r="R4" s="85">
        <f t="shared" si="7"/>
        <v>1.1330966792687056E+17</v>
      </c>
      <c r="S4" s="85">
        <f t="shared" si="8"/>
        <v>3671233240830609.5</v>
      </c>
      <c r="T4" s="1">
        <f t="shared" si="8"/>
        <v>3671233240830609.5</v>
      </c>
      <c r="U4" s="85">
        <f t="shared" si="8"/>
        <v>5845825372087697</v>
      </c>
      <c r="V4" s="85">
        <f t="shared" si="8"/>
        <v>3671233240830609.5</v>
      </c>
      <c r="W4" s="85">
        <f t="shared" si="8"/>
        <v>2353750498633448</v>
      </c>
      <c r="X4" s="85">
        <f t="shared" si="8"/>
        <v>1537893877915097.7</v>
      </c>
      <c r="Y4" s="85">
        <f t="shared" si="8"/>
        <v>1022442040729486</v>
      </c>
      <c r="Z4" s="85">
        <f t="shared" si="9"/>
        <v>308642</v>
      </c>
    </row>
    <row r="5" spans="1:26">
      <c r="B5" s="88" t="s">
        <v>695</v>
      </c>
      <c r="C5" s="88">
        <v>4.21</v>
      </c>
      <c r="D5" s="88">
        <v>6027.92</v>
      </c>
      <c r="E5" s="88">
        <v>97.78</v>
      </c>
      <c r="F5" s="88">
        <v>0.05</v>
      </c>
      <c r="G5" s="88">
        <v>2.2400000000000002</v>
      </c>
      <c r="H5" s="88"/>
      <c r="I5" s="88">
        <v>2.23</v>
      </c>
      <c r="J5" s="92" t="s">
        <v>693</v>
      </c>
      <c r="K5" s="89" t="s">
        <v>696</v>
      </c>
      <c r="L5" s="85">
        <f t="shared" si="1"/>
        <v>52.969121140142519</v>
      </c>
      <c r="M5" s="85">
        <f t="shared" si="2"/>
        <v>1.8794642857142856</v>
      </c>
      <c r="N5" s="85">
        <f t="shared" si="3"/>
        <v>84.199999999999989</v>
      </c>
      <c r="O5" s="1">
        <f t="shared" si="4"/>
        <v>3833.5246655249139</v>
      </c>
      <c r="P5" s="85">
        <f t="shared" si="5"/>
        <v>3.7333686287197648E+16</v>
      </c>
      <c r="Q5" s="85">
        <f t="shared" si="6"/>
        <v>8867858975581389</v>
      </c>
      <c r="R5" s="85">
        <f t="shared" si="7"/>
        <v>3.4189435196428422E+17</v>
      </c>
      <c r="S5" s="85">
        <f t="shared" si="8"/>
        <v>1.4393752217696372E+16</v>
      </c>
      <c r="T5" s="1">
        <f t="shared" si="8"/>
        <v>1.4393752217696372E+16</v>
      </c>
      <c r="U5" s="85">
        <f t="shared" si="8"/>
        <v>2.291964481524354E+16</v>
      </c>
      <c r="V5" s="85">
        <f t="shared" si="8"/>
        <v>1.4393752217696372E+16</v>
      </c>
      <c r="W5" s="85">
        <f t="shared" si="8"/>
        <v>9228316273346884</v>
      </c>
      <c r="X5" s="85">
        <f t="shared" si="8"/>
        <v>6029598765240497</v>
      </c>
      <c r="Y5" s="85">
        <f t="shared" si="8"/>
        <v>4008674041065939</v>
      </c>
      <c r="Z5" s="85">
        <f t="shared" si="9"/>
        <v>237530</v>
      </c>
    </row>
    <row r="6" spans="1:26">
      <c r="B6" s="100" t="s">
        <v>742</v>
      </c>
      <c r="C6" s="88">
        <v>22.5</v>
      </c>
      <c r="D6" s="88">
        <v>1535.53</v>
      </c>
      <c r="E6" s="88">
        <v>21.27</v>
      </c>
      <c r="F6" s="88">
        <v>0.75</v>
      </c>
      <c r="G6" s="88">
        <v>3.03</v>
      </c>
      <c r="H6" s="88"/>
      <c r="I6" s="88">
        <v>3.71</v>
      </c>
      <c r="J6" s="88" t="s">
        <v>743</v>
      </c>
      <c r="K6" s="89" t="s">
        <v>744</v>
      </c>
      <c r="L6" s="85">
        <f t="shared" si="1"/>
        <v>16.488888888888891</v>
      </c>
      <c r="M6" s="85">
        <f t="shared" si="2"/>
        <v>7.4257425742574261</v>
      </c>
      <c r="N6" s="85">
        <f t="shared" si="3"/>
        <v>30</v>
      </c>
      <c r="O6" s="1">
        <f t="shared" si="4"/>
        <v>1063.9823345332136</v>
      </c>
      <c r="P6" s="85">
        <f t="shared" si="5"/>
        <v>1027179657564.4332</v>
      </c>
      <c r="Q6" s="85">
        <f t="shared" si="6"/>
        <v>45652429225.085922</v>
      </c>
      <c r="R6" s="85">
        <f t="shared" si="7"/>
        <v>1760098773288.8503</v>
      </c>
      <c r="S6" s="85">
        <f t="shared" si="8"/>
        <v>396022224012.49133</v>
      </c>
      <c r="T6" s="1">
        <f t="shared" si="8"/>
        <v>396022224012.49133</v>
      </c>
      <c r="U6" s="85">
        <f t="shared" si="8"/>
        <v>630599205546.26428</v>
      </c>
      <c r="V6" s="85">
        <f t="shared" si="8"/>
        <v>396022224012.49133</v>
      </c>
      <c r="W6" s="85">
        <f t="shared" si="8"/>
        <v>253903101789.42325</v>
      </c>
      <c r="X6" s="85">
        <f t="shared" si="8"/>
        <v>165895249327.53595</v>
      </c>
      <c r="Y6" s="85">
        <f t="shared" si="8"/>
        <v>110292575908.89299</v>
      </c>
      <c r="Z6" s="85">
        <f t="shared" si="9"/>
        <v>44444</v>
      </c>
    </row>
    <row r="7" spans="1:26">
      <c r="B7" s="88" t="s">
        <v>827</v>
      </c>
      <c r="C7" s="88">
        <v>28.3</v>
      </c>
      <c r="D7" s="88">
        <v>778.43</v>
      </c>
      <c r="E7" s="88">
        <v>93.91</v>
      </c>
      <c r="F7" s="88">
        <v>0.32</v>
      </c>
      <c r="G7" s="88">
        <v>3.02</v>
      </c>
      <c r="H7" s="88"/>
      <c r="I7" s="88">
        <v>3.02</v>
      </c>
      <c r="J7" s="88" t="s">
        <v>693</v>
      </c>
      <c r="K7" s="89" t="s">
        <v>828</v>
      </c>
      <c r="L7" s="85">
        <f t="shared" si="1"/>
        <v>10.671378091872791</v>
      </c>
      <c r="M7" s="85">
        <f t="shared" si="2"/>
        <v>9.370860927152318</v>
      </c>
      <c r="N7" s="85">
        <f t="shared" si="3"/>
        <v>88.4375</v>
      </c>
      <c r="O7" s="1">
        <f t="shared" si="4"/>
        <v>461.10419235109725</v>
      </c>
      <c r="P7" s="85">
        <f t="shared" si="5"/>
        <v>875430294.60341024</v>
      </c>
      <c r="Q7" s="85">
        <f t="shared" si="6"/>
        <v>30933932.671498593</v>
      </c>
      <c r="R7" s="85">
        <f t="shared" si="7"/>
        <v>1192636915.7161224</v>
      </c>
      <c r="S7" s="85">
        <f t="shared" si="8"/>
        <v>337516275.44766259</v>
      </c>
      <c r="T7" s="1">
        <f t="shared" si="8"/>
        <v>337516275.44766259</v>
      </c>
      <c r="U7" s="85">
        <f t="shared" si="8"/>
        <v>537438260.40812504</v>
      </c>
      <c r="V7" s="85">
        <f t="shared" si="8"/>
        <v>337516275.44766259</v>
      </c>
      <c r="W7" s="85">
        <f t="shared" si="8"/>
        <v>216392980.10172242</v>
      </c>
      <c r="X7" s="85">
        <f t="shared" si="8"/>
        <v>141386880.00935316</v>
      </c>
      <c r="Y7" s="85">
        <f t="shared" si="8"/>
        <v>93998612.131232306</v>
      </c>
      <c r="Z7" s="85">
        <f t="shared" si="9"/>
        <v>35336</v>
      </c>
    </row>
    <row r="8" spans="1:26">
      <c r="B8" s="88" t="s">
        <v>1168</v>
      </c>
      <c r="C8" s="88">
        <v>219.27500000000001</v>
      </c>
      <c r="D8" s="88">
        <v>383.56</v>
      </c>
      <c r="E8" s="88">
        <v>47.43</v>
      </c>
      <c r="F8" s="88">
        <v>1.42</v>
      </c>
      <c r="G8" s="88">
        <v>8.6</v>
      </c>
      <c r="H8" s="88"/>
      <c r="I8" s="88">
        <v>2.2799999999999998</v>
      </c>
      <c r="J8" s="88" t="s">
        <v>698</v>
      </c>
      <c r="K8" s="89" t="s">
        <v>1169</v>
      </c>
      <c r="L8" s="85">
        <f t="shared" si="1"/>
        <v>1.0397902177630827</v>
      </c>
      <c r="M8" s="85">
        <f t="shared" si="2"/>
        <v>25.497093023255815</v>
      </c>
      <c r="N8" s="85">
        <f t="shared" si="3"/>
        <v>154.41901408450704</v>
      </c>
      <c r="O8" s="1">
        <f t="shared" si="4"/>
        <v>192.13277987503523</v>
      </c>
      <c r="P8" s="85">
        <f t="shared" si="5"/>
        <v>9926405.9811130706</v>
      </c>
      <c r="Q8" s="85">
        <f t="shared" si="6"/>
        <v>45269.20981011547</v>
      </c>
      <c r="R8" s="85">
        <f t="shared" si="7"/>
        <v>1745224.0060067535</v>
      </c>
      <c r="S8" s="85">
        <f t="shared" si="8"/>
        <v>3827059.214171309</v>
      </c>
      <c r="T8" s="1">
        <f t="shared" si="8"/>
        <v>3827059.214171309</v>
      </c>
      <c r="U8" s="85">
        <f t="shared" si="8"/>
        <v>6093952.1918315785</v>
      </c>
      <c r="V8" s="85">
        <f t="shared" si="8"/>
        <v>3827059.214171309</v>
      </c>
      <c r="W8" s="85">
        <f t="shared" si="8"/>
        <v>2453655.7452877657</v>
      </c>
      <c r="X8" s="85">
        <f t="shared" si="8"/>
        <v>1603169.9839809176</v>
      </c>
      <c r="Y8" s="85">
        <f t="shared" si="8"/>
        <v>1065839.7263924859</v>
      </c>
      <c r="Z8" s="85">
        <f t="shared" si="9"/>
        <v>4560</v>
      </c>
    </row>
    <row r="9" spans="1:26">
      <c r="B9" s="88" t="s">
        <v>797</v>
      </c>
      <c r="C9" s="88">
        <v>49.76</v>
      </c>
      <c r="D9" s="88">
        <v>365.34</v>
      </c>
      <c r="E9" s="88">
        <v>4.33</v>
      </c>
      <c r="F9" s="88">
        <v>1.02</v>
      </c>
      <c r="G9" s="88">
        <v>3.7</v>
      </c>
      <c r="H9" s="88"/>
      <c r="I9" s="88">
        <v>1.2</v>
      </c>
      <c r="J9" s="88" t="s">
        <v>671</v>
      </c>
      <c r="K9" s="89" t="s">
        <v>798</v>
      </c>
      <c r="L9" s="85">
        <f t="shared" si="1"/>
        <v>2.4115755627009645</v>
      </c>
      <c r="M9" s="85">
        <f t="shared" si="2"/>
        <v>13.448648648648648</v>
      </c>
      <c r="N9" s="85">
        <f t="shared" si="3"/>
        <v>48.784313725490193</v>
      </c>
      <c r="O9" s="1">
        <f t="shared" si="4"/>
        <v>215.45859558351691</v>
      </c>
      <c r="P9" s="85">
        <f t="shared" si="5"/>
        <v>4856283.4417514857</v>
      </c>
      <c r="Q9" s="85">
        <f t="shared" si="6"/>
        <v>97594.120613976804</v>
      </c>
      <c r="R9" s="85">
        <f t="shared" si="7"/>
        <v>3762575.8290495062</v>
      </c>
      <c r="S9" s="85">
        <f t="shared" si="8"/>
        <v>1872307.4925350342</v>
      </c>
      <c r="T9" s="1">
        <f t="shared" si="8"/>
        <v>1872307.4925350342</v>
      </c>
      <c r="U9" s="85">
        <f t="shared" si="8"/>
        <v>2981336.7678417712</v>
      </c>
      <c r="V9" s="85">
        <f t="shared" si="8"/>
        <v>1872307.4925350342</v>
      </c>
      <c r="W9" s="85">
        <f t="shared" si="8"/>
        <v>1200398.9953938243</v>
      </c>
      <c r="X9" s="85">
        <f t="shared" si="8"/>
        <v>784316.88793838001</v>
      </c>
      <c r="Y9" s="85">
        <f t="shared" si="8"/>
        <v>521439.46406072378</v>
      </c>
      <c r="Z9" s="85">
        <f t="shared" si="9"/>
        <v>20096</v>
      </c>
    </row>
    <row r="10" spans="1:26">
      <c r="B10" s="88" t="s">
        <v>785</v>
      </c>
      <c r="C10" s="88">
        <v>13.55</v>
      </c>
      <c r="D10" s="88">
        <v>333.61</v>
      </c>
      <c r="E10" s="88">
        <v>97.33</v>
      </c>
      <c r="F10" s="88">
        <v>2.15</v>
      </c>
      <c r="G10" s="88">
        <v>3.47</v>
      </c>
      <c r="H10" s="88"/>
      <c r="I10" s="88">
        <v>3</v>
      </c>
      <c r="J10" s="88" t="s">
        <v>716</v>
      </c>
      <c r="K10" s="89" t="s">
        <v>786</v>
      </c>
      <c r="L10" s="85">
        <f t="shared" si="1"/>
        <v>22.140221402214021</v>
      </c>
      <c r="M10" s="85">
        <f t="shared" si="2"/>
        <v>3.9048991354466858</v>
      </c>
      <c r="N10" s="85">
        <f t="shared" si="3"/>
        <v>6.3023255813953494</v>
      </c>
      <c r="O10" s="1">
        <f t="shared" si="4"/>
        <v>260.70254444521368</v>
      </c>
      <c r="P10" s="85">
        <f t="shared" si="5"/>
        <v>5051627.9122167323</v>
      </c>
      <c r="Q10" s="85">
        <f t="shared" si="6"/>
        <v>372813.86806027545</v>
      </c>
      <c r="R10" s="85">
        <f t="shared" si="7"/>
        <v>14373488.503690591</v>
      </c>
      <c r="S10" s="85">
        <f t="shared" si="8"/>
        <v>1947621.2422500753</v>
      </c>
      <c r="T10" s="1">
        <f t="shared" si="8"/>
        <v>1947621.2422500753</v>
      </c>
      <c r="U10" s="85">
        <f t="shared" si="8"/>
        <v>3101261.3272662875</v>
      </c>
      <c r="V10" s="85">
        <f t="shared" si="8"/>
        <v>1947621.2422500753</v>
      </c>
      <c r="W10" s="85">
        <f t="shared" si="8"/>
        <v>1248685.1609183077</v>
      </c>
      <c r="X10" s="85">
        <f t="shared" si="8"/>
        <v>815866.11050517787</v>
      </c>
      <c r="Y10" s="85">
        <f t="shared" si="8"/>
        <v>542414.41686329059</v>
      </c>
      <c r="Z10" s="85">
        <f t="shared" si="9"/>
        <v>73801</v>
      </c>
    </row>
    <row r="11" spans="1:26">
      <c r="B11" s="88" t="s">
        <v>1106</v>
      </c>
      <c r="C11" s="88">
        <v>328.03399999999999</v>
      </c>
      <c r="D11" s="88">
        <v>275.60000000000002</v>
      </c>
      <c r="E11" s="88">
        <v>14.29</v>
      </c>
      <c r="F11" s="88">
        <v>13.8</v>
      </c>
      <c r="G11" s="88">
        <v>21.95</v>
      </c>
      <c r="H11" s="88"/>
      <c r="I11" s="88">
        <v>9</v>
      </c>
      <c r="J11" s="92" t="s">
        <v>881</v>
      </c>
      <c r="K11" s="89" t="s">
        <v>1107</v>
      </c>
      <c r="L11" s="88">
        <f t="shared" si="1"/>
        <v>2.7436180395934566</v>
      </c>
      <c r="M11" s="88">
        <f t="shared" si="2"/>
        <v>14.944601366742598</v>
      </c>
      <c r="N11" s="88">
        <f t="shared" si="3"/>
        <v>23.770579710144926</v>
      </c>
      <c r="O11" s="1">
        <f t="shared" si="4"/>
        <v>173.60347327751256</v>
      </c>
      <c r="P11" s="88">
        <f t="shared" si="5"/>
        <v>7711430.0298488215</v>
      </c>
      <c r="Q11" s="88">
        <f t="shared" si="6"/>
        <v>23508.020601062151</v>
      </c>
      <c r="R11" s="88">
        <f t="shared" si="7"/>
        <v>906235.95905106922</v>
      </c>
      <c r="S11" s="88">
        <f t="shared" si="8"/>
        <v>2973090.0999135845</v>
      </c>
      <c r="T11" s="1">
        <f t="shared" si="8"/>
        <v>2973090.0999135845</v>
      </c>
      <c r="U11" s="88">
        <f t="shared" si="8"/>
        <v>4734149.0990764042</v>
      </c>
      <c r="V11" s="88">
        <f t="shared" si="8"/>
        <v>2973090.0999135845</v>
      </c>
      <c r="W11" s="88">
        <f t="shared" si="8"/>
        <v>1906147.5657075122</v>
      </c>
      <c r="X11" s="88">
        <f t="shared" si="8"/>
        <v>1245439.0018849946</v>
      </c>
      <c r="Y11" s="88">
        <f t="shared" si="8"/>
        <v>828008.49458982481</v>
      </c>
      <c r="Z11" s="88">
        <f t="shared" si="9"/>
        <v>3048</v>
      </c>
    </row>
    <row r="12" spans="1:26">
      <c r="B12" s="88" t="s">
        <v>697</v>
      </c>
      <c r="C12" s="88">
        <v>5.98</v>
      </c>
      <c r="D12" s="88">
        <v>266.91000000000003</v>
      </c>
      <c r="E12" s="88">
        <v>30.54</v>
      </c>
      <c r="F12" s="88">
        <v>0.33</v>
      </c>
      <c r="G12" s="88">
        <v>2.4500000000000002</v>
      </c>
      <c r="H12" s="88"/>
      <c r="I12" s="88">
        <v>0.4</v>
      </c>
      <c r="J12" s="88" t="s">
        <v>698</v>
      </c>
      <c r="K12" s="89" t="s">
        <v>699</v>
      </c>
      <c r="L12" s="88">
        <f t="shared" si="1"/>
        <v>6.6889632107023411</v>
      </c>
      <c r="M12" s="88">
        <f t="shared" si="2"/>
        <v>2.4408163265306122</v>
      </c>
      <c r="N12" s="88">
        <f t="shared" si="3"/>
        <v>18.121212121212121</v>
      </c>
      <c r="O12" s="1">
        <f t="shared" si="4"/>
        <v>174.62547686463682</v>
      </c>
      <c r="P12" s="88">
        <f t="shared" si="5"/>
        <v>145918.18681180419</v>
      </c>
      <c r="Q12" s="88">
        <f t="shared" si="6"/>
        <v>24401.034583913741</v>
      </c>
      <c r="R12" s="88">
        <f t="shared" si="7"/>
        <v>940665.51389658637</v>
      </c>
      <c r="S12" s="88">
        <f t="shared" si="8"/>
        <v>56257.777731015864</v>
      </c>
      <c r="T12" s="1">
        <f t="shared" si="8"/>
        <v>56257.777731015864</v>
      </c>
      <c r="U12" s="88">
        <f t="shared" si="8"/>
        <v>89581.108816403023</v>
      </c>
      <c r="V12" s="88">
        <f t="shared" si="8"/>
        <v>56257.777731015864</v>
      </c>
      <c r="W12" s="88">
        <f t="shared" si="8"/>
        <v>36068.74412491134</v>
      </c>
      <c r="X12" s="88">
        <f t="shared" si="8"/>
        <v>23566.601815269838</v>
      </c>
      <c r="Y12" s="88">
        <f t="shared" si="8"/>
        <v>15667.846006207938</v>
      </c>
      <c r="Z12" s="88">
        <f t="shared" si="9"/>
        <v>167224</v>
      </c>
    </row>
    <row r="13" spans="1:26">
      <c r="B13" s="88" t="s">
        <v>1119</v>
      </c>
      <c r="C13" s="88">
        <v>195.71</v>
      </c>
      <c r="D13" s="88">
        <v>265.32</v>
      </c>
      <c r="E13" s="88">
        <v>42.97</v>
      </c>
      <c r="F13" s="88">
        <v>2.5</v>
      </c>
      <c r="G13" s="88">
        <v>7.42</v>
      </c>
      <c r="H13" s="88"/>
      <c r="I13" s="88">
        <v>2</v>
      </c>
      <c r="J13" s="88" t="s">
        <v>698</v>
      </c>
      <c r="K13" s="89" t="s">
        <v>1120</v>
      </c>
      <c r="L13" s="88">
        <f t="shared" si="1"/>
        <v>1.0219201880333146</v>
      </c>
      <c r="M13" s="88">
        <f t="shared" si="2"/>
        <v>26.376010781671159</v>
      </c>
      <c r="N13" s="88">
        <f t="shared" si="3"/>
        <v>78.284000000000006</v>
      </c>
      <c r="O13" s="1">
        <f t="shared" si="4"/>
        <v>136.2142796843662</v>
      </c>
      <c r="P13" s="88">
        <f t="shared" si="5"/>
        <v>1058460.1171816017</v>
      </c>
      <c r="Q13" s="88">
        <f t="shared" si="6"/>
        <v>5408.3088098799326</v>
      </c>
      <c r="R13" s="88">
        <f t="shared" si="7"/>
        <v>208413.71688118239</v>
      </c>
      <c r="S13" s="88">
        <f t="shared" ref="S13:Y22" si="10">$P13/S$2</f>
        <v>408082.19530816207</v>
      </c>
      <c r="T13" s="1">
        <f t="shared" si="10"/>
        <v>408082.19530816207</v>
      </c>
      <c r="U13" s="88">
        <f t="shared" si="10"/>
        <v>649802.69428209041</v>
      </c>
      <c r="V13" s="88">
        <f t="shared" si="10"/>
        <v>408082.19530816207</v>
      </c>
      <c r="W13" s="88">
        <f t="shared" si="10"/>
        <v>261635.15300724993</v>
      </c>
      <c r="X13" s="88">
        <f t="shared" si="10"/>
        <v>170947.21819106903</v>
      </c>
      <c r="Y13" s="88">
        <f t="shared" si="10"/>
        <v>113651.28968538267</v>
      </c>
      <c r="Z13" s="88">
        <f t="shared" si="9"/>
        <v>5110</v>
      </c>
    </row>
    <row r="14" spans="1:26">
      <c r="B14" s="88" t="s">
        <v>1064</v>
      </c>
      <c r="C14" s="88">
        <v>179.55</v>
      </c>
      <c r="D14" s="88">
        <v>202.57</v>
      </c>
      <c r="E14" s="88">
        <v>8.4499999999999993</v>
      </c>
      <c r="F14" s="88">
        <v>2.87</v>
      </c>
      <c r="G14" s="88">
        <v>6.04</v>
      </c>
      <c r="H14" s="88"/>
      <c r="I14" s="88">
        <v>0</v>
      </c>
      <c r="J14" s="100" t="s">
        <v>668</v>
      </c>
      <c r="K14" s="89" t="s">
        <v>1065</v>
      </c>
      <c r="L14" s="88">
        <f t="shared" si="1"/>
        <v>0</v>
      </c>
      <c r="M14" s="88">
        <f t="shared" si="2"/>
        <v>29.726821192052981</v>
      </c>
      <c r="N14" s="88">
        <f t="shared" si="3"/>
        <v>62.560975609756099</v>
      </c>
      <c r="O14" s="1">
        <f t="shared" si="4"/>
        <v>100.07623853138922</v>
      </c>
      <c r="P14" s="88">
        <f t="shared" si="5"/>
        <v>184561.26122067569</v>
      </c>
      <c r="Q14" s="88">
        <f t="shared" si="6"/>
        <v>1027.9101154033733</v>
      </c>
      <c r="R14" s="88">
        <f t="shared" si="7"/>
        <v>39530.384713050582</v>
      </c>
      <c r="S14" s="88">
        <f t="shared" si="10"/>
        <v>71156.355752282325</v>
      </c>
      <c r="T14" s="1">
        <f t="shared" si="10"/>
        <v>71156.355752282325</v>
      </c>
      <c r="U14" s="88">
        <f t="shared" si="10"/>
        <v>113304.60435357099</v>
      </c>
      <c r="V14" s="88">
        <f t="shared" si="10"/>
        <v>71156.355752282325</v>
      </c>
      <c r="W14" s="88">
        <f t="shared" si="10"/>
        <v>45620.721116313638</v>
      </c>
      <c r="X14" s="88">
        <f t="shared" si="10"/>
        <v>29807.674072330312</v>
      </c>
      <c r="Y14" s="88">
        <f t="shared" si="10"/>
        <v>19817.11452628288</v>
      </c>
      <c r="Z14" s="88">
        <f t="shared" si="9"/>
        <v>5569</v>
      </c>
    </row>
    <row r="15" spans="1:26">
      <c r="B15" s="88" t="s">
        <v>692</v>
      </c>
      <c r="C15" s="88">
        <v>8.0901999999999994</v>
      </c>
      <c r="D15" s="88">
        <v>193.93</v>
      </c>
      <c r="E15" s="88">
        <v>67.290000000000006</v>
      </c>
      <c r="F15" s="88">
        <v>0.87</v>
      </c>
      <c r="G15" s="88">
        <v>1.32</v>
      </c>
      <c r="H15" s="88"/>
      <c r="I15" s="88">
        <v>1.27</v>
      </c>
      <c r="J15" s="88" t="s">
        <v>693</v>
      </c>
      <c r="K15" s="89" t="s">
        <v>694</v>
      </c>
      <c r="L15" s="88">
        <f t="shared" si="1"/>
        <v>15.698004993696077</v>
      </c>
      <c r="M15" s="88">
        <f t="shared" si="2"/>
        <v>6.128939393939393</v>
      </c>
      <c r="N15" s="88">
        <f t="shared" si="3"/>
        <v>9.2990804597701135</v>
      </c>
      <c r="O15" s="1">
        <f t="shared" si="4"/>
        <v>135.17974444377364</v>
      </c>
      <c r="P15" s="88">
        <f t="shared" si="5"/>
        <v>41875.345100514744</v>
      </c>
      <c r="Q15" s="88">
        <f t="shared" si="6"/>
        <v>5176.0580826821024</v>
      </c>
      <c r="R15" s="88">
        <f t="shared" si="7"/>
        <v>199459.44594755716</v>
      </c>
      <c r="S15" s="88">
        <f t="shared" si="10"/>
        <v>16144.758296049269</v>
      </c>
      <c r="T15" s="1">
        <f t="shared" si="10"/>
        <v>16144.758296049269</v>
      </c>
      <c r="U15" s="88">
        <f t="shared" si="10"/>
        <v>25707.829353799101</v>
      </c>
      <c r="V15" s="88">
        <f t="shared" si="10"/>
        <v>16144.758296049269</v>
      </c>
      <c r="W15" s="88">
        <f t="shared" si="10"/>
        <v>10350.944872422453</v>
      </c>
      <c r="X15" s="88">
        <f t="shared" si="10"/>
        <v>6763.10201917208</v>
      </c>
      <c r="Y15" s="88">
        <f t="shared" si="10"/>
        <v>4496.3309428856164</v>
      </c>
      <c r="Z15" s="88">
        <f t="shared" si="9"/>
        <v>123606</v>
      </c>
    </row>
    <row r="16" spans="1:26">
      <c r="B16" s="88" t="s">
        <v>805</v>
      </c>
      <c r="C16" s="88">
        <v>9.641</v>
      </c>
      <c r="D16" s="88">
        <v>155.72999999999999</v>
      </c>
      <c r="E16" s="88">
        <v>46.58</v>
      </c>
      <c r="F16" s="88">
        <v>1.72</v>
      </c>
      <c r="G16" s="88">
        <v>1.71</v>
      </c>
      <c r="H16" s="88"/>
      <c r="I16" s="88">
        <v>2.0499999999999998</v>
      </c>
      <c r="J16" s="99" t="s">
        <v>693</v>
      </c>
      <c r="K16" s="89" t="s">
        <v>806</v>
      </c>
      <c r="L16" s="88">
        <f t="shared" si="1"/>
        <v>21.263354423814956</v>
      </c>
      <c r="M16" s="88">
        <f t="shared" si="2"/>
        <v>5.6380116959064326</v>
      </c>
      <c r="N16" s="88">
        <f t="shared" si="3"/>
        <v>5.6052325581395346</v>
      </c>
      <c r="O16" s="1">
        <f t="shared" si="4"/>
        <v>115.23966876707838</v>
      </c>
      <c r="P16" s="88">
        <f t="shared" si="5"/>
        <v>20575.255326067985</v>
      </c>
      <c r="Q16" s="88">
        <f t="shared" si="6"/>
        <v>2134.1412017496095</v>
      </c>
      <c r="R16" s="88">
        <f t="shared" si="7"/>
        <v>82180.381902963782</v>
      </c>
      <c r="S16" s="88">
        <f t="shared" si="10"/>
        <v>7932.6516192647377</v>
      </c>
      <c r="T16" s="1">
        <f t="shared" si="10"/>
        <v>7932.6516192647377</v>
      </c>
      <c r="U16" s="88">
        <f t="shared" si="10"/>
        <v>12631.421939658234</v>
      </c>
      <c r="V16" s="88">
        <f t="shared" si="10"/>
        <v>7932.6516192647377</v>
      </c>
      <c r="W16" s="88">
        <f t="shared" si="10"/>
        <v>5085.8884411564704</v>
      </c>
      <c r="X16" s="88">
        <f t="shared" si="10"/>
        <v>3323.0186045440132</v>
      </c>
      <c r="Y16" s="88">
        <f t="shared" si="10"/>
        <v>2209.2512183077952</v>
      </c>
      <c r="Z16" s="88">
        <f t="shared" si="9"/>
        <v>103724</v>
      </c>
    </row>
    <row r="17" spans="1:26">
      <c r="B17" s="88" t="s">
        <v>1117</v>
      </c>
      <c r="C17" s="88">
        <v>245.05160000000001</v>
      </c>
      <c r="D17" s="88">
        <v>143.83000000000001</v>
      </c>
      <c r="E17" s="88">
        <v>57.43</v>
      </c>
      <c r="F17" s="88">
        <v>4.91</v>
      </c>
      <c r="G17" s="88">
        <v>7.94</v>
      </c>
      <c r="H17" s="88"/>
      <c r="I17" s="88">
        <v>1.32</v>
      </c>
      <c r="J17" s="88" t="s">
        <v>733</v>
      </c>
      <c r="K17" s="89" t="s">
        <v>1118</v>
      </c>
      <c r="L17" s="88">
        <f t="shared" si="1"/>
        <v>0.53866206137809336</v>
      </c>
      <c r="M17" s="88">
        <f t="shared" si="2"/>
        <v>30.862921914357681</v>
      </c>
      <c r="N17" s="88">
        <f t="shared" si="3"/>
        <v>49.908676171079428</v>
      </c>
      <c r="O17" s="1">
        <f t="shared" si="4"/>
        <v>64.918559832358753</v>
      </c>
      <c r="P17" s="88">
        <f t="shared" si="5"/>
        <v>36471.437300415855</v>
      </c>
      <c r="Q17" s="88">
        <f t="shared" si="6"/>
        <v>148.83166361866583</v>
      </c>
      <c r="R17" s="88">
        <f t="shared" si="7"/>
        <v>5638.104916280995</v>
      </c>
      <c r="S17" s="88">
        <f t="shared" si="10"/>
        <v>14061.317907025239</v>
      </c>
      <c r="T17" s="1">
        <f t="shared" si="10"/>
        <v>14061.317907025239</v>
      </c>
      <c r="U17" s="88">
        <f t="shared" si="10"/>
        <v>22390.298734406104</v>
      </c>
      <c r="V17" s="88">
        <f t="shared" si="10"/>
        <v>14061.317907025239</v>
      </c>
      <c r="W17" s="88">
        <f t="shared" si="10"/>
        <v>9015.1815109453491</v>
      </c>
      <c r="X17" s="88">
        <f t="shared" si="10"/>
        <v>5890.3407400341248</v>
      </c>
      <c r="Y17" s="88">
        <f t="shared" si="10"/>
        <v>3916.0907610850154</v>
      </c>
      <c r="Z17" s="88">
        <f t="shared" si="9"/>
        <v>4081</v>
      </c>
    </row>
    <row r="18" spans="1:26">
      <c r="B18" s="88" t="s">
        <v>1104</v>
      </c>
      <c r="C18" s="88">
        <v>128.97</v>
      </c>
      <c r="D18" s="88">
        <v>133.78</v>
      </c>
      <c r="E18" s="88">
        <v>26.88</v>
      </c>
      <c r="F18" s="88">
        <v>3.52</v>
      </c>
      <c r="G18" s="88">
        <v>8.89</v>
      </c>
      <c r="H18" s="88"/>
      <c r="I18" s="88">
        <v>2.58</v>
      </c>
      <c r="J18" s="88" t="s">
        <v>308</v>
      </c>
      <c r="K18" s="89" t="s">
        <v>1105</v>
      </c>
      <c r="L18" s="88">
        <f t="shared" si="1"/>
        <v>2.000465224470807</v>
      </c>
      <c r="M18" s="88">
        <f t="shared" si="2"/>
        <v>14.507311586051742</v>
      </c>
      <c r="N18" s="88">
        <f t="shared" si="3"/>
        <v>36.639204545454547</v>
      </c>
      <c r="O18" s="1">
        <f t="shared" si="4"/>
        <v>63.084524109380325</v>
      </c>
      <c r="P18" s="88">
        <f t="shared" si="5"/>
        <v>17163.909123965092</v>
      </c>
      <c r="Q18" s="88">
        <f t="shared" si="6"/>
        <v>133.08450898631537</v>
      </c>
      <c r="R18" s="88">
        <f t="shared" si="7"/>
        <v>5030.9839366698061</v>
      </c>
      <c r="S18" s="88">
        <f t="shared" si="10"/>
        <v>6617.4299831230492</v>
      </c>
      <c r="T18" s="1">
        <f t="shared" si="10"/>
        <v>6617.4299831230492</v>
      </c>
      <c r="U18" s="88">
        <f t="shared" si="10"/>
        <v>10537.151293771334</v>
      </c>
      <c r="V18" s="88">
        <f t="shared" si="10"/>
        <v>6617.4299831230492</v>
      </c>
      <c r="W18" s="88">
        <f t="shared" si="10"/>
        <v>4242.6558327097237</v>
      </c>
      <c r="X18" s="88">
        <f t="shared" si="10"/>
        <v>2772.067147734324</v>
      </c>
      <c r="Y18" s="88">
        <f t="shared" si="10"/>
        <v>1842.9607089736519</v>
      </c>
      <c r="Z18" s="88">
        <f t="shared" si="9"/>
        <v>7754</v>
      </c>
    </row>
    <row r="19" spans="1:26">
      <c r="B19" s="88" t="s">
        <v>1072</v>
      </c>
      <c r="C19" s="88">
        <v>164.0275</v>
      </c>
      <c r="D19" s="88">
        <v>127.63</v>
      </c>
      <c r="E19" s="88">
        <v>17.809999999999999</v>
      </c>
      <c r="F19" s="88">
        <v>6.13</v>
      </c>
      <c r="G19" s="88">
        <v>6.32</v>
      </c>
      <c r="H19" s="88"/>
      <c r="I19" s="88">
        <v>3.84</v>
      </c>
      <c r="J19" s="88" t="s">
        <v>778</v>
      </c>
      <c r="K19" s="89" t="s">
        <v>1073</v>
      </c>
      <c r="L19" s="88">
        <f t="shared" si="1"/>
        <v>2.3410708570209264</v>
      </c>
      <c r="M19" s="88">
        <f t="shared" si="2"/>
        <v>25.953718354430379</v>
      </c>
      <c r="N19" s="88">
        <f t="shared" si="3"/>
        <v>26.75815660685155</v>
      </c>
      <c r="O19" s="1">
        <f t="shared" si="4"/>
        <v>63.864123485723944</v>
      </c>
      <c r="P19" s="88">
        <f t="shared" si="5"/>
        <v>22895.780791630274</v>
      </c>
      <c r="Q19" s="88">
        <f t="shared" si="6"/>
        <v>139.58501343756549</v>
      </c>
      <c r="R19" s="88">
        <f t="shared" si="7"/>
        <v>5281.6065235784354</v>
      </c>
      <c r="S19" s="88">
        <f t="shared" si="10"/>
        <v>8827.3146404626186</v>
      </c>
      <c r="T19" s="1">
        <f t="shared" si="10"/>
        <v>8827.3146404626186</v>
      </c>
      <c r="U19" s="88">
        <f t="shared" si="10"/>
        <v>14056.023278145763</v>
      </c>
      <c r="V19" s="88">
        <f t="shared" si="10"/>
        <v>8827.3146404626186</v>
      </c>
      <c r="W19" s="88">
        <f t="shared" si="10"/>
        <v>5659.4868464097908</v>
      </c>
      <c r="X19" s="88">
        <f t="shared" si="10"/>
        <v>3697.796422470381</v>
      </c>
      <c r="Y19" s="88">
        <f t="shared" si="10"/>
        <v>2458.4157429109255</v>
      </c>
      <c r="Z19" s="88">
        <f t="shared" si="9"/>
        <v>6097</v>
      </c>
    </row>
    <row r="20" spans="1:26">
      <c r="B20" s="88" t="s">
        <v>1131</v>
      </c>
      <c r="C20" s="88">
        <v>616.16</v>
      </c>
      <c r="D20" s="88">
        <v>111.02</v>
      </c>
      <c r="E20" s="88">
        <v>24.21</v>
      </c>
      <c r="F20" s="88">
        <v>18</v>
      </c>
      <c r="G20" s="88">
        <v>22.47</v>
      </c>
      <c r="H20" s="88"/>
      <c r="I20" s="88">
        <v>0</v>
      </c>
      <c r="J20" s="88" t="s">
        <v>688</v>
      </c>
      <c r="K20" s="89" t="s">
        <v>1132</v>
      </c>
      <c r="L20" s="88">
        <f t="shared" si="1"/>
        <v>0</v>
      </c>
      <c r="M20" s="88">
        <f t="shared" si="2"/>
        <v>27.421450823319983</v>
      </c>
      <c r="N20" s="88">
        <f t="shared" si="3"/>
        <v>34.231111111111112</v>
      </c>
      <c r="O20" s="1">
        <f t="shared" si="4"/>
        <v>48.211369100360123</v>
      </c>
      <c r="P20" s="88">
        <f t="shared" si="5"/>
        <v>31514.374534541152</v>
      </c>
      <c r="Q20" s="88">
        <f t="shared" si="6"/>
        <v>51.146414136816986</v>
      </c>
      <c r="R20" s="88">
        <f t="shared" si="7"/>
        <v>1871.9156748833509</v>
      </c>
      <c r="S20" s="88">
        <f t="shared" si="10"/>
        <v>12150.155622361255</v>
      </c>
      <c r="T20" s="1">
        <f t="shared" si="10"/>
        <v>12150.155622361255</v>
      </c>
      <c r="U20" s="88">
        <f t="shared" si="10"/>
        <v>19347.092203802211</v>
      </c>
      <c r="V20" s="88">
        <f t="shared" si="10"/>
        <v>12150.155622361255</v>
      </c>
      <c r="W20" s="88">
        <f t="shared" si="10"/>
        <v>7789.8714079349675</v>
      </c>
      <c r="X20" s="88">
        <f t="shared" si="10"/>
        <v>5089.7474286099796</v>
      </c>
      <c r="Y20" s="88">
        <f t="shared" si="10"/>
        <v>3383.8301994937369</v>
      </c>
      <c r="Z20" s="88">
        <f t="shared" si="9"/>
        <v>1623</v>
      </c>
    </row>
    <row r="21" spans="1:26">
      <c r="B21" s="88" t="s">
        <v>722</v>
      </c>
      <c r="C21" s="88">
        <v>5.3650000000000002</v>
      </c>
      <c r="D21" s="88">
        <v>95.96</v>
      </c>
      <c r="E21" s="88">
        <v>93.48</v>
      </c>
      <c r="F21" s="88">
        <v>1.45</v>
      </c>
      <c r="G21" s="88">
        <v>1.43</v>
      </c>
      <c r="H21" s="88"/>
      <c r="I21" s="88">
        <v>1.43</v>
      </c>
      <c r="J21" s="88" t="s">
        <v>693</v>
      </c>
      <c r="K21" s="89" t="s">
        <v>723</v>
      </c>
      <c r="L21" s="88">
        <f t="shared" si="1"/>
        <v>26.654240447343891</v>
      </c>
      <c r="M21" s="88">
        <f t="shared" si="2"/>
        <v>3.7517482517482521</v>
      </c>
      <c r="N21" s="88">
        <f t="shared" si="3"/>
        <v>3.7</v>
      </c>
      <c r="O21" s="1">
        <f t="shared" si="4"/>
        <v>71.928256221472211</v>
      </c>
      <c r="P21" s="88">
        <f t="shared" si="5"/>
        <v>1210.7160788585018</v>
      </c>
      <c r="Q21" s="88">
        <f t="shared" si="6"/>
        <v>225.66935300251663</v>
      </c>
      <c r="R21" s="88">
        <f t="shared" si="7"/>
        <v>8600.5304680024383</v>
      </c>
      <c r="S21" s="88">
        <f t="shared" si="10"/>
        <v>466.78345960833082</v>
      </c>
      <c r="T21" s="1">
        <f t="shared" si="10"/>
        <v>466.78345960833082</v>
      </c>
      <c r="U21" s="88">
        <f t="shared" si="10"/>
        <v>743.27464708613331</v>
      </c>
      <c r="V21" s="88">
        <f t="shared" si="10"/>
        <v>466.78345960833082</v>
      </c>
      <c r="W21" s="88">
        <f t="shared" si="10"/>
        <v>299.27049814965653</v>
      </c>
      <c r="X21" s="88">
        <f t="shared" si="10"/>
        <v>195.53740603015078</v>
      </c>
      <c r="Y21" s="88">
        <f t="shared" si="10"/>
        <v>129.99964908596556</v>
      </c>
      <c r="Z21" s="88">
        <f t="shared" si="9"/>
        <v>186393</v>
      </c>
    </row>
    <row r="22" spans="1:26">
      <c r="B22" s="88" t="s">
        <v>703</v>
      </c>
      <c r="C22" s="88">
        <v>2.39</v>
      </c>
      <c r="D22" s="88">
        <v>88.63</v>
      </c>
      <c r="E22" s="88">
        <v>56.23</v>
      </c>
      <c r="F22" s="88">
        <v>4.09</v>
      </c>
      <c r="G22" s="97">
        <v>116.4</v>
      </c>
      <c r="H22" s="88"/>
      <c r="I22" s="88">
        <v>5.77</v>
      </c>
      <c r="J22" s="88" t="s">
        <v>704</v>
      </c>
      <c r="K22" s="89" t="s">
        <v>705</v>
      </c>
      <c r="L22" s="88">
        <f t="shared" si="1"/>
        <v>241.42259414225938</v>
      </c>
      <c r="M22" s="88">
        <f t="shared" si="2"/>
        <v>2.0532646048109966E-2</v>
      </c>
      <c r="N22" s="88">
        <f t="shared" si="3"/>
        <v>0.58435207823960889</v>
      </c>
      <c r="O22" s="1">
        <f t="shared" si="4"/>
        <v>99.041348543948644</v>
      </c>
      <c r="P22" s="88">
        <f t="shared" si="5"/>
        <v>2332.5499650844285</v>
      </c>
      <c r="Q22" s="88">
        <f t="shared" si="6"/>
        <v>975.96232848720854</v>
      </c>
      <c r="R22" s="88">
        <f t="shared" si="7"/>
        <v>37527.572648426329</v>
      </c>
      <c r="S22" s="88">
        <f t="shared" si="10"/>
        <v>899.29898629738932</v>
      </c>
      <c r="T22" s="1">
        <f t="shared" si="10"/>
        <v>899.29898629738932</v>
      </c>
      <c r="U22" s="88">
        <f t="shared" si="10"/>
        <v>1431.983338111366</v>
      </c>
      <c r="V22" s="88">
        <f t="shared" si="10"/>
        <v>899.29898629738932</v>
      </c>
      <c r="W22" s="88">
        <f t="shared" si="10"/>
        <v>576.57067763396299</v>
      </c>
      <c r="X22" s="88">
        <f t="shared" si="10"/>
        <v>376.71984173064999</v>
      </c>
      <c r="Y22" s="88">
        <f t="shared" si="10"/>
        <v>250.45564540808905</v>
      </c>
      <c r="Z22" s="88">
        <f t="shared" si="9"/>
        <v>418410</v>
      </c>
    </row>
    <row r="23" spans="1:26">
      <c r="B23" s="88" t="s">
        <v>789</v>
      </c>
      <c r="C23" s="88">
        <v>16.079999999999998</v>
      </c>
      <c r="D23" s="88">
        <v>86.48</v>
      </c>
      <c r="E23" s="88">
        <v>8.59</v>
      </c>
      <c r="F23" s="88">
        <v>5.75</v>
      </c>
      <c r="G23" s="88">
        <v>3.37</v>
      </c>
      <c r="H23" s="88"/>
      <c r="I23" s="88">
        <v>0</v>
      </c>
      <c r="J23" s="88" t="s">
        <v>682</v>
      </c>
      <c r="K23" s="89" t="s">
        <v>790</v>
      </c>
      <c r="L23" s="88">
        <f t="shared" si="1"/>
        <v>0</v>
      </c>
      <c r="M23" s="88">
        <f t="shared" si="2"/>
        <v>4.7715133531157266</v>
      </c>
      <c r="N23" s="88">
        <f t="shared" si="3"/>
        <v>2.7965217391304344</v>
      </c>
      <c r="O23" s="1">
        <f t="shared" si="4"/>
        <v>68.255953683492379</v>
      </c>
      <c r="P23" s="88">
        <f t="shared" si="5"/>
        <v>2924.0880761061971</v>
      </c>
      <c r="Q23" s="88">
        <f t="shared" si="6"/>
        <v>181.84627338968889</v>
      </c>
      <c r="R23" s="88">
        <f t="shared" si="7"/>
        <v>6910.9610413162527</v>
      </c>
      <c r="S23" s="88">
        <f t="shared" ref="S23:Y32" si="11">$P23/S$2</f>
        <v>1127.3625354436533</v>
      </c>
      <c r="T23" s="1">
        <f t="shared" si="11"/>
        <v>1127.3625354436533</v>
      </c>
      <c r="U23" s="88">
        <f t="shared" si="11"/>
        <v>1795.1364244420949</v>
      </c>
      <c r="V23" s="88">
        <f t="shared" si="11"/>
        <v>1127.3625354436533</v>
      </c>
      <c r="W23" s="88">
        <f t="shared" si="11"/>
        <v>722.78985176676247</v>
      </c>
      <c r="X23" s="88">
        <f t="shared" si="11"/>
        <v>472.25654915277897</v>
      </c>
      <c r="Y23" s="88">
        <f t="shared" si="11"/>
        <v>313.9715664374919</v>
      </c>
      <c r="Z23" s="88">
        <f t="shared" si="9"/>
        <v>62189</v>
      </c>
    </row>
    <row r="24" spans="1:26">
      <c r="B24" s="88" t="s">
        <v>1019</v>
      </c>
      <c r="C24" s="88">
        <v>401.57459999999998</v>
      </c>
      <c r="D24" s="88">
        <v>84.23</v>
      </c>
      <c r="E24" s="88">
        <v>81.540000000000006</v>
      </c>
      <c r="F24" s="88">
        <v>57.17</v>
      </c>
      <c r="G24" s="88">
        <v>41.09</v>
      </c>
      <c r="H24" s="88"/>
      <c r="I24" s="88">
        <v>1.75</v>
      </c>
      <c r="J24" s="88" t="s">
        <v>693</v>
      </c>
      <c r="K24" s="89" t="s">
        <v>1020</v>
      </c>
      <c r="L24" s="88">
        <f t="shared" si="1"/>
        <v>0.43578453418119573</v>
      </c>
      <c r="M24" s="88">
        <f t="shared" si="2"/>
        <v>9.7730494037478692</v>
      </c>
      <c r="N24" s="88">
        <f t="shared" si="3"/>
        <v>7.0242189959769101</v>
      </c>
      <c r="O24" s="1">
        <f t="shared" si="4"/>
        <v>51.600470020185419</v>
      </c>
      <c r="P24" s="88">
        <f t="shared" si="5"/>
        <v>25749.672704059503</v>
      </c>
      <c r="Q24" s="88">
        <f t="shared" si="6"/>
        <v>64.121766426610407</v>
      </c>
      <c r="R24" s="88">
        <f t="shared" si="7"/>
        <v>2372.1716752147472</v>
      </c>
      <c r="S24" s="88">
        <f t="shared" si="11"/>
        <v>9927.6135160569193</v>
      </c>
      <c r="T24" s="1">
        <f t="shared" si="11"/>
        <v>9927.6135160569193</v>
      </c>
      <c r="U24" s="88">
        <f t="shared" si="11"/>
        <v>15808.065347358852</v>
      </c>
      <c r="V24" s="88">
        <f t="shared" si="11"/>
        <v>9927.6135160569193</v>
      </c>
      <c r="W24" s="88">
        <f t="shared" si="11"/>
        <v>6364.9252800871791</v>
      </c>
      <c r="X24" s="88">
        <f t="shared" si="11"/>
        <v>4158.7158992918803</v>
      </c>
      <c r="Y24" s="88">
        <f t="shared" si="11"/>
        <v>2764.8500536659863</v>
      </c>
      <c r="Z24" s="88">
        <f t="shared" si="9"/>
        <v>2490</v>
      </c>
    </row>
    <row r="25" spans="1:26">
      <c r="B25" s="88" t="s">
        <v>872</v>
      </c>
      <c r="C25" s="88">
        <v>33.21</v>
      </c>
      <c r="D25" s="88">
        <v>83.89</v>
      </c>
      <c r="E25" s="88">
        <v>32.840000000000003</v>
      </c>
      <c r="F25" s="88">
        <v>6.23</v>
      </c>
      <c r="G25" s="88">
        <v>4.91</v>
      </c>
      <c r="H25" s="88"/>
      <c r="I25" s="88">
        <v>0.6</v>
      </c>
      <c r="J25" s="88" t="s">
        <v>682</v>
      </c>
      <c r="K25" s="89" t="s">
        <v>873</v>
      </c>
      <c r="L25" s="88">
        <f t="shared" si="1"/>
        <v>1.8066847335140017</v>
      </c>
      <c r="M25" s="88">
        <f t="shared" si="2"/>
        <v>6.763747454175153</v>
      </c>
      <c r="N25" s="88">
        <f t="shared" si="3"/>
        <v>5.3306581059390048</v>
      </c>
      <c r="O25" s="1">
        <f t="shared" si="4"/>
        <v>55.55358689216667</v>
      </c>
      <c r="P25" s="88">
        <f t="shared" si="5"/>
        <v>2754.6674333310038</v>
      </c>
      <c r="Q25" s="88">
        <f t="shared" si="6"/>
        <v>82.946926628455401</v>
      </c>
      <c r="R25" s="88">
        <f t="shared" si="7"/>
        <v>3097.9630940404691</v>
      </c>
      <c r="S25" s="88">
        <f t="shared" si="11"/>
        <v>1062.0435435308398</v>
      </c>
      <c r="T25" s="1">
        <f t="shared" si="11"/>
        <v>1062.0435435308398</v>
      </c>
      <c r="U25" s="88">
        <f t="shared" si="11"/>
        <v>1691.1268464190093</v>
      </c>
      <c r="V25" s="88">
        <f t="shared" si="11"/>
        <v>1062.0435435308398</v>
      </c>
      <c r="W25" s="88">
        <f t="shared" si="11"/>
        <v>680.91165997139876</v>
      </c>
      <c r="X25" s="88">
        <f t="shared" si="11"/>
        <v>444.89416948779905</v>
      </c>
      <c r="Y25" s="88">
        <f t="shared" si="11"/>
        <v>295.78016343782303</v>
      </c>
      <c r="Z25" s="88">
        <f t="shared" si="9"/>
        <v>30111</v>
      </c>
    </row>
    <row r="26" spans="1:26">
      <c r="B26" s="99" t="s">
        <v>895</v>
      </c>
      <c r="C26" s="88">
        <v>47.13</v>
      </c>
      <c r="D26" s="88">
        <v>76.31</v>
      </c>
      <c r="E26" s="88">
        <v>15.8</v>
      </c>
      <c r="F26" s="88">
        <v>3.72</v>
      </c>
      <c r="G26" s="88">
        <v>2.5499999999999998</v>
      </c>
      <c r="H26" s="88"/>
      <c r="I26" s="88">
        <v>0.68</v>
      </c>
      <c r="J26" s="88" t="s">
        <v>881</v>
      </c>
      <c r="K26" s="89" t="s">
        <v>896</v>
      </c>
      <c r="L26" s="88">
        <f t="shared" si="1"/>
        <v>1.4428177381710163</v>
      </c>
      <c r="M26" s="88">
        <f t="shared" si="2"/>
        <v>18.482352941176472</v>
      </c>
      <c r="N26" s="88">
        <f t="shared" si="3"/>
        <v>12.669354838709678</v>
      </c>
      <c r="O26" s="1">
        <f t="shared" si="4"/>
        <v>36.773353523090371</v>
      </c>
      <c r="P26" s="88">
        <f t="shared" si="5"/>
        <v>1079.7231032118559</v>
      </c>
      <c r="Q26" s="88">
        <f t="shared" si="6"/>
        <v>22.909465376869424</v>
      </c>
      <c r="R26" s="88">
        <f t="shared" si="7"/>
        <v>783.25906404701971</v>
      </c>
      <c r="S26" s="88">
        <f t="shared" si="11"/>
        <v>416.27999688536045</v>
      </c>
      <c r="T26" s="1">
        <f t="shared" si="11"/>
        <v>416.27999688536045</v>
      </c>
      <c r="U26" s="88">
        <f t="shared" si="11"/>
        <v>662.85632321591549</v>
      </c>
      <c r="V26" s="88">
        <f t="shared" si="11"/>
        <v>416.27999688536045</v>
      </c>
      <c r="W26" s="88">
        <f t="shared" si="11"/>
        <v>266.89103796041167</v>
      </c>
      <c r="X26" s="88">
        <f t="shared" si="11"/>
        <v>174.38130914386386</v>
      </c>
      <c r="Y26" s="88">
        <f t="shared" si="11"/>
        <v>115.93438542576385</v>
      </c>
      <c r="Z26" s="88">
        <f t="shared" si="9"/>
        <v>21218</v>
      </c>
    </row>
    <row r="27" spans="1:26">
      <c r="A27" s="85" t="s">
        <v>334</v>
      </c>
      <c r="B27" s="88" t="s">
        <v>681</v>
      </c>
      <c r="C27" s="88">
        <v>29.95</v>
      </c>
      <c r="D27" s="88">
        <v>76.239999999999995</v>
      </c>
      <c r="E27" s="88">
        <v>11.67</v>
      </c>
      <c r="F27" s="88">
        <v>4.33</v>
      </c>
      <c r="G27" s="88">
        <v>2.83</v>
      </c>
      <c r="H27" s="88"/>
      <c r="I27" s="88">
        <v>0</v>
      </c>
      <c r="J27" s="88" t="s">
        <v>682</v>
      </c>
      <c r="K27" s="89" t="s">
        <v>683</v>
      </c>
      <c r="L27" s="88">
        <f t="shared" si="1"/>
        <v>0</v>
      </c>
      <c r="M27" s="88">
        <f t="shared" si="2"/>
        <v>10.583038869257949</v>
      </c>
      <c r="N27" s="88">
        <f t="shared" si="3"/>
        <v>6.9168591224018474</v>
      </c>
      <c r="O27" s="1">
        <f t="shared" si="4"/>
        <v>45.249147168197901</v>
      </c>
      <c r="P27" s="88">
        <f t="shared" si="5"/>
        <v>1251.7936315885509</v>
      </c>
      <c r="Q27" s="88">
        <f t="shared" si="6"/>
        <v>41.79611457724711</v>
      </c>
      <c r="R27" s="88">
        <f t="shared" si="7"/>
        <v>1511.4211499485443</v>
      </c>
      <c r="S27" s="88">
        <f t="shared" si="11"/>
        <v>482.62063440958894</v>
      </c>
      <c r="T27" s="1">
        <f t="shared" si="11"/>
        <v>482.62063440958894</v>
      </c>
      <c r="U27" s="88">
        <f t="shared" si="11"/>
        <v>768.49270113012983</v>
      </c>
      <c r="V27" s="88">
        <f t="shared" si="11"/>
        <v>482.62063440958894</v>
      </c>
      <c r="W27" s="88">
        <f t="shared" si="11"/>
        <v>309.42424094943919</v>
      </c>
      <c r="X27" s="88">
        <f t="shared" si="11"/>
        <v>202.17166012750573</v>
      </c>
      <c r="Y27" s="88">
        <f t="shared" si="11"/>
        <v>134.41031772534745</v>
      </c>
      <c r="Z27" s="88">
        <f t="shared" si="9"/>
        <v>33389</v>
      </c>
    </row>
    <row r="28" spans="1:26">
      <c r="B28" s="88" t="s">
        <v>876</v>
      </c>
      <c r="C28" s="88">
        <v>30.29</v>
      </c>
      <c r="D28" s="88">
        <v>74.400000000000006</v>
      </c>
      <c r="E28" s="88">
        <v>45.72</v>
      </c>
      <c r="F28" s="88">
        <v>3</v>
      </c>
      <c r="G28" s="88">
        <v>3.71</v>
      </c>
      <c r="H28" s="88"/>
      <c r="I28" s="88">
        <v>2.02</v>
      </c>
      <c r="J28" s="88" t="s">
        <v>698</v>
      </c>
      <c r="K28" s="89" t="s">
        <v>877</v>
      </c>
      <c r="L28" s="88">
        <f t="shared" si="1"/>
        <v>6.6688676130736217</v>
      </c>
      <c r="M28" s="88">
        <f t="shared" si="2"/>
        <v>8.1644204851752011</v>
      </c>
      <c r="N28" s="88">
        <f t="shared" si="3"/>
        <v>10.096666666666666</v>
      </c>
      <c r="O28" s="1">
        <f t="shared" si="4"/>
        <v>38.397638176294912</v>
      </c>
      <c r="P28" s="88">
        <f t="shared" si="5"/>
        <v>780.88316621656634</v>
      </c>
      <c r="Q28" s="88">
        <f t="shared" si="6"/>
        <v>25.780229984039828</v>
      </c>
      <c r="R28" s="88">
        <f t="shared" si="7"/>
        <v>893.93946702965525</v>
      </c>
      <c r="S28" s="88">
        <f t="shared" si="11"/>
        <v>301.06426456328256</v>
      </c>
      <c r="T28" s="1">
        <f t="shared" si="11"/>
        <v>301.06426456328256</v>
      </c>
      <c r="U28" s="88">
        <f t="shared" si="11"/>
        <v>479.39452520722176</v>
      </c>
      <c r="V28" s="88">
        <f t="shared" si="11"/>
        <v>301.06426456328256</v>
      </c>
      <c r="W28" s="88">
        <f t="shared" si="11"/>
        <v>193.02237595675408</v>
      </c>
      <c r="X28" s="88">
        <f t="shared" si="11"/>
        <v>126.11699092867485</v>
      </c>
      <c r="Y28" s="88">
        <f t="shared" si="11"/>
        <v>83.846691522427108</v>
      </c>
      <c r="Z28" s="88">
        <f t="shared" si="9"/>
        <v>33014</v>
      </c>
    </row>
    <row r="29" spans="1:26">
      <c r="B29" s="88" t="s">
        <v>1092</v>
      </c>
      <c r="C29" s="88">
        <v>136.59</v>
      </c>
      <c r="D29" s="88">
        <v>73.28</v>
      </c>
      <c r="E29" s="88">
        <v>21.49</v>
      </c>
      <c r="F29" s="88">
        <v>8.39</v>
      </c>
      <c r="G29" s="88">
        <v>5.46</v>
      </c>
      <c r="H29" s="88"/>
      <c r="I29" s="88">
        <v>2.99</v>
      </c>
      <c r="J29" s="88" t="s">
        <v>783</v>
      </c>
      <c r="K29" s="89" t="s">
        <v>1093</v>
      </c>
      <c r="L29" s="88">
        <f t="shared" si="1"/>
        <v>2.1890328720989825</v>
      </c>
      <c r="M29" s="88">
        <f t="shared" si="2"/>
        <v>25.016483516483518</v>
      </c>
      <c r="N29" s="88">
        <f t="shared" si="3"/>
        <v>16.280095351609059</v>
      </c>
      <c r="O29" s="1">
        <f t="shared" si="4"/>
        <v>31.093978810907409</v>
      </c>
      <c r="P29" s="88">
        <f t="shared" si="5"/>
        <v>2047.6058122059858</v>
      </c>
      <c r="Q29" s="88">
        <f t="shared" si="6"/>
        <v>14.990891076989426</v>
      </c>
      <c r="R29" s="88">
        <f t="shared" si="7"/>
        <v>477.96374573023149</v>
      </c>
      <c r="S29" s="88">
        <f t="shared" si="11"/>
        <v>789.44068029292328</v>
      </c>
      <c r="T29" s="1">
        <f t="shared" si="11"/>
        <v>789.44068029292328</v>
      </c>
      <c r="U29" s="88">
        <f t="shared" si="11"/>
        <v>1257.0523461403457</v>
      </c>
      <c r="V29" s="88">
        <f t="shared" si="11"/>
        <v>789.44068029292328</v>
      </c>
      <c r="W29" s="88">
        <f t="shared" si="11"/>
        <v>506.13684094356108</v>
      </c>
      <c r="X29" s="88">
        <f t="shared" si="11"/>
        <v>330.69977022896376</v>
      </c>
      <c r="Y29" s="88">
        <f t="shared" si="11"/>
        <v>219.85999996310565</v>
      </c>
      <c r="Z29" s="88">
        <f t="shared" si="9"/>
        <v>7321</v>
      </c>
    </row>
    <row r="30" spans="1:26">
      <c r="B30" s="88" t="s">
        <v>777</v>
      </c>
      <c r="C30" s="88">
        <v>66.650000000000006</v>
      </c>
      <c r="D30" s="88">
        <v>72.84</v>
      </c>
      <c r="E30" s="88">
        <v>12.76</v>
      </c>
      <c r="F30" s="88">
        <v>9.57</v>
      </c>
      <c r="G30" s="88">
        <v>6.43</v>
      </c>
      <c r="H30" s="88"/>
      <c r="I30" s="88">
        <v>3.38</v>
      </c>
      <c r="J30" s="88" t="s">
        <v>778</v>
      </c>
      <c r="K30" s="89" t="s">
        <v>779</v>
      </c>
      <c r="L30" s="88">
        <f t="shared" si="1"/>
        <v>5.0712678169542373</v>
      </c>
      <c r="M30" s="88">
        <f t="shared" si="2"/>
        <v>10.365474339035771</v>
      </c>
      <c r="N30" s="88">
        <f t="shared" si="3"/>
        <v>6.9644723092998957</v>
      </c>
      <c r="O30" s="1">
        <f t="shared" si="4"/>
        <v>42.349332838957189</v>
      </c>
      <c r="P30" s="88">
        <f t="shared" si="5"/>
        <v>2276.9553488265087</v>
      </c>
      <c r="Q30" s="88">
        <f t="shared" si="6"/>
        <v>34.162870950135165</v>
      </c>
      <c r="R30" s="88">
        <f t="shared" si="7"/>
        <v>1217.1265642471694</v>
      </c>
      <c r="S30" s="88">
        <f t="shared" si="11"/>
        <v>877.86485507073849</v>
      </c>
      <c r="T30" s="1">
        <f t="shared" si="11"/>
        <v>877.86485507073849</v>
      </c>
      <c r="U30" s="88">
        <f t="shared" si="11"/>
        <v>1397.8530663651165</v>
      </c>
      <c r="V30" s="88">
        <f t="shared" si="11"/>
        <v>877.86485507073849</v>
      </c>
      <c r="W30" s="88">
        <f t="shared" si="11"/>
        <v>562.82853875229114</v>
      </c>
      <c r="X30" s="88">
        <f t="shared" si="11"/>
        <v>367.74100082637733</v>
      </c>
      <c r="Y30" s="88">
        <f t="shared" si="11"/>
        <v>244.48621894155318</v>
      </c>
      <c r="Z30" s="88">
        <f t="shared" si="9"/>
        <v>15004</v>
      </c>
    </row>
    <row r="31" spans="1:26">
      <c r="B31" s="88" t="s">
        <v>791</v>
      </c>
      <c r="C31" s="88">
        <v>5.51</v>
      </c>
      <c r="D31" s="88">
        <v>72.599999999999994</v>
      </c>
      <c r="E31" s="88">
        <v>90.69</v>
      </c>
      <c r="F31" s="88">
        <v>1.5</v>
      </c>
      <c r="G31" s="88">
        <v>1.1499999999999999</v>
      </c>
      <c r="H31" s="88"/>
      <c r="I31" s="88">
        <v>1.21</v>
      </c>
      <c r="J31" s="88" t="s">
        <v>693</v>
      </c>
      <c r="K31" s="89" t="s">
        <v>792</v>
      </c>
      <c r="L31" s="88">
        <f t="shared" si="1"/>
        <v>21.960072595281307</v>
      </c>
      <c r="M31" s="88">
        <f t="shared" si="2"/>
        <v>4.7913043478260873</v>
      </c>
      <c r="N31" s="88">
        <f t="shared" si="3"/>
        <v>3.6733333333333333</v>
      </c>
      <c r="O31" s="1">
        <f t="shared" si="4"/>
        <v>51.542608122895082</v>
      </c>
      <c r="P31" s="88">
        <f t="shared" si="5"/>
        <v>351.96475217599857</v>
      </c>
      <c r="Q31" s="88">
        <f t="shared" si="6"/>
        <v>63.877450485662173</v>
      </c>
      <c r="R31" s="88">
        <f t="shared" si="7"/>
        <v>2362.7522380614218</v>
      </c>
      <c r="S31" s="88">
        <f t="shared" si="11"/>
        <v>135.69764831718433</v>
      </c>
      <c r="T31" s="1">
        <f t="shared" si="11"/>
        <v>135.69764831718433</v>
      </c>
      <c r="U31" s="88">
        <f t="shared" si="11"/>
        <v>216.07582614003434</v>
      </c>
      <c r="V31" s="88">
        <f t="shared" si="11"/>
        <v>135.69764831718433</v>
      </c>
      <c r="W31" s="88">
        <f t="shared" si="11"/>
        <v>87.000303831879549</v>
      </c>
      <c r="X31" s="88">
        <f t="shared" si="11"/>
        <v>56.844272456864751</v>
      </c>
      <c r="Y31" s="88">
        <f t="shared" si="11"/>
        <v>37.791927498516465</v>
      </c>
      <c r="Z31" s="88">
        <f t="shared" si="9"/>
        <v>181488</v>
      </c>
    </row>
    <row r="32" spans="1:26">
      <c r="B32" s="88" t="s">
        <v>926</v>
      </c>
      <c r="C32" s="88">
        <v>282.04000000000002</v>
      </c>
      <c r="D32" s="88">
        <v>69.42</v>
      </c>
      <c r="E32" s="88">
        <v>21.86</v>
      </c>
      <c r="F32" s="88">
        <v>9.2899999999999991</v>
      </c>
      <c r="G32" s="88">
        <v>6.34</v>
      </c>
      <c r="H32" s="88"/>
      <c r="I32" s="88">
        <v>0</v>
      </c>
      <c r="J32" s="99" t="s">
        <v>733</v>
      </c>
      <c r="K32" s="89" t="s">
        <v>927</v>
      </c>
      <c r="L32" s="88">
        <f t="shared" si="1"/>
        <v>0</v>
      </c>
      <c r="M32" s="88">
        <f t="shared" si="2"/>
        <v>44.485804416403788</v>
      </c>
      <c r="N32" s="88">
        <f t="shared" si="3"/>
        <v>30.359526372443494</v>
      </c>
      <c r="O32" s="1">
        <f t="shared" si="4"/>
        <v>20.430136390485345</v>
      </c>
      <c r="P32" s="88">
        <f t="shared" si="5"/>
        <v>1809.9329565231039</v>
      </c>
      <c r="Q32" s="88">
        <f t="shared" si="6"/>
        <v>6.4172917193415966</v>
      </c>
      <c r="R32" s="88">
        <f t="shared" si="7"/>
        <v>147.41437587038524</v>
      </c>
      <c r="S32" s="88">
        <f t="shared" si="11"/>
        <v>697.80750570483463</v>
      </c>
      <c r="T32" s="1">
        <f t="shared" si="11"/>
        <v>697.80750570483463</v>
      </c>
      <c r="U32" s="88">
        <f t="shared" si="11"/>
        <v>1111.1418300297444</v>
      </c>
      <c r="V32" s="88">
        <f t="shared" si="11"/>
        <v>697.80750570483463</v>
      </c>
      <c r="W32" s="88">
        <f t="shared" si="11"/>
        <v>447.38774595844325</v>
      </c>
      <c r="X32" s="88">
        <f t="shared" si="11"/>
        <v>292.31427713480576</v>
      </c>
      <c r="Y32" s="88">
        <f t="shared" si="11"/>
        <v>194.34007140548303</v>
      </c>
      <c r="Z32" s="88">
        <f t="shared" si="9"/>
        <v>3546</v>
      </c>
    </row>
    <row r="33" spans="2:26">
      <c r="B33" s="92" t="s">
        <v>1154</v>
      </c>
      <c r="C33" s="88">
        <v>147.875</v>
      </c>
      <c r="D33" s="88">
        <v>68.760000000000005</v>
      </c>
      <c r="E33" s="88">
        <v>20.34</v>
      </c>
      <c r="F33" s="88">
        <v>9.8800000000000008</v>
      </c>
      <c r="G33" s="88">
        <v>5.83</v>
      </c>
      <c r="H33" s="88"/>
      <c r="I33" s="88">
        <v>3.88</v>
      </c>
      <c r="J33" s="88" t="s">
        <v>682</v>
      </c>
      <c r="K33" s="89" t="s">
        <v>1155</v>
      </c>
      <c r="L33" s="88">
        <f t="shared" si="1"/>
        <v>2.6238377007607774</v>
      </c>
      <c r="M33" s="88">
        <f t="shared" si="2"/>
        <v>25.364493996569468</v>
      </c>
      <c r="N33" s="88">
        <f t="shared" si="3"/>
        <v>14.967105263157894</v>
      </c>
      <c r="O33" s="1">
        <f t="shared" si="4"/>
        <v>28.752519231917351</v>
      </c>
      <c r="P33" s="88">
        <f t="shared" si="5"/>
        <v>1851.1947574105627</v>
      </c>
      <c r="Q33" s="88">
        <f t="shared" si="6"/>
        <v>12.518645865836435</v>
      </c>
      <c r="R33" s="88">
        <f t="shared" si="7"/>
        <v>382.64799063179839</v>
      </c>
      <c r="S33" s="88">
        <f t="shared" ref="S33:Y42" si="12">$P33/S$2</f>
        <v>713.71571614677191</v>
      </c>
      <c r="T33" s="1">
        <f t="shared" si="12"/>
        <v>713.71571614677191</v>
      </c>
      <c r="U33" s="88">
        <f t="shared" si="12"/>
        <v>1136.4729964595151</v>
      </c>
      <c r="V33" s="88">
        <f t="shared" si="12"/>
        <v>713.71571614677191</v>
      </c>
      <c r="W33" s="88">
        <f t="shared" si="12"/>
        <v>457.58703208486872</v>
      </c>
      <c r="X33" s="88">
        <f t="shared" si="12"/>
        <v>298.9782883382195</v>
      </c>
      <c r="Y33" s="88">
        <f t="shared" si="12"/>
        <v>198.77052354012551</v>
      </c>
      <c r="Z33" s="88">
        <f t="shared" si="9"/>
        <v>6762</v>
      </c>
    </row>
    <row r="34" spans="2:26">
      <c r="B34" s="88" t="s">
        <v>890</v>
      </c>
      <c r="C34" s="88">
        <v>69.61</v>
      </c>
      <c r="D34" s="88">
        <v>67.75</v>
      </c>
      <c r="E34" s="88">
        <v>8.99</v>
      </c>
      <c r="F34" s="88">
        <v>4.82</v>
      </c>
      <c r="G34" s="88">
        <v>2.91</v>
      </c>
      <c r="H34" s="88"/>
      <c r="I34" s="88">
        <v>0.8</v>
      </c>
      <c r="J34" s="88" t="s">
        <v>733</v>
      </c>
      <c r="K34" s="89" t="s">
        <v>891</v>
      </c>
      <c r="L34" s="88">
        <f t="shared" si="1"/>
        <v>1.1492601637695734</v>
      </c>
      <c r="M34" s="88">
        <f t="shared" si="2"/>
        <v>23.920962199312715</v>
      </c>
      <c r="N34" s="88">
        <f t="shared" si="3"/>
        <v>14.441908713692944</v>
      </c>
      <c r="O34" s="1">
        <f t="shared" si="4"/>
        <v>28.439932687011794</v>
      </c>
      <c r="P34" s="88">
        <f t="shared" si="5"/>
        <v>850.49610035042383</v>
      </c>
      <c r="Q34" s="88">
        <f t="shared" si="6"/>
        <v>12.218016094676395</v>
      </c>
      <c r="R34" s="88">
        <f t="shared" si="7"/>
        <v>371.05741154444951</v>
      </c>
      <c r="S34" s="88">
        <f t="shared" si="12"/>
        <v>327.90306417609128</v>
      </c>
      <c r="T34" s="1">
        <f t="shared" si="12"/>
        <v>327.90306417609128</v>
      </c>
      <c r="U34" s="88">
        <f t="shared" si="12"/>
        <v>522.13082808985678</v>
      </c>
      <c r="V34" s="88">
        <f t="shared" si="12"/>
        <v>327.90306417609128</v>
      </c>
      <c r="W34" s="88">
        <f t="shared" si="12"/>
        <v>210.22962862291246</v>
      </c>
      <c r="X34" s="88">
        <f t="shared" si="12"/>
        <v>137.35986843263595</v>
      </c>
      <c r="Y34" s="88">
        <f t="shared" si="12"/>
        <v>91.321323409515117</v>
      </c>
      <c r="Z34" s="88">
        <f t="shared" si="9"/>
        <v>14366</v>
      </c>
    </row>
    <row r="35" spans="2:26">
      <c r="B35" s="88" t="s">
        <v>823</v>
      </c>
      <c r="C35" s="88">
        <v>6.04</v>
      </c>
      <c r="D35" s="88">
        <v>67.05</v>
      </c>
      <c r="E35" s="88">
        <v>4.25</v>
      </c>
      <c r="F35" s="88">
        <v>3.58</v>
      </c>
      <c r="G35" s="88">
        <v>2.17</v>
      </c>
      <c r="H35" s="88"/>
      <c r="I35" s="88">
        <v>0</v>
      </c>
      <c r="J35" s="88" t="s">
        <v>716</v>
      </c>
      <c r="K35" s="89" t="s">
        <v>824</v>
      </c>
      <c r="L35" s="88">
        <f t="shared" si="1"/>
        <v>0</v>
      </c>
      <c r="M35" s="88">
        <f t="shared" si="2"/>
        <v>2.7834101382488479</v>
      </c>
      <c r="N35" s="88">
        <f t="shared" si="3"/>
        <v>1.6871508379888267</v>
      </c>
      <c r="O35" s="1">
        <f t="shared" si="4"/>
        <v>58.537165368245539</v>
      </c>
      <c r="P35" s="88">
        <f t="shared" si="5"/>
        <v>605.82588636659068</v>
      </c>
      <c r="Q35" s="88">
        <f t="shared" si="6"/>
        <v>100.30229906731634</v>
      </c>
      <c r="R35" s="88">
        <f t="shared" si="7"/>
        <v>3767.0878319757767</v>
      </c>
      <c r="S35" s="88">
        <f t="shared" si="12"/>
        <v>233.57210505133691</v>
      </c>
      <c r="T35" s="1">
        <f t="shared" si="12"/>
        <v>233.57210505133691</v>
      </c>
      <c r="U35" s="88">
        <f t="shared" si="12"/>
        <v>371.924540978528</v>
      </c>
      <c r="V35" s="88">
        <f t="shared" si="12"/>
        <v>233.57210505133691</v>
      </c>
      <c r="W35" s="88">
        <f t="shared" si="12"/>
        <v>149.75089368254461</v>
      </c>
      <c r="X35" s="88">
        <f t="shared" si="12"/>
        <v>97.844262907393684</v>
      </c>
      <c r="Y35" s="88">
        <f t="shared" si="12"/>
        <v>65.050059225367974</v>
      </c>
      <c r="Z35" s="88">
        <f t="shared" si="9"/>
        <v>165563</v>
      </c>
    </row>
    <row r="36" spans="2:26">
      <c r="B36" s="88" t="s">
        <v>1177</v>
      </c>
      <c r="C36" s="88">
        <v>48.92</v>
      </c>
      <c r="D36" s="88">
        <v>66.84</v>
      </c>
      <c r="E36" s="88">
        <v>3.88</v>
      </c>
      <c r="F36" s="88">
        <v>4.5999999999999996</v>
      </c>
      <c r="G36" s="88">
        <v>3.2</v>
      </c>
      <c r="H36" s="88"/>
      <c r="I36" s="88">
        <v>1.53</v>
      </c>
      <c r="J36" s="88" t="s">
        <v>1178</v>
      </c>
      <c r="K36" s="89" t="s">
        <v>1179</v>
      </c>
      <c r="L36" s="88">
        <f t="shared" si="1"/>
        <v>3.1275551921504494</v>
      </c>
      <c r="M36" s="88">
        <f t="shared" si="2"/>
        <v>15.2875</v>
      </c>
      <c r="N36" s="88">
        <f t="shared" si="3"/>
        <v>10.634782608695653</v>
      </c>
      <c r="O36" s="1">
        <f t="shared" si="4"/>
        <v>31.712599004465126</v>
      </c>
      <c r="P36" s="88">
        <f t="shared" si="5"/>
        <v>768.70488936764013</v>
      </c>
      <c r="Q36" s="88">
        <f t="shared" si="6"/>
        <v>15.713509594596077</v>
      </c>
      <c r="R36" s="88">
        <f t="shared" si="7"/>
        <v>505.82381775830754</v>
      </c>
      <c r="S36" s="88">
        <f t="shared" si="12"/>
        <v>296.36901164736406</v>
      </c>
      <c r="T36" s="1">
        <f t="shared" si="12"/>
        <v>296.36901164736406</v>
      </c>
      <c r="U36" s="88">
        <f t="shared" si="12"/>
        <v>471.91811964437738</v>
      </c>
      <c r="V36" s="88">
        <f t="shared" si="12"/>
        <v>296.36901164736406</v>
      </c>
      <c r="W36" s="88">
        <f t="shared" si="12"/>
        <v>190.01209217278154</v>
      </c>
      <c r="X36" s="88">
        <f t="shared" si="12"/>
        <v>124.15013122759511</v>
      </c>
      <c r="Y36" s="88">
        <f t="shared" si="12"/>
        <v>82.539059002732813</v>
      </c>
      <c r="Z36" s="88">
        <f t="shared" si="9"/>
        <v>20442</v>
      </c>
    </row>
    <row r="37" spans="2:26">
      <c r="B37" s="88" t="s">
        <v>771</v>
      </c>
      <c r="C37" s="88">
        <v>13.66</v>
      </c>
      <c r="D37" s="88">
        <v>65.45</v>
      </c>
      <c r="E37" s="88">
        <v>7.72</v>
      </c>
      <c r="F37" s="88">
        <v>4.8499999999999996</v>
      </c>
      <c r="G37" s="88">
        <v>3.16</v>
      </c>
      <c r="H37" s="88"/>
      <c r="I37" s="88">
        <v>0</v>
      </c>
      <c r="J37" s="88" t="s">
        <v>261</v>
      </c>
      <c r="K37" s="89" t="s">
        <v>772</v>
      </c>
      <c r="L37" s="88">
        <f t="shared" si="1"/>
        <v>0</v>
      </c>
      <c r="M37" s="88">
        <f t="shared" si="2"/>
        <v>4.3227848101265822</v>
      </c>
      <c r="N37" s="88">
        <f t="shared" si="3"/>
        <v>2.816494845360825</v>
      </c>
      <c r="O37" s="1">
        <f t="shared" si="4"/>
        <v>49.174941231051015</v>
      </c>
      <c r="P37" s="88">
        <f t="shared" si="5"/>
        <v>745.43443954240763</v>
      </c>
      <c r="Q37" s="88">
        <f t="shared" si="6"/>
        <v>54.570603187584744</v>
      </c>
      <c r="R37" s="88">
        <f t="shared" si="7"/>
        <v>2003.9329859095096</v>
      </c>
      <c r="S37" s="88">
        <f t="shared" si="12"/>
        <v>287.39724587523904</v>
      </c>
      <c r="T37" s="1">
        <f t="shared" si="12"/>
        <v>287.39724587523904</v>
      </c>
      <c r="U37" s="88">
        <f t="shared" si="12"/>
        <v>457.63208208081193</v>
      </c>
      <c r="V37" s="88">
        <f t="shared" si="12"/>
        <v>287.39724587523904</v>
      </c>
      <c r="W37" s="88">
        <f t="shared" si="12"/>
        <v>184.2599928714078</v>
      </c>
      <c r="X37" s="88">
        <f t="shared" si="12"/>
        <v>120.39182366446202</v>
      </c>
      <c r="Y37" s="88">
        <f t="shared" si="12"/>
        <v>80.040413478668256</v>
      </c>
      <c r="Z37" s="88">
        <f t="shared" si="9"/>
        <v>73206</v>
      </c>
    </row>
    <row r="38" spans="2:26">
      <c r="B38" s="88" t="s">
        <v>904</v>
      </c>
      <c r="C38" s="88">
        <v>44.88</v>
      </c>
      <c r="D38" s="88">
        <v>61.7</v>
      </c>
      <c r="E38" s="88">
        <v>38.979999999999997</v>
      </c>
      <c r="F38" s="88">
        <v>5.9</v>
      </c>
      <c r="G38" s="88">
        <v>2.79</v>
      </c>
      <c r="H38" s="88"/>
      <c r="I38" s="88">
        <v>1.44</v>
      </c>
      <c r="J38" s="88" t="s">
        <v>698</v>
      </c>
      <c r="K38" s="89" t="s">
        <v>905</v>
      </c>
      <c r="L38" s="88">
        <f t="shared" si="1"/>
        <v>3.2085561497326198</v>
      </c>
      <c r="M38" s="88">
        <f t="shared" si="2"/>
        <v>16.086021505376344</v>
      </c>
      <c r="N38" s="88">
        <f t="shared" si="3"/>
        <v>7.6067796610169491</v>
      </c>
      <c r="O38" s="1">
        <f t="shared" si="4"/>
        <v>32.004864681205007</v>
      </c>
      <c r="P38" s="88">
        <f t="shared" si="5"/>
        <v>721.0281336634788</v>
      </c>
      <c r="Q38" s="88">
        <f t="shared" si="6"/>
        <v>16.065689252751309</v>
      </c>
      <c r="R38" s="88">
        <f t="shared" si="7"/>
        <v>519.40186814584115</v>
      </c>
      <c r="S38" s="88">
        <f t="shared" si="12"/>
        <v>277.9875584238535</v>
      </c>
      <c r="T38" s="1">
        <f t="shared" si="12"/>
        <v>277.9875584238535</v>
      </c>
      <c r="U38" s="88">
        <f t="shared" si="12"/>
        <v>442.64872743176778</v>
      </c>
      <c r="V38" s="88">
        <f t="shared" si="12"/>
        <v>277.9875584238535</v>
      </c>
      <c r="W38" s="88">
        <f t="shared" si="12"/>
        <v>178.22712732520444</v>
      </c>
      <c r="X38" s="88">
        <f t="shared" si="12"/>
        <v>116.45006900729776</v>
      </c>
      <c r="Y38" s="88">
        <f t="shared" si="12"/>
        <v>77.419806339513954</v>
      </c>
      <c r="Z38" s="88">
        <f t="shared" si="9"/>
        <v>22282</v>
      </c>
    </row>
    <row r="39" spans="2:26">
      <c r="B39" s="88" t="s">
        <v>1198</v>
      </c>
      <c r="C39" s="88">
        <v>123.15</v>
      </c>
      <c r="D39" s="88">
        <v>61.31</v>
      </c>
      <c r="E39" s="88">
        <v>32.24</v>
      </c>
      <c r="F39" s="88">
        <v>5.62</v>
      </c>
      <c r="G39" s="88">
        <v>3.11</v>
      </c>
      <c r="H39" s="88"/>
      <c r="I39" s="88">
        <v>0.66</v>
      </c>
      <c r="J39" s="88" t="s">
        <v>308</v>
      </c>
      <c r="K39" s="89" t="s">
        <v>1199</v>
      </c>
      <c r="L39" s="88">
        <f t="shared" si="1"/>
        <v>0.53593179049939099</v>
      </c>
      <c r="M39" s="88">
        <f t="shared" si="2"/>
        <v>39.59807073954984</v>
      </c>
      <c r="N39" s="88">
        <f t="shared" si="3"/>
        <v>21.912811387900355</v>
      </c>
      <c r="O39" s="1">
        <f t="shared" si="4"/>
        <v>18.465387988337611</v>
      </c>
      <c r="P39" s="88">
        <f t="shared" si="5"/>
        <v>670.42349776672518</v>
      </c>
      <c r="Q39" s="88">
        <f t="shared" si="6"/>
        <v>5.4439585689543248</v>
      </c>
      <c r="R39" s="88">
        <f t="shared" si="7"/>
        <v>109.88816941927354</v>
      </c>
      <c r="S39" s="88">
        <f t="shared" si="12"/>
        <v>258.47728063983539</v>
      </c>
      <c r="T39" s="1">
        <f t="shared" si="12"/>
        <v>258.47728063983539</v>
      </c>
      <c r="U39" s="88">
        <f t="shared" si="12"/>
        <v>411.58187076414623</v>
      </c>
      <c r="V39" s="88">
        <f t="shared" si="12"/>
        <v>258.47728063983539</v>
      </c>
      <c r="W39" s="88">
        <f t="shared" si="12"/>
        <v>165.71843527266137</v>
      </c>
      <c r="X39" s="88">
        <f t="shared" si="12"/>
        <v>108.27713778986414</v>
      </c>
      <c r="Y39" s="88">
        <f t="shared" si="12"/>
        <v>71.986174934450347</v>
      </c>
      <c r="Z39" s="88">
        <f t="shared" si="9"/>
        <v>8120</v>
      </c>
    </row>
    <row r="40" spans="2:26">
      <c r="B40" s="88" t="s">
        <v>963</v>
      </c>
      <c r="C40" s="88">
        <v>19.695</v>
      </c>
      <c r="D40" s="88">
        <v>60.97</v>
      </c>
      <c r="E40" s="88">
        <v>5.28</v>
      </c>
      <c r="F40" s="88">
        <v>7.19</v>
      </c>
      <c r="G40" s="88">
        <v>3.32</v>
      </c>
      <c r="H40" s="88"/>
      <c r="I40" s="88">
        <v>1.48</v>
      </c>
      <c r="J40" s="100" t="s">
        <v>668</v>
      </c>
      <c r="K40" s="89" t="s">
        <v>964</v>
      </c>
      <c r="L40" s="88">
        <f t="shared" si="1"/>
        <v>7.5145976136075143</v>
      </c>
      <c r="M40" s="88">
        <f t="shared" si="2"/>
        <v>5.9322289156626509</v>
      </c>
      <c r="N40" s="88">
        <f t="shared" si="3"/>
        <v>2.7392211404728788</v>
      </c>
      <c r="O40" s="1">
        <f t="shared" si="4"/>
        <v>45.539954421275382</v>
      </c>
      <c r="P40" s="88">
        <f t="shared" si="5"/>
        <v>839.80475813832038</v>
      </c>
      <c r="Q40" s="88">
        <f t="shared" si="6"/>
        <v>42.640505617584175</v>
      </c>
      <c r="R40" s="88">
        <f t="shared" si="7"/>
        <v>1543.976079874182</v>
      </c>
      <c r="S40" s="88">
        <f t="shared" si="12"/>
        <v>323.78108893122015</v>
      </c>
      <c r="T40" s="1">
        <f t="shared" si="12"/>
        <v>323.78108893122015</v>
      </c>
      <c r="U40" s="88">
        <f t="shared" si="12"/>
        <v>515.5672714077067</v>
      </c>
      <c r="V40" s="88">
        <f t="shared" si="12"/>
        <v>323.78108893122015</v>
      </c>
      <c r="W40" s="88">
        <f t="shared" si="12"/>
        <v>207.58689234016535</v>
      </c>
      <c r="X40" s="88">
        <f t="shared" si="12"/>
        <v>135.63315697679536</v>
      </c>
      <c r="Y40" s="88">
        <f t="shared" si="12"/>
        <v>90.173349280731898</v>
      </c>
      <c r="Z40" s="88">
        <f t="shared" si="9"/>
        <v>50774</v>
      </c>
    </row>
    <row r="41" spans="2:26">
      <c r="B41" s="88" t="s">
        <v>713</v>
      </c>
      <c r="C41" s="88">
        <v>9</v>
      </c>
      <c r="D41" s="88">
        <v>60.95</v>
      </c>
      <c r="E41" s="88">
        <v>15.27</v>
      </c>
      <c r="F41" s="88">
        <v>4.29</v>
      </c>
      <c r="G41" s="88">
        <v>2.2799999999999998</v>
      </c>
      <c r="H41" s="88"/>
      <c r="I41" s="88">
        <v>2.2000000000000002</v>
      </c>
      <c r="J41" s="88" t="s">
        <v>693</v>
      </c>
      <c r="K41" s="89" t="s">
        <v>714</v>
      </c>
      <c r="L41" s="88">
        <f t="shared" si="1"/>
        <v>24.444444444444446</v>
      </c>
      <c r="M41" s="88">
        <f t="shared" si="2"/>
        <v>3.9473684210526319</v>
      </c>
      <c r="N41" s="88">
        <f t="shared" si="3"/>
        <v>2.0979020979020979</v>
      </c>
      <c r="O41" s="1">
        <f t="shared" si="4"/>
        <v>49.455691848154906</v>
      </c>
      <c r="P41" s="88">
        <f t="shared" si="5"/>
        <v>500.45738511614786</v>
      </c>
      <c r="Q41" s="88">
        <f t="shared" si="6"/>
        <v>55.606376124016428</v>
      </c>
      <c r="R41" s="88">
        <f t="shared" si="7"/>
        <v>2043.8665164109052</v>
      </c>
      <c r="S41" s="88">
        <f t="shared" si="12"/>
        <v>192.9479864769815</v>
      </c>
      <c r="T41" s="1">
        <f t="shared" si="12"/>
        <v>192.9479864769815</v>
      </c>
      <c r="U41" s="88">
        <f t="shared" si="12"/>
        <v>307.23742155515509</v>
      </c>
      <c r="V41" s="88">
        <f t="shared" si="12"/>
        <v>192.9479864769815</v>
      </c>
      <c r="W41" s="88">
        <f t="shared" si="12"/>
        <v>123.70541166645246</v>
      </c>
      <c r="X41" s="88">
        <f t="shared" si="12"/>
        <v>80.826661694711476</v>
      </c>
      <c r="Y41" s="88">
        <f t="shared" si="12"/>
        <v>53.736202552888308</v>
      </c>
      <c r="Z41" s="88">
        <f t="shared" si="9"/>
        <v>111111</v>
      </c>
    </row>
    <row r="42" spans="2:26">
      <c r="B42" s="88" t="s">
        <v>1180</v>
      </c>
      <c r="C42" s="88">
        <v>50.000900000000001</v>
      </c>
      <c r="D42" s="88">
        <v>60.01</v>
      </c>
      <c r="E42" s="88">
        <v>10.82</v>
      </c>
      <c r="F42" s="88">
        <v>4.26</v>
      </c>
      <c r="G42" s="88">
        <v>2.4300000000000002</v>
      </c>
      <c r="H42" s="88"/>
      <c r="I42" s="88">
        <v>0.74</v>
      </c>
      <c r="J42" s="100" t="s">
        <v>668</v>
      </c>
      <c r="K42" s="89" t="s">
        <v>1181</v>
      </c>
      <c r="L42" s="88">
        <f t="shared" si="1"/>
        <v>1.4799733604795113</v>
      </c>
      <c r="M42" s="88">
        <f t="shared" si="2"/>
        <v>20.576502057613169</v>
      </c>
      <c r="N42" s="88">
        <f t="shared" si="3"/>
        <v>11.73730046948357</v>
      </c>
      <c r="O42" s="1">
        <f t="shared" si="4"/>
        <v>25.080699973735989</v>
      </c>
      <c r="P42" s="88">
        <f t="shared" si="5"/>
        <v>468.68478075171788</v>
      </c>
      <c r="Q42" s="88">
        <f t="shared" si="6"/>
        <v>9.3735268915503092</v>
      </c>
      <c r="R42" s="88">
        <f t="shared" si="7"/>
        <v>261.39003913244773</v>
      </c>
      <c r="S42" s="88">
        <f t="shared" si="12"/>
        <v>180.69827207657607</v>
      </c>
      <c r="T42" s="1">
        <f t="shared" si="12"/>
        <v>180.69827207657607</v>
      </c>
      <c r="U42" s="88">
        <f t="shared" si="12"/>
        <v>287.73179863632458</v>
      </c>
      <c r="V42" s="88">
        <f t="shared" si="12"/>
        <v>180.69827207657607</v>
      </c>
      <c r="W42" s="88">
        <f t="shared" si="12"/>
        <v>115.85170979390452</v>
      </c>
      <c r="X42" s="88">
        <f t="shared" si="12"/>
        <v>75.695208706905746</v>
      </c>
      <c r="Y42" s="88">
        <f t="shared" si="12"/>
        <v>50.324645136538962</v>
      </c>
      <c r="Z42" s="88">
        <f t="shared" si="9"/>
        <v>20000</v>
      </c>
    </row>
    <row r="43" spans="2:26">
      <c r="B43" s="88" t="s">
        <v>1088</v>
      </c>
      <c r="C43" s="88">
        <v>35.909999999999997</v>
      </c>
      <c r="D43" s="88">
        <v>58.93</v>
      </c>
      <c r="E43" s="88">
        <v>18.64</v>
      </c>
      <c r="F43" s="88">
        <v>6.19</v>
      </c>
      <c r="G43" s="88">
        <v>1.85</v>
      </c>
      <c r="H43" s="88"/>
      <c r="I43" s="88">
        <v>1.59</v>
      </c>
      <c r="J43" s="88" t="s">
        <v>308</v>
      </c>
      <c r="K43" s="89" t="s">
        <v>1089</v>
      </c>
      <c r="L43" s="88">
        <f t="shared" si="1"/>
        <v>4.427736006683376</v>
      </c>
      <c r="M43" s="88">
        <f t="shared" si="2"/>
        <v>19.410810810810808</v>
      </c>
      <c r="N43" s="88">
        <f t="shared" si="3"/>
        <v>5.8012924071082379</v>
      </c>
      <c r="O43" s="1">
        <f t="shared" si="4"/>
        <v>33.307138988670218</v>
      </c>
      <c r="P43" s="88">
        <f t="shared" si="5"/>
        <v>636.42829970753712</v>
      </c>
      <c r="Q43" s="88">
        <f t="shared" si="6"/>
        <v>17.722871058410949</v>
      </c>
      <c r="R43" s="88">
        <f t="shared" si="7"/>
        <v>583.29340059951994</v>
      </c>
      <c r="S43" s="88">
        <f t="shared" ref="S43:Y52" si="13">$P43/S$2</f>
        <v>245.3706601552876</v>
      </c>
      <c r="T43" s="1">
        <f t="shared" si="13"/>
        <v>245.3706601552876</v>
      </c>
      <c r="U43" s="88">
        <f t="shared" si="13"/>
        <v>390.71176811886761</v>
      </c>
      <c r="V43" s="88">
        <f t="shared" si="13"/>
        <v>245.3706601552876</v>
      </c>
      <c r="W43" s="88">
        <f t="shared" si="13"/>
        <v>157.31534223084634</v>
      </c>
      <c r="X43" s="88">
        <f t="shared" si="13"/>
        <v>102.78672351185922</v>
      </c>
      <c r="Y43" s="88">
        <f t="shared" si="13"/>
        <v>68.33596833731896</v>
      </c>
      <c r="Z43" s="88">
        <f t="shared" si="9"/>
        <v>27847</v>
      </c>
    </row>
    <row r="44" spans="2:26">
      <c r="B44" s="88" t="s">
        <v>924</v>
      </c>
      <c r="C44" s="88">
        <v>232.15</v>
      </c>
      <c r="D44" s="88">
        <v>58.89</v>
      </c>
      <c r="E44" s="88">
        <v>30.52</v>
      </c>
      <c r="F44" s="88">
        <v>17.11</v>
      </c>
      <c r="G44" s="88">
        <v>9.08</v>
      </c>
      <c r="H44" s="88"/>
      <c r="I44" s="88">
        <v>2.72</v>
      </c>
      <c r="J44" s="88" t="s">
        <v>698</v>
      </c>
      <c r="K44" s="89" t="s">
        <v>925</v>
      </c>
      <c r="L44" s="88">
        <f t="shared" si="1"/>
        <v>1.1716562567305622</v>
      </c>
      <c r="M44" s="88">
        <f t="shared" si="2"/>
        <v>25.567180616740089</v>
      </c>
      <c r="N44" s="88">
        <f t="shared" si="3"/>
        <v>13.568088836937465</v>
      </c>
      <c r="O44" s="1">
        <f t="shared" si="4"/>
        <v>22.417835734058777</v>
      </c>
      <c r="P44" s="88">
        <f t="shared" si="5"/>
        <v>1754.751651949475</v>
      </c>
      <c r="Q44" s="88">
        <f t="shared" si="6"/>
        <v>7.5586976177018093</v>
      </c>
      <c r="R44" s="88">
        <f t="shared" si="7"/>
        <v>191.42051433319182</v>
      </c>
      <c r="S44" s="88">
        <f t="shared" si="13"/>
        <v>676.53272402450489</v>
      </c>
      <c r="T44" s="1">
        <f t="shared" si="13"/>
        <v>676.53272402450489</v>
      </c>
      <c r="U44" s="88">
        <f t="shared" si="13"/>
        <v>1077.2652958043243</v>
      </c>
      <c r="V44" s="88">
        <f t="shared" si="13"/>
        <v>676.53272402450489</v>
      </c>
      <c r="W44" s="88">
        <f t="shared" si="13"/>
        <v>433.74777140398965</v>
      </c>
      <c r="X44" s="88">
        <f t="shared" si="13"/>
        <v>283.4021883750197</v>
      </c>
      <c r="Y44" s="88">
        <f t="shared" si="13"/>
        <v>188.41502394312425</v>
      </c>
      <c r="Z44" s="88">
        <f t="shared" si="9"/>
        <v>4308</v>
      </c>
    </row>
    <row r="45" spans="2:26">
      <c r="B45" s="88" t="s">
        <v>870</v>
      </c>
      <c r="C45" s="88">
        <v>108.33</v>
      </c>
      <c r="D45" s="88">
        <v>57.06</v>
      </c>
      <c r="E45" s="88">
        <v>19.8</v>
      </c>
      <c r="F45" s="88">
        <v>7.37</v>
      </c>
      <c r="G45" s="88">
        <v>4.26</v>
      </c>
      <c r="H45" s="88"/>
      <c r="I45" s="88">
        <v>1.08</v>
      </c>
      <c r="J45" s="88" t="s">
        <v>679</v>
      </c>
      <c r="K45" s="89" t="s">
        <v>871</v>
      </c>
      <c r="L45" s="88">
        <f t="shared" si="1"/>
        <v>0.99695375242315165</v>
      </c>
      <c r="M45" s="88">
        <f t="shared" si="2"/>
        <v>25.429577464788732</v>
      </c>
      <c r="N45" s="88">
        <f t="shared" si="3"/>
        <v>14.698778833107191</v>
      </c>
      <c r="O45" s="1">
        <f t="shared" si="4"/>
        <v>20.043173371241462</v>
      </c>
      <c r="P45" s="88">
        <f t="shared" si="5"/>
        <v>673.16793185246843</v>
      </c>
      <c r="Q45" s="88">
        <f t="shared" si="6"/>
        <v>6.2140490339930619</v>
      </c>
      <c r="R45" s="88">
        <f t="shared" si="7"/>
        <v>139.57849052420877</v>
      </c>
      <c r="S45" s="88">
        <f t="shared" si="13"/>
        <v>259.53537878487538</v>
      </c>
      <c r="T45" s="1">
        <f t="shared" si="13"/>
        <v>259.53537878487538</v>
      </c>
      <c r="U45" s="88">
        <f t="shared" si="13"/>
        <v>413.26671522285307</v>
      </c>
      <c r="V45" s="88">
        <f t="shared" si="13"/>
        <v>259.53537878487538</v>
      </c>
      <c r="W45" s="88">
        <f t="shared" si="13"/>
        <v>166.39681740561664</v>
      </c>
      <c r="X45" s="88">
        <f t="shared" si="13"/>
        <v>108.72037921658487</v>
      </c>
      <c r="Y45" s="88">
        <f t="shared" si="13"/>
        <v>72.280856300557716</v>
      </c>
      <c r="Z45" s="88">
        <f t="shared" si="9"/>
        <v>9231</v>
      </c>
    </row>
    <row r="46" spans="2:26">
      <c r="B46" s="88" t="s">
        <v>870</v>
      </c>
      <c r="C46" s="88">
        <v>108.8</v>
      </c>
      <c r="D46" s="88">
        <v>57.06</v>
      </c>
      <c r="E46" s="88">
        <v>19.8</v>
      </c>
      <c r="F46" s="88">
        <v>7.37</v>
      </c>
      <c r="G46" s="88">
        <v>4.26</v>
      </c>
      <c r="H46" s="88"/>
      <c r="I46" s="88">
        <v>1.08</v>
      </c>
      <c r="J46" s="88" t="s">
        <v>679</v>
      </c>
      <c r="K46" s="89" t="s">
        <v>871</v>
      </c>
      <c r="L46" s="88">
        <f t="shared" si="1"/>
        <v>0.99264705882352955</v>
      </c>
      <c r="M46" s="88">
        <f t="shared" si="2"/>
        <v>25.539906103286384</v>
      </c>
      <c r="N46" s="88">
        <f t="shared" si="3"/>
        <v>14.762550881953866</v>
      </c>
      <c r="O46" s="1">
        <f t="shared" si="4"/>
        <v>19.991215402668573</v>
      </c>
      <c r="P46" s="88">
        <f t="shared" si="5"/>
        <v>673.16793185246843</v>
      </c>
      <c r="Q46" s="88">
        <f t="shared" si="6"/>
        <v>6.187205255996953</v>
      </c>
      <c r="R46" s="88">
        <f t="shared" si="7"/>
        <v>138.54354667727517</v>
      </c>
      <c r="S46" s="88">
        <f t="shared" si="13"/>
        <v>259.53537878487538</v>
      </c>
      <c r="T46" s="1">
        <f t="shared" si="13"/>
        <v>259.53537878487538</v>
      </c>
      <c r="U46" s="88">
        <f t="shared" si="13"/>
        <v>413.26671522285307</v>
      </c>
      <c r="V46" s="88">
        <f t="shared" si="13"/>
        <v>259.53537878487538</v>
      </c>
      <c r="W46" s="88">
        <f t="shared" si="13"/>
        <v>166.39681740561664</v>
      </c>
      <c r="X46" s="88">
        <f t="shared" si="13"/>
        <v>108.72037921658487</v>
      </c>
      <c r="Y46" s="88">
        <f t="shared" si="13"/>
        <v>72.280856300557716</v>
      </c>
      <c r="Z46" s="88">
        <f t="shared" si="9"/>
        <v>9191</v>
      </c>
    </row>
    <row r="47" spans="2:26">
      <c r="B47" s="88" t="s">
        <v>892</v>
      </c>
      <c r="C47" s="88">
        <v>45.88</v>
      </c>
      <c r="D47" s="88">
        <v>56.36</v>
      </c>
      <c r="E47" s="88">
        <v>34.42</v>
      </c>
      <c r="F47" s="88">
        <v>3.13</v>
      </c>
      <c r="G47" s="88">
        <v>1.73</v>
      </c>
      <c r="H47" s="88"/>
      <c r="I47" s="88">
        <v>0.65</v>
      </c>
      <c r="J47" s="99" t="s">
        <v>783</v>
      </c>
      <c r="K47" s="89" t="s">
        <v>893</v>
      </c>
      <c r="L47" s="88">
        <f t="shared" si="1"/>
        <v>1.4167393199651264</v>
      </c>
      <c r="M47" s="88">
        <f t="shared" si="2"/>
        <v>26.520231213872833</v>
      </c>
      <c r="N47" s="88">
        <f t="shared" si="3"/>
        <v>14.658146964856231</v>
      </c>
      <c r="O47" s="1">
        <f t="shared" si="4"/>
        <v>19.541239487725615</v>
      </c>
      <c r="P47" s="88">
        <f t="shared" si="5"/>
        <v>273.40153914485722</v>
      </c>
      <c r="Q47" s="88">
        <f t="shared" si="6"/>
        <v>5.9590570868539059</v>
      </c>
      <c r="R47" s="88">
        <f t="shared" si="7"/>
        <v>129.74744711640162</v>
      </c>
      <c r="S47" s="88">
        <f t="shared" si="13"/>
        <v>105.40812873700507</v>
      </c>
      <c r="T47" s="1">
        <f t="shared" si="13"/>
        <v>105.40812873700507</v>
      </c>
      <c r="U47" s="88">
        <f t="shared" si="13"/>
        <v>167.84482841947056</v>
      </c>
      <c r="V47" s="88">
        <f t="shared" si="13"/>
        <v>105.40812873700507</v>
      </c>
      <c r="W47" s="88">
        <f t="shared" si="13"/>
        <v>67.580679106787343</v>
      </c>
      <c r="X47" s="88">
        <f t="shared" si="13"/>
        <v>44.155874942571145</v>
      </c>
      <c r="Y47" s="88">
        <f t="shared" si="13"/>
        <v>29.356266732580639</v>
      </c>
      <c r="Z47" s="88">
        <f t="shared" si="9"/>
        <v>21796</v>
      </c>
    </row>
    <row r="48" spans="2:26">
      <c r="B48" s="88" t="s">
        <v>1058</v>
      </c>
      <c r="C48" s="88">
        <v>50.95</v>
      </c>
      <c r="D48" s="88">
        <v>56.36</v>
      </c>
      <c r="E48" s="88">
        <v>34.42</v>
      </c>
      <c r="F48" s="88">
        <v>3.13</v>
      </c>
      <c r="G48" s="88">
        <v>1.73</v>
      </c>
      <c r="H48" s="88"/>
      <c r="I48" s="88">
        <v>0.65</v>
      </c>
      <c r="J48" s="88" t="s">
        <v>783</v>
      </c>
      <c r="K48" s="89" t="s">
        <v>1059</v>
      </c>
      <c r="L48" s="88">
        <f t="shared" si="1"/>
        <v>1.2757605495583906</v>
      </c>
      <c r="M48" s="88">
        <f t="shared" si="2"/>
        <v>29.450867052023124</v>
      </c>
      <c r="N48" s="88">
        <f t="shared" si="3"/>
        <v>16.277955271565496</v>
      </c>
      <c r="O48" s="1">
        <f t="shared" si="4"/>
        <v>18.294806084942362</v>
      </c>
      <c r="P48" s="88">
        <f t="shared" si="5"/>
        <v>273.40153914485722</v>
      </c>
      <c r="Q48" s="88">
        <f t="shared" si="6"/>
        <v>5.3660753512238903</v>
      </c>
      <c r="R48" s="88">
        <f t="shared" si="7"/>
        <v>106.88543422375872</v>
      </c>
      <c r="S48" s="88">
        <f t="shared" si="13"/>
        <v>105.40812873700507</v>
      </c>
      <c r="T48" s="1">
        <f t="shared" si="13"/>
        <v>105.40812873700507</v>
      </c>
      <c r="U48" s="88">
        <f t="shared" si="13"/>
        <v>167.84482841947056</v>
      </c>
      <c r="V48" s="88">
        <f t="shared" si="13"/>
        <v>105.40812873700507</v>
      </c>
      <c r="W48" s="88">
        <f t="shared" si="13"/>
        <v>67.580679106787343</v>
      </c>
      <c r="X48" s="88">
        <f t="shared" si="13"/>
        <v>44.155874942571145</v>
      </c>
      <c r="Y48" s="88">
        <f t="shared" si="13"/>
        <v>29.356266732580639</v>
      </c>
      <c r="Z48" s="88">
        <f t="shared" si="9"/>
        <v>19627</v>
      </c>
    </row>
    <row r="49" spans="2:26">
      <c r="B49" s="88" t="s">
        <v>760</v>
      </c>
      <c r="C49" s="88">
        <v>12.3</v>
      </c>
      <c r="D49" s="88">
        <v>55.63</v>
      </c>
      <c r="E49" s="88">
        <v>49.52</v>
      </c>
      <c r="F49" s="88">
        <v>3.84</v>
      </c>
      <c r="G49" s="88">
        <v>2.13</v>
      </c>
      <c r="H49" s="88"/>
      <c r="I49" s="88">
        <v>2.68</v>
      </c>
      <c r="J49" s="88" t="s">
        <v>693</v>
      </c>
      <c r="K49" s="89" t="s">
        <v>761</v>
      </c>
      <c r="L49" s="88">
        <f t="shared" si="1"/>
        <v>21.788617886178862</v>
      </c>
      <c r="M49" s="88">
        <f t="shared" si="2"/>
        <v>5.774647887323944</v>
      </c>
      <c r="N49" s="88">
        <f t="shared" si="3"/>
        <v>3.2031250000000004</v>
      </c>
      <c r="O49" s="1">
        <f t="shared" si="4"/>
        <v>38.527478357102062</v>
      </c>
      <c r="P49" s="88">
        <f t="shared" si="5"/>
        <v>320.08431929714715</v>
      </c>
      <c r="Q49" s="88">
        <f t="shared" si="6"/>
        <v>26.023115390011963</v>
      </c>
      <c r="R49" s="88">
        <f t="shared" si="7"/>
        <v>903.30375086694767</v>
      </c>
      <c r="S49" s="88">
        <f t="shared" si="13"/>
        <v>123.40636135663456</v>
      </c>
      <c r="T49" s="1">
        <f t="shared" si="13"/>
        <v>123.40636135663456</v>
      </c>
      <c r="U49" s="88">
        <f t="shared" si="13"/>
        <v>196.50400586709085</v>
      </c>
      <c r="V49" s="88">
        <f t="shared" si="13"/>
        <v>123.40636135663456</v>
      </c>
      <c r="W49" s="88">
        <f t="shared" si="13"/>
        <v>79.119948399682798</v>
      </c>
      <c r="X49" s="88">
        <f t="shared" si="13"/>
        <v>51.695404561985249</v>
      </c>
      <c r="Y49" s="88">
        <f t="shared" si="13"/>
        <v>34.368792083591714</v>
      </c>
      <c r="Z49" s="88">
        <f t="shared" si="9"/>
        <v>81301</v>
      </c>
    </row>
    <row r="50" spans="2:26">
      <c r="B50" s="88" t="s">
        <v>942</v>
      </c>
      <c r="C50" s="88">
        <v>9.31</v>
      </c>
      <c r="D50" s="88">
        <v>54.44</v>
      </c>
      <c r="E50" s="88">
        <v>12.77</v>
      </c>
      <c r="F50" s="88">
        <v>3.4</v>
      </c>
      <c r="G50" s="97">
        <v>1.64</v>
      </c>
      <c r="H50" s="88"/>
      <c r="I50" s="88">
        <v>0.6</v>
      </c>
      <c r="J50" s="88" t="s">
        <v>752</v>
      </c>
      <c r="K50" s="89" t="s">
        <v>943</v>
      </c>
      <c r="L50" s="88">
        <f t="shared" si="1"/>
        <v>6.4446831364124586</v>
      </c>
      <c r="M50" s="88">
        <f t="shared" si="2"/>
        <v>5.6768292682926838</v>
      </c>
      <c r="N50" s="88">
        <f t="shared" si="3"/>
        <v>2.7382352941176471</v>
      </c>
      <c r="O50" s="1">
        <f t="shared" si="4"/>
        <v>39.640924865665482</v>
      </c>
      <c r="P50" s="88">
        <f t="shared" si="5"/>
        <v>262.46829287843394</v>
      </c>
      <c r="Q50" s="88">
        <f t="shared" si="6"/>
        <v>28.192083015943496</v>
      </c>
      <c r="R50" s="88">
        <f t="shared" si="7"/>
        <v>986.92684218372824</v>
      </c>
      <c r="S50" s="88">
        <f t="shared" si="13"/>
        <v>101.1928890073051</v>
      </c>
      <c r="T50" s="1">
        <f t="shared" si="13"/>
        <v>101.1928890073051</v>
      </c>
      <c r="U50" s="88">
        <f t="shared" si="13"/>
        <v>161.13276363228829</v>
      </c>
      <c r="V50" s="88">
        <f t="shared" si="13"/>
        <v>101.1928890073051</v>
      </c>
      <c r="W50" s="88">
        <f t="shared" si="13"/>
        <v>64.878147841463516</v>
      </c>
      <c r="X50" s="88">
        <f t="shared" si="13"/>
        <v>42.390094631434224</v>
      </c>
      <c r="Y50" s="88">
        <f t="shared" si="13"/>
        <v>28.182318353745586</v>
      </c>
      <c r="Z50" s="88">
        <f t="shared" si="9"/>
        <v>107411</v>
      </c>
    </row>
    <row r="51" spans="2:26">
      <c r="B51" s="88" t="s">
        <v>866</v>
      </c>
      <c r="C51" s="88">
        <v>1.5</v>
      </c>
      <c r="D51" s="88">
        <v>51.73</v>
      </c>
      <c r="E51" s="88">
        <v>42.44</v>
      </c>
      <c r="F51" s="88">
        <v>2.56</v>
      </c>
      <c r="G51" s="88">
        <v>7.72</v>
      </c>
      <c r="H51" s="88"/>
      <c r="I51" s="88">
        <v>0</v>
      </c>
      <c r="J51" s="99"/>
      <c r="K51" s="89" t="s">
        <v>867</v>
      </c>
      <c r="L51" s="88">
        <f t="shared" si="1"/>
        <v>0</v>
      </c>
      <c r="M51" s="88">
        <f t="shared" si="2"/>
        <v>0.19430051813471502</v>
      </c>
      <c r="N51" s="88">
        <f t="shared" si="3"/>
        <v>0.5859375</v>
      </c>
      <c r="O51" s="1">
        <f t="shared" si="4"/>
        <v>60.061295792836191</v>
      </c>
      <c r="P51" s="88">
        <f t="shared" si="5"/>
        <v>165.55966674486379</v>
      </c>
      <c r="Q51" s="88">
        <f t="shared" si="6"/>
        <v>110.37311116324253</v>
      </c>
      <c r="R51" s="88">
        <f t="shared" si="7"/>
        <v>4155.3612342447859</v>
      </c>
      <c r="S51" s="88">
        <f t="shared" si="13"/>
        <v>63.830418513671795</v>
      </c>
      <c r="T51" s="1">
        <f t="shared" si="13"/>
        <v>63.830418513671795</v>
      </c>
      <c r="U51" s="88">
        <f t="shared" si="13"/>
        <v>101.63927366646318</v>
      </c>
      <c r="V51" s="88">
        <f t="shared" si="13"/>
        <v>63.830418513671795</v>
      </c>
      <c r="W51" s="88">
        <f t="shared" si="13"/>
        <v>40.923817569963205</v>
      </c>
      <c r="X51" s="88">
        <f t="shared" si="13"/>
        <v>26.738810480677838</v>
      </c>
      <c r="Y51" s="88">
        <f t="shared" si="13"/>
        <v>17.776833855146219</v>
      </c>
      <c r="Z51" s="88">
        <f t="shared" si="9"/>
        <v>666667</v>
      </c>
    </row>
    <row r="52" spans="2:26">
      <c r="B52" s="88" t="s">
        <v>799</v>
      </c>
      <c r="C52" s="88">
        <v>9.86</v>
      </c>
      <c r="D52" s="88">
        <v>50.4</v>
      </c>
      <c r="E52" s="88">
        <v>10.210000000000001</v>
      </c>
      <c r="F52" s="88">
        <v>2.93</v>
      </c>
      <c r="G52" s="88">
        <v>1.42</v>
      </c>
      <c r="H52" s="88"/>
      <c r="I52" s="88">
        <v>0.8</v>
      </c>
      <c r="J52" s="88" t="s">
        <v>261</v>
      </c>
      <c r="K52" s="89" t="s">
        <v>800</v>
      </c>
      <c r="L52" s="88">
        <f t="shared" si="1"/>
        <v>8.1135902636916857</v>
      </c>
      <c r="M52" s="88">
        <f t="shared" si="2"/>
        <v>6.943661971830986</v>
      </c>
      <c r="N52" s="88">
        <f t="shared" si="3"/>
        <v>3.3651877133105796</v>
      </c>
      <c r="O52" s="1">
        <f t="shared" si="4"/>
        <v>33.213091386231717</v>
      </c>
      <c r="P52" s="88">
        <f t="shared" si="5"/>
        <v>173.51857918706907</v>
      </c>
      <c r="Q52" s="88">
        <f t="shared" si="6"/>
        <v>17.598233183272725</v>
      </c>
      <c r="R52" s="88">
        <f t="shared" si="7"/>
        <v>578.48807096269002</v>
      </c>
      <c r="S52" s="88">
        <f t="shared" si="13"/>
        <v>66.898923796921238</v>
      </c>
      <c r="T52" s="1">
        <f t="shared" si="13"/>
        <v>66.898923796921238</v>
      </c>
      <c r="U52" s="88">
        <f t="shared" si="13"/>
        <v>106.52535549850346</v>
      </c>
      <c r="V52" s="88">
        <f t="shared" si="13"/>
        <v>66.898923796921238</v>
      </c>
      <c r="W52" s="88">
        <f t="shared" si="13"/>
        <v>42.891139003039378</v>
      </c>
      <c r="X52" s="88">
        <f t="shared" si="13"/>
        <v>28.024219273825445</v>
      </c>
      <c r="Y52" s="88">
        <f t="shared" si="13"/>
        <v>18.631415571421197</v>
      </c>
      <c r="Z52" s="88">
        <f t="shared" si="9"/>
        <v>101420</v>
      </c>
    </row>
    <row r="53" spans="2:26">
      <c r="B53" s="88" t="s">
        <v>1017</v>
      </c>
      <c r="C53" s="88">
        <v>46.875</v>
      </c>
      <c r="D53" s="88">
        <v>49.88</v>
      </c>
      <c r="E53" s="88">
        <v>6.95</v>
      </c>
      <c r="F53" s="88">
        <v>6.83</v>
      </c>
      <c r="G53" s="88">
        <v>2.99</v>
      </c>
      <c r="H53" s="88"/>
      <c r="I53" s="88">
        <v>0</v>
      </c>
      <c r="J53" s="88" t="s">
        <v>671</v>
      </c>
      <c r="K53" s="89" t="s">
        <v>1018</v>
      </c>
      <c r="L53" s="88">
        <f t="shared" si="1"/>
        <v>0</v>
      </c>
      <c r="M53" s="88">
        <f t="shared" si="2"/>
        <v>15.677257525083611</v>
      </c>
      <c r="N53" s="88">
        <f t="shared" si="3"/>
        <v>6.8631039531478768</v>
      </c>
      <c r="O53" s="1">
        <f t="shared" si="4"/>
        <v>23.620821905578214</v>
      </c>
      <c r="P53" s="88">
        <f t="shared" si="5"/>
        <v>390.71271784190918</v>
      </c>
      <c r="Q53" s="88">
        <f t="shared" si="6"/>
        <v>8.3352046472940629</v>
      </c>
      <c r="R53" s="88">
        <f t="shared" si="7"/>
        <v>221.35822177860706</v>
      </c>
      <c r="S53" s="88">
        <f t="shared" ref="S53:Y62" si="14">$P53/S$2</f>
        <v>150.63666645872206</v>
      </c>
      <c r="T53" s="1">
        <f t="shared" si="14"/>
        <v>150.63666645872206</v>
      </c>
      <c r="U53" s="88">
        <f t="shared" si="14"/>
        <v>239.86371581007916</v>
      </c>
      <c r="V53" s="88">
        <f t="shared" si="14"/>
        <v>150.63666645872206</v>
      </c>
      <c r="W53" s="88">
        <f t="shared" si="14"/>
        <v>96.578208337827817</v>
      </c>
      <c r="X53" s="88">
        <f t="shared" si="14"/>
        <v>63.102285237533373</v>
      </c>
      <c r="Y53" s="88">
        <f t="shared" si="14"/>
        <v>41.952458631556894</v>
      </c>
      <c r="Z53" s="88">
        <f t="shared" si="9"/>
        <v>21333</v>
      </c>
    </row>
    <row r="54" spans="2:26">
      <c r="B54" s="88" t="s">
        <v>1113</v>
      </c>
      <c r="C54" s="88">
        <v>43.27</v>
      </c>
      <c r="D54" s="88">
        <v>49.64</v>
      </c>
      <c r="E54" s="88">
        <v>27.57</v>
      </c>
      <c r="F54" s="88">
        <v>6.98</v>
      </c>
      <c r="G54" s="88">
        <v>3.5</v>
      </c>
      <c r="H54" s="88"/>
      <c r="I54" s="88">
        <v>3.08</v>
      </c>
      <c r="J54" s="88" t="s">
        <v>743</v>
      </c>
      <c r="K54" s="89" t="s">
        <v>1114</v>
      </c>
      <c r="L54" s="88">
        <f t="shared" si="1"/>
        <v>7.1180956782990528</v>
      </c>
      <c r="M54" s="88">
        <f t="shared" si="2"/>
        <v>12.362857142857143</v>
      </c>
      <c r="N54" s="88">
        <f t="shared" si="3"/>
        <v>6.1991404011461322</v>
      </c>
      <c r="O54" s="1">
        <f t="shared" si="4"/>
        <v>24.685098373490334</v>
      </c>
      <c r="P54" s="88">
        <f t="shared" si="5"/>
        <v>392.94558891762983</v>
      </c>
      <c r="Q54" s="88">
        <f t="shared" si="6"/>
        <v>9.0812477216923924</v>
      </c>
      <c r="R54" s="88">
        <f t="shared" si="7"/>
        <v>250.12141187457229</v>
      </c>
      <c r="S54" s="88">
        <f t="shared" si="14"/>
        <v>151.49753491812746</v>
      </c>
      <c r="T54" s="1">
        <f t="shared" si="14"/>
        <v>151.49753491812746</v>
      </c>
      <c r="U54" s="88">
        <f t="shared" si="14"/>
        <v>241.23450495691188</v>
      </c>
      <c r="V54" s="88">
        <f t="shared" si="14"/>
        <v>151.49753491812746</v>
      </c>
      <c r="W54" s="88">
        <f t="shared" si="14"/>
        <v>97.130139918487842</v>
      </c>
      <c r="X54" s="88">
        <f t="shared" si="14"/>
        <v>63.462906382135515</v>
      </c>
      <c r="Y54" s="88">
        <f t="shared" si="14"/>
        <v>42.192211337717005</v>
      </c>
      <c r="Z54" s="88">
        <f t="shared" si="9"/>
        <v>23111</v>
      </c>
    </row>
    <row r="55" spans="2:26">
      <c r="B55" s="88" t="s">
        <v>1149</v>
      </c>
      <c r="C55" s="88">
        <v>130.82</v>
      </c>
      <c r="D55" s="88">
        <v>49.17</v>
      </c>
      <c r="E55" s="88">
        <v>24.4</v>
      </c>
      <c r="F55" s="88">
        <v>6.22</v>
      </c>
      <c r="G55" s="88">
        <v>3.71</v>
      </c>
      <c r="H55" s="88"/>
      <c r="I55" s="88">
        <v>0</v>
      </c>
      <c r="J55" s="99" t="s">
        <v>1150</v>
      </c>
      <c r="K55" s="89" t="s">
        <v>1151</v>
      </c>
      <c r="L55" s="88">
        <f t="shared" si="1"/>
        <v>0</v>
      </c>
      <c r="M55" s="88">
        <f t="shared" si="2"/>
        <v>35.261455525606465</v>
      </c>
      <c r="N55" s="88">
        <f t="shared" si="3"/>
        <v>21.032154340836012</v>
      </c>
      <c r="O55" s="1">
        <f t="shared" si="4"/>
        <v>10.000108547528308</v>
      </c>
      <c r="P55" s="88">
        <f t="shared" si="5"/>
        <v>339.3167369751194</v>
      </c>
      <c r="Q55" s="88">
        <f t="shared" si="6"/>
        <v>2.5937680551530304</v>
      </c>
      <c r="R55" s="88">
        <f t="shared" si="7"/>
        <v>9.8680009377005717E-4</v>
      </c>
      <c r="S55" s="88">
        <f t="shared" si="14"/>
        <v>130.82129093188266</v>
      </c>
      <c r="T55" s="1">
        <f t="shared" si="14"/>
        <v>130.82129093188266</v>
      </c>
      <c r="U55" s="88">
        <f t="shared" si="14"/>
        <v>208.31104197722962</v>
      </c>
      <c r="V55" s="88">
        <f t="shared" si="14"/>
        <v>130.82129093188266</v>
      </c>
      <c r="W55" s="88">
        <f t="shared" si="14"/>
        <v>83.873907911425349</v>
      </c>
      <c r="X55" s="88">
        <f t="shared" si="14"/>
        <v>54.80154738944713</v>
      </c>
      <c r="Y55" s="88">
        <f t="shared" si="14"/>
        <v>36.433857207339294</v>
      </c>
      <c r="Z55" s="88">
        <f t="shared" si="9"/>
        <v>7644</v>
      </c>
    </row>
    <row r="56" spans="2:26">
      <c r="B56" s="88" t="s">
        <v>1108</v>
      </c>
      <c r="C56" s="88">
        <v>91.452399999999997</v>
      </c>
      <c r="D56" s="88">
        <v>48.48</v>
      </c>
      <c r="E56" s="88">
        <v>5.63</v>
      </c>
      <c r="F56" s="88">
        <v>6.72</v>
      </c>
      <c r="G56" s="88">
        <v>2.84</v>
      </c>
      <c r="H56" s="88"/>
      <c r="I56" s="88">
        <v>1.85</v>
      </c>
      <c r="J56" s="100" t="s">
        <v>668</v>
      </c>
      <c r="K56" s="89" t="s">
        <v>1109</v>
      </c>
      <c r="L56" s="88">
        <f t="shared" si="1"/>
        <v>2.0229102790085336</v>
      </c>
      <c r="M56" s="88">
        <f t="shared" si="2"/>
        <v>32.201549295774647</v>
      </c>
      <c r="N56" s="88">
        <f t="shared" si="3"/>
        <v>13.608988095238095</v>
      </c>
      <c r="O56" s="1">
        <f t="shared" si="4"/>
        <v>14.362956839253972</v>
      </c>
      <c r="P56" s="88">
        <f t="shared" si="5"/>
        <v>349.98454103376565</v>
      </c>
      <c r="Q56" s="88">
        <f t="shared" si="6"/>
        <v>3.826958516493451</v>
      </c>
      <c r="R56" s="88">
        <f t="shared" si="7"/>
        <v>47.545817495924467</v>
      </c>
      <c r="S56" s="88">
        <f t="shared" si="14"/>
        <v>134.93419119964284</v>
      </c>
      <c r="T56" s="1">
        <f t="shared" si="14"/>
        <v>134.93419119964284</v>
      </c>
      <c r="U56" s="88">
        <f t="shared" si="14"/>
        <v>214.86014827500844</v>
      </c>
      <c r="V56" s="88">
        <f t="shared" si="14"/>
        <v>134.93419119964284</v>
      </c>
      <c r="W56" s="88">
        <f t="shared" si="14"/>
        <v>86.510825922627461</v>
      </c>
      <c r="X56" s="88">
        <f t="shared" si="14"/>
        <v>56.52445730209346</v>
      </c>
      <c r="Y56" s="88">
        <f t="shared" si="14"/>
        <v>37.579303946139838</v>
      </c>
      <c r="Z56" s="88">
        <f t="shared" si="9"/>
        <v>10935</v>
      </c>
    </row>
    <row r="57" spans="2:26">
      <c r="B57" s="88" t="s">
        <v>860</v>
      </c>
      <c r="C57" s="88">
        <v>8.2200000000000006</v>
      </c>
      <c r="D57" s="88">
        <v>46.47</v>
      </c>
      <c r="E57" s="88">
        <v>28.4</v>
      </c>
      <c r="F57" s="88">
        <v>12.92</v>
      </c>
      <c r="G57" s="88">
        <v>4.8099999999999996</v>
      </c>
      <c r="H57" s="88"/>
      <c r="I57" s="88">
        <v>0</v>
      </c>
      <c r="J57" s="88" t="s">
        <v>693</v>
      </c>
      <c r="K57" s="89" t="s">
        <v>861</v>
      </c>
      <c r="L57" s="88">
        <f t="shared" si="1"/>
        <v>0</v>
      </c>
      <c r="M57" s="88">
        <f t="shared" si="2"/>
        <v>1.7089397089397091</v>
      </c>
      <c r="N57" s="88">
        <f t="shared" si="3"/>
        <v>0.63622291021671828</v>
      </c>
      <c r="O57" s="1">
        <f t="shared" si="4"/>
        <v>53.245507303423523</v>
      </c>
      <c r="P57" s="88">
        <f t="shared" si="5"/>
        <v>587.15035696652967</v>
      </c>
      <c r="Q57" s="88">
        <f t="shared" si="6"/>
        <v>71.429483815879522</v>
      </c>
      <c r="R57" s="88">
        <f t="shared" si="7"/>
        <v>2653.915815262767</v>
      </c>
      <c r="S57" s="88">
        <f t="shared" si="14"/>
        <v>226.37188001459947</v>
      </c>
      <c r="T57" s="1">
        <f t="shared" si="14"/>
        <v>226.37188001459947</v>
      </c>
      <c r="U57" s="88">
        <f t="shared" si="14"/>
        <v>360.45938596294047</v>
      </c>
      <c r="V57" s="88">
        <f t="shared" si="14"/>
        <v>226.37188001459947</v>
      </c>
      <c r="W57" s="88">
        <f t="shared" si="14"/>
        <v>145.13458843612028</v>
      </c>
      <c r="X57" s="88">
        <f t="shared" si="14"/>
        <v>94.828060645860376</v>
      </c>
      <c r="Y57" s="88">
        <f t="shared" si="14"/>
        <v>63.04478952514927</v>
      </c>
      <c r="Z57" s="88">
        <f t="shared" si="9"/>
        <v>121655</v>
      </c>
    </row>
    <row r="58" spans="2:26">
      <c r="B58" s="88" t="s">
        <v>1126</v>
      </c>
      <c r="C58" s="88">
        <v>132.71</v>
      </c>
      <c r="D58" s="88">
        <v>46.02</v>
      </c>
      <c r="E58" s="88">
        <v>18.86</v>
      </c>
      <c r="F58" s="88">
        <v>18.61</v>
      </c>
      <c r="G58" s="88">
        <v>7.81</v>
      </c>
      <c r="H58" s="88"/>
      <c r="I58" s="88">
        <v>5.76</v>
      </c>
      <c r="J58" s="88" t="s">
        <v>1127</v>
      </c>
      <c r="K58" s="89" t="s">
        <v>1128</v>
      </c>
      <c r="L58" s="88">
        <f t="shared" si="1"/>
        <v>4.3402908597694214</v>
      </c>
      <c r="M58" s="88">
        <f t="shared" si="2"/>
        <v>16.992317541613318</v>
      </c>
      <c r="N58" s="88">
        <f t="shared" si="3"/>
        <v>7.1311123052122518</v>
      </c>
      <c r="O58" s="1">
        <f t="shared" si="4"/>
        <v>19.976618270201897</v>
      </c>
      <c r="P58" s="88">
        <f t="shared" si="5"/>
        <v>820.10566937932401</v>
      </c>
      <c r="Q58" s="88">
        <f t="shared" si="6"/>
        <v>6.179682536201673</v>
      </c>
      <c r="R58" s="88">
        <f t="shared" si="7"/>
        <v>138.25351326374226</v>
      </c>
      <c r="S58" s="88">
        <f t="shared" si="14"/>
        <v>316.18623745231235</v>
      </c>
      <c r="T58" s="1">
        <f t="shared" si="14"/>
        <v>316.18623745231235</v>
      </c>
      <c r="U58" s="88">
        <f t="shared" si="14"/>
        <v>503.4737397358831</v>
      </c>
      <c r="V58" s="88">
        <f t="shared" si="14"/>
        <v>316.18623745231235</v>
      </c>
      <c r="W58" s="88">
        <f t="shared" si="14"/>
        <v>202.7175788744043</v>
      </c>
      <c r="X58" s="88">
        <f t="shared" si="14"/>
        <v>132.45164416437484</v>
      </c>
      <c r="Y58" s="88">
        <f t="shared" si="14"/>
        <v>88.05817573120963</v>
      </c>
      <c r="Z58" s="88">
        <f t="shared" si="9"/>
        <v>7535</v>
      </c>
    </row>
    <row r="59" spans="2:26">
      <c r="B59" s="88" t="s">
        <v>1090</v>
      </c>
      <c r="C59" s="88">
        <v>246.84</v>
      </c>
      <c r="D59" s="88">
        <v>44.97</v>
      </c>
      <c r="E59" s="88">
        <v>10.99</v>
      </c>
      <c r="F59" s="88">
        <v>34.729999999999997</v>
      </c>
      <c r="G59" s="88">
        <v>15.32</v>
      </c>
      <c r="H59" s="88"/>
      <c r="I59" s="88">
        <v>5.68</v>
      </c>
      <c r="J59" s="88" t="s">
        <v>738</v>
      </c>
      <c r="K59" s="89" t="s">
        <v>1091</v>
      </c>
      <c r="L59" s="88">
        <f t="shared" si="1"/>
        <v>2.3010857235456164</v>
      </c>
      <c r="M59" s="88">
        <f t="shared" si="2"/>
        <v>16.112271540469973</v>
      </c>
      <c r="N59" s="88">
        <f t="shared" si="3"/>
        <v>7.1073999424129006</v>
      </c>
      <c r="O59" s="1">
        <f t="shared" si="4"/>
        <v>19.15357124691177</v>
      </c>
      <c r="P59" s="88">
        <f t="shared" si="5"/>
        <v>1423.9219093137258</v>
      </c>
      <c r="Q59" s="88">
        <f t="shared" si="6"/>
        <v>5.7686027763479411</v>
      </c>
      <c r="R59" s="88">
        <f t="shared" si="7"/>
        <v>122.40460898055127</v>
      </c>
      <c r="S59" s="88">
        <f t="shared" si="14"/>
        <v>548.98353680759283</v>
      </c>
      <c r="T59" s="1">
        <f t="shared" si="14"/>
        <v>548.98353680759283</v>
      </c>
      <c r="U59" s="88">
        <f t="shared" si="14"/>
        <v>874.16453213475938</v>
      </c>
      <c r="V59" s="88">
        <f t="shared" si="14"/>
        <v>548.98353680759283</v>
      </c>
      <c r="W59" s="88">
        <f t="shared" si="14"/>
        <v>351.97171869419947</v>
      </c>
      <c r="X59" s="88">
        <f t="shared" si="14"/>
        <v>229.97133795333536</v>
      </c>
      <c r="Y59" s="88">
        <f t="shared" si="14"/>
        <v>152.89245081400824</v>
      </c>
      <c r="Z59" s="88">
        <f t="shared" si="9"/>
        <v>4051</v>
      </c>
    </row>
    <row r="60" spans="2:26">
      <c r="B60" s="88" t="s">
        <v>751</v>
      </c>
      <c r="C60" s="88">
        <v>17.105</v>
      </c>
      <c r="D60" s="88">
        <v>44.69</v>
      </c>
      <c r="E60" s="88">
        <v>23.68</v>
      </c>
      <c r="F60" s="88">
        <v>1.9</v>
      </c>
      <c r="G60" s="88">
        <v>1.28</v>
      </c>
      <c r="H60" s="88"/>
      <c r="I60" s="88">
        <v>0</v>
      </c>
      <c r="J60" s="88" t="s">
        <v>752</v>
      </c>
      <c r="K60" s="89" t="s">
        <v>753</v>
      </c>
      <c r="L60" s="88">
        <f t="shared" si="1"/>
        <v>0</v>
      </c>
      <c r="M60" s="88">
        <f t="shared" si="2"/>
        <v>13.36328125</v>
      </c>
      <c r="N60" s="88">
        <f t="shared" si="3"/>
        <v>9.0026315789473692</v>
      </c>
      <c r="O60" s="1">
        <f t="shared" si="4"/>
        <v>16.145280957008445</v>
      </c>
      <c r="P60" s="88">
        <f t="shared" si="5"/>
        <v>76.40798861894865</v>
      </c>
      <c r="Q60" s="88">
        <f t="shared" si="6"/>
        <v>4.4669972884506661</v>
      </c>
      <c r="R60" s="88">
        <f t="shared" si="7"/>
        <v>72.222082846206746</v>
      </c>
      <c r="S60" s="88">
        <f t="shared" si="14"/>
        <v>29.458587270843665</v>
      </c>
      <c r="T60" s="1">
        <f t="shared" si="14"/>
        <v>29.458587270843665</v>
      </c>
      <c r="U60" s="88">
        <f t="shared" si="14"/>
        <v>46.907876889564072</v>
      </c>
      <c r="V60" s="88">
        <f t="shared" si="14"/>
        <v>29.458587270843665</v>
      </c>
      <c r="W60" s="88">
        <f t="shared" si="14"/>
        <v>18.886886212137693</v>
      </c>
      <c r="X60" s="88">
        <f t="shared" si="14"/>
        <v>12.340316739344001</v>
      </c>
      <c r="Y60" s="88">
        <f t="shared" si="14"/>
        <v>8.2042453067881169</v>
      </c>
      <c r="Z60" s="88">
        <f t="shared" si="9"/>
        <v>58462</v>
      </c>
    </row>
    <row r="61" spans="2:26">
      <c r="B61" s="88" t="s">
        <v>984</v>
      </c>
      <c r="C61" s="88">
        <v>366.17</v>
      </c>
      <c r="D61" s="88">
        <v>43.28</v>
      </c>
      <c r="E61" s="88">
        <v>15.4</v>
      </c>
      <c r="F61" s="88">
        <v>56.25</v>
      </c>
      <c r="G61" s="88">
        <v>22.73</v>
      </c>
      <c r="H61" s="88"/>
      <c r="I61" s="88">
        <v>7.3</v>
      </c>
      <c r="J61" s="88" t="s">
        <v>261</v>
      </c>
      <c r="K61" s="89" t="s">
        <v>985</v>
      </c>
      <c r="L61" s="88">
        <f t="shared" si="1"/>
        <v>1.9936095256301716</v>
      </c>
      <c r="M61" s="88">
        <f t="shared" si="2"/>
        <v>16.109546854377474</v>
      </c>
      <c r="N61" s="88">
        <f t="shared" si="3"/>
        <v>6.5096888888888893</v>
      </c>
      <c r="O61" s="1">
        <f t="shared" si="4"/>
        <v>18.803585947602851</v>
      </c>
      <c r="P61" s="88">
        <f t="shared" si="5"/>
        <v>2051.0594812075374</v>
      </c>
      <c r="Q61" s="88">
        <f t="shared" si="6"/>
        <v>5.6013859169444169</v>
      </c>
      <c r="R61" s="88">
        <f t="shared" si="7"/>
        <v>115.95767517830029</v>
      </c>
      <c r="S61" s="88">
        <f t="shared" si="14"/>
        <v>790.77221920038221</v>
      </c>
      <c r="T61" s="1">
        <f t="shared" si="14"/>
        <v>790.77221920038221</v>
      </c>
      <c r="U61" s="88">
        <f t="shared" si="14"/>
        <v>1259.1725993137411</v>
      </c>
      <c r="V61" s="88">
        <f t="shared" si="14"/>
        <v>790.77221920038221</v>
      </c>
      <c r="W61" s="88">
        <f t="shared" si="14"/>
        <v>506.9905351007518</v>
      </c>
      <c r="X61" s="88">
        <f t="shared" si="14"/>
        <v>331.25755705416793</v>
      </c>
      <c r="Y61" s="88">
        <f t="shared" si="14"/>
        <v>220.23083484842749</v>
      </c>
      <c r="Z61" s="88">
        <f t="shared" si="9"/>
        <v>2731</v>
      </c>
    </row>
    <row r="62" spans="2:26">
      <c r="B62" s="88" t="s">
        <v>732</v>
      </c>
      <c r="C62" s="88">
        <v>23.83</v>
      </c>
      <c r="D62" s="88">
        <v>43.23</v>
      </c>
      <c r="E62" s="88">
        <v>29.65</v>
      </c>
      <c r="F62" s="88">
        <v>3.41</v>
      </c>
      <c r="G62" s="88">
        <v>1.41</v>
      </c>
      <c r="H62" s="88"/>
      <c r="I62" s="88">
        <v>0.2</v>
      </c>
      <c r="J62" s="99" t="s">
        <v>733</v>
      </c>
      <c r="K62" s="89" t="s">
        <v>734</v>
      </c>
      <c r="L62" s="88">
        <f t="shared" si="1"/>
        <v>0.83927822073017222</v>
      </c>
      <c r="M62" s="88">
        <f t="shared" si="2"/>
        <v>16.900709219858157</v>
      </c>
      <c r="N62" s="88">
        <f t="shared" si="3"/>
        <v>6.9882697947214067</v>
      </c>
      <c r="O62" s="1">
        <f t="shared" si="4"/>
        <v>17.922594429999371</v>
      </c>
      <c r="P62" s="88">
        <f t="shared" si="5"/>
        <v>123.90655952600852</v>
      </c>
      <c r="Q62" s="88">
        <f t="shared" si="6"/>
        <v>5.1996038407892797</v>
      </c>
      <c r="R62" s="88">
        <f t="shared" si="7"/>
        <v>100.46723685083245</v>
      </c>
      <c r="S62" s="88">
        <f t="shared" si="14"/>
        <v>47.771342541553373</v>
      </c>
      <c r="T62" s="1">
        <f t="shared" si="14"/>
        <v>47.771342541553373</v>
      </c>
      <c r="U62" s="88">
        <f t="shared" si="14"/>
        <v>76.067879093653659</v>
      </c>
      <c r="V62" s="88">
        <f t="shared" si="14"/>
        <v>47.771342541553373</v>
      </c>
      <c r="W62" s="88">
        <f t="shared" si="14"/>
        <v>30.627806503007896</v>
      </c>
      <c r="X62" s="88">
        <f t="shared" si="14"/>
        <v>20.011601120123377</v>
      </c>
      <c r="Y62" s="88">
        <f t="shared" si="14"/>
        <v>13.304365523102097</v>
      </c>
      <c r="Z62" s="88">
        <f t="shared" si="9"/>
        <v>41964</v>
      </c>
    </row>
    <row r="63" spans="2:26">
      <c r="B63" s="88" t="s">
        <v>1013</v>
      </c>
      <c r="C63" s="88">
        <v>30.07</v>
      </c>
      <c r="D63" s="88">
        <v>42.82</v>
      </c>
      <c r="E63" s="88">
        <v>54.59</v>
      </c>
      <c r="F63" s="88">
        <v>8.52</v>
      </c>
      <c r="G63" s="88">
        <v>3.74</v>
      </c>
      <c r="H63" s="88"/>
      <c r="I63" s="88">
        <v>2.6</v>
      </c>
      <c r="J63" s="88" t="s">
        <v>693</v>
      </c>
      <c r="K63" s="89" t="s">
        <v>1014</v>
      </c>
      <c r="L63" s="88">
        <f t="shared" si="1"/>
        <v>8.6464915197871637</v>
      </c>
      <c r="M63" s="88">
        <f t="shared" si="2"/>
        <v>8.0401069518716568</v>
      </c>
      <c r="N63" s="88">
        <f t="shared" si="3"/>
        <v>3.529342723004695</v>
      </c>
      <c r="O63" s="1">
        <f t="shared" si="4"/>
        <v>25.898236084708625</v>
      </c>
      <c r="P63" s="88">
        <f t="shared" si="5"/>
        <v>300.83605306879349</v>
      </c>
      <c r="Q63" s="88">
        <f t="shared" si="6"/>
        <v>10.0045245450214</v>
      </c>
      <c r="R63" s="88">
        <f t="shared" si="7"/>
        <v>285.71773022660369</v>
      </c>
      <c r="S63" s="88">
        <f t="shared" ref="S63:Y72" si="15">$P63/S$2</f>
        <v>115.98532147913974</v>
      </c>
      <c r="T63" s="1">
        <f t="shared" si="15"/>
        <v>115.98532147913974</v>
      </c>
      <c r="U63" s="88">
        <f t="shared" si="15"/>
        <v>184.68724012182355</v>
      </c>
      <c r="V63" s="88">
        <f t="shared" si="15"/>
        <v>115.98532147913974</v>
      </c>
      <c r="W63" s="88">
        <f t="shared" si="15"/>
        <v>74.362071368671764</v>
      </c>
      <c r="X63" s="88">
        <f t="shared" si="15"/>
        <v>48.586702105156057</v>
      </c>
      <c r="Y63" s="88">
        <f t="shared" si="15"/>
        <v>32.302025234704715</v>
      </c>
      <c r="Z63" s="88">
        <f t="shared" si="9"/>
        <v>33256</v>
      </c>
    </row>
    <row r="64" spans="2:26">
      <c r="B64" s="92" t="s">
        <v>1133</v>
      </c>
      <c r="C64" s="88">
        <v>73.984999999999999</v>
      </c>
      <c r="D64" s="88">
        <v>42.74</v>
      </c>
      <c r="E64" s="88">
        <v>12.2</v>
      </c>
      <c r="F64" s="88">
        <v>5.7</v>
      </c>
      <c r="G64" s="88">
        <v>2.4900000000000002</v>
      </c>
      <c r="H64" s="88"/>
      <c r="I64" s="88">
        <v>0.86</v>
      </c>
      <c r="J64" s="88" t="s">
        <v>752</v>
      </c>
      <c r="K64" s="89" t="s">
        <v>1134</v>
      </c>
      <c r="L64" s="88">
        <f t="shared" si="1"/>
        <v>1.1623977833344596</v>
      </c>
      <c r="M64" s="88">
        <f t="shared" si="2"/>
        <v>29.712851405622487</v>
      </c>
      <c r="N64" s="88">
        <f t="shared" si="3"/>
        <v>12.979824561403507</v>
      </c>
      <c r="O64" s="1">
        <f t="shared" si="4"/>
        <v>10.463502693363891</v>
      </c>
      <c r="P64" s="88">
        <f t="shared" si="5"/>
        <v>200.13902506569517</v>
      </c>
      <c r="Q64" s="88">
        <f t="shared" si="6"/>
        <v>2.7051297569195807</v>
      </c>
      <c r="R64" s="88">
        <f t="shared" si="7"/>
        <v>4.2944624816483952</v>
      </c>
      <c r="S64" s="88">
        <f t="shared" si="15"/>
        <v>77.16225806704756</v>
      </c>
      <c r="T64" s="1">
        <f t="shared" si="15"/>
        <v>77.16225806704756</v>
      </c>
      <c r="U64" s="88">
        <f t="shared" si="15"/>
        <v>122.8680000385565</v>
      </c>
      <c r="V64" s="88">
        <f t="shared" si="15"/>
        <v>77.16225806704756</v>
      </c>
      <c r="W64" s="88">
        <f t="shared" si="15"/>
        <v>49.471306094380608</v>
      </c>
      <c r="X64" s="88">
        <f t="shared" si="15"/>
        <v>32.323569902240543</v>
      </c>
      <c r="Y64" s="88">
        <f t="shared" si="15"/>
        <v>21.489764182762126</v>
      </c>
      <c r="Z64" s="88">
        <f t="shared" si="9"/>
        <v>13516</v>
      </c>
    </row>
    <row r="65" spans="2:26">
      <c r="B65" s="92" t="s">
        <v>1066</v>
      </c>
      <c r="C65" s="88">
        <v>88.54</v>
      </c>
      <c r="D65" s="88">
        <v>42.57</v>
      </c>
      <c r="E65" s="88">
        <v>15.41</v>
      </c>
      <c r="F65" s="88">
        <v>27.05</v>
      </c>
      <c r="G65" s="88">
        <v>10.74</v>
      </c>
      <c r="H65" s="88"/>
      <c r="I65" s="88">
        <v>3.78</v>
      </c>
      <c r="J65" s="88" t="s">
        <v>682</v>
      </c>
      <c r="K65" s="89" t="s">
        <v>1067</v>
      </c>
      <c r="L65" s="88">
        <f t="shared" si="1"/>
        <v>4.2692568330697984</v>
      </c>
      <c r="M65" s="88">
        <f t="shared" si="2"/>
        <v>8.2439478584729979</v>
      </c>
      <c r="N65" s="88">
        <f t="shared" si="3"/>
        <v>3.2731977818853975</v>
      </c>
      <c r="O65" s="1">
        <f t="shared" si="4"/>
        <v>26.628343247511932</v>
      </c>
      <c r="P65" s="88">
        <f t="shared" si="5"/>
        <v>938.53130986178257</v>
      </c>
      <c r="Q65" s="88">
        <f t="shared" si="6"/>
        <v>10.600082559993027</v>
      </c>
      <c r="R65" s="88">
        <f t="shared" si="7"/>
        <v>308.67906984043196</v>
      </c>
      <c r="S65" s="88">
        <f t="shared" si="15"/>
        <v>361.84444843671849</v>
      </c>
      <c r="T65" s="1">
        <f t="shared" si="15"/>
        <v>361.84444843671849</v>
      </c>
      <c r="U65" s="88">
        <f t="shared" si="15"/>
        <v>576.17680998711751</v>
      </c>
      <c r="V65" s="88">
        <f t="shared" si="15"/>
        <v>361.84444843671849</v>
      </c>
      <c r="W65" s="88">
        <f t="shared" si="15"/>
        <v>231.99058601435456</v>
      </c>
      <c r="X65" s="88">
        <f t="shared" si="15"/>
        <v>151.57804625959761</v>
      </c>
      <c r="Y65" s="88">
        <f t="shared" si="15"/>
        <v>100.77403205320996</v>
      </c>
      <c r="Z65" s="88">
        <f t="shared" si="9"/>
        <v>11294</v>
      </c>
    </row>
    <row r="66" spans="2:26">
      <c r="B66" s="92" t="s">
        <v>1137</v>
      </c>
      <c r="C66" s="88">
        <v>3101.06</v>
      </c>
      <c r="D66" s="88">
        <v>42.34</v>
      </c>
      <c r="E66" s="88">
        <v>14.19</v>
      </c>
      <c r="F66" s="88">
        <v>641.82000000000005</v>
      </c>
      <c r="G66" s="88">
        <v>221.13</v>
      </c>
      <c r="H66" s="88"/>
      <c r="I66" s="88">
        <v>0</v>
      </c>
      <c r="J66" s="88" t="s">
        <v>701</v>
      </c>
      <c r="K66" s="89" t="s">
        <v>1138</v>
      </c>
      <c r="L66" s="88">
        <f t="shared" si="1"/>
        <v>0</v>
      </c>
      <c r="M66" s="88">
        <f t="shared" si="2"/>
        <v>14.023696468140912</v>
      </c>
      <c r="N66" s="88">
        <f t="shared" si="3"/>
        <v>4.8316661992458938</v>
      </c>
      <c r="O66" s="1">
        <f t="shared" si="4"/>
        <v>21.595434570248283</v>
      </c>
      <c r="P66" s="88">
        <f t="shared" si="5"/>
        <v>21912.042474996404</v>
      </c>
      <c r="Q66" s="88">
        <f t="shared" si="6"/>
        <v>7.0659846874927945</v>
      </c>
      <c r="R66" s="88">
        <f t="shared" si="7"/>
        <v>172.42429794746721</v>
      </c>
      <c r="S66" s="88">
        <f t="shared" si="15"/>
        <v>8448.0409339297257</v>
      </c>
      <c r="T66" s="1">
        <f t="shared" si="15"/>
        <v>8448.0409339297257</v>
      </c>
      <c r="U66" s="88">
        <f t="shared" si="15"/>
        <v>13452.093287548354</v>
      </c>
      <c r="V66" s="88">
        <f t="shared" si="15"/>
        <v>8448.0409339297257</v>
      </c>
      <c r="W66" s="88">
        <f t="shared" si="15"/>
        <v>5416.3217797118286</v>
      </c>
      <c r="X66" s="88">
        <f t="shared" si="15"/>
        <v>3538.9171922313526</v>
      </c>
      <c r="Y66" s="88">
        <f t="shared" si="15"/>
        <v>2352.7876454668112</v>
      </c>
      <c r="Z66" s="88">
        <f t="shared" si="9"/>
        <v>322</v>
      </c>
    </row>
    <row r="67" spans="2:26">
      <c r="B67" s="88" t="s">
        <v>1053</v>
      </c>
      <c r="C67" s="88">
        <v>56.47</v>
      </c>
      <c r="D67" s="88">
        <v>42.32</v>
      </c>
      <c r="E67" s="88">
        <v>4.54</v>
      </c>
      <c r="F67" s="88">
        <v>11.19</v>
      </c>
      <c r="G67" s="88">
        <v>5.2</v>
      </c>
      <c r="H67" s="88"/>
      <c r="I67" s="88">
        <v>1.8</v>
      </c>
      <c r="J67" s="100" t="s">
        <v>668</v>
      </c>
      <c r="K67" s="89" t="s">
        <v>1054</v>
      </c>
      <c r="L67" s="88">
        <f t="shared" ref="L67:L130" si="16">I67/C67*100</f>
        <v>3.1875332034708692</v>
      </c>
      <c r="M67" s="88">
        <f t="shared" ref="M67:M130" si="17">C67/G67</f>
        <v>10.859615384615385</v>
      </c>
      <c r="N67" s="88">
        <f t="shared" ref="N67:N130" si="18">C67/F67</f>
        <v>5.0464700625558532</v>
      </c>
      <c r="O67" s="1">
        <f t="shared" ref="O67:O130" si="19">((POWER(Q67,1/10)-1)*100)</f>
        <v>21.050660915124062</v>
      </c>
      <c r="P67" s="88">
        <f t="shared" ref="P67:P130" si="20">IF($O$1=1,POWER((1+(D67)/100),10)*F67,IF($O$1=2,POWER((1+(E67)/100),10)*F67,POWER((1+(E67+L67)/100),10)*F67))</f>
        <v>381.49551560609581</v>
      </c>
      <c r="Q67" s="88">
        <f t="shared" ref="Q67:Q130" si="21">P67/C67</f>
        <v>6.7557201276092762</v>
      </c>
      <c r="R67" s="88">
        <f t="shared" ref="R67:R130" si="22">S67/C67*100-100</f>
        <v>160.46225604637743</v>
      </c>
      <c r="S67" s="88">
        <f t="shared" si="15"/>
        <v>147.08303598938934</v>
      </c>
      <c r="T67" s="1">
        <f t="shared" si="15"/>
        <v>147.08303598938934</v>
      </c>
      <c r="U67" s="88">
        <f t="shared" si="15"/>
        <v>234.2051531969478</v>
      </c>
      <c r="V67" s="88">
        <f t="shared" si="15"/>
        <v>147.08303598938934</v>
      </c>
      <c r="W67" s="88">
        <f t="shared" si="15"/>
        <v>94.299856911902481</v>
      </c>
      <c r="X67" s="88">
        <f t="shared" si="15"/>
        <v>61.613655617824747</v>
      </c>
      <c r="Y67" s="88">
        <f t="shared" si="15"/>
        <v>40.962769077470981</v>
      </c>
      <c r="Z67" s="88">
        <f t="shared" ref="Z67:Z130" si="23">ROUND(1000000/C67,  0)</f>
        <v>17709</v>
      </c>
    </row>
    <row r="68" spans="2:26">
      <c r="B68" s="88" t="s">
        <v>793</v>
      </c>
      <c r="C68" s="88">
        <v>34.22</v>
      </c>
      <c r="D68" s="88">
        <v>42.25</v>
      </c>
      <c r="E68" s="88">
        <v>23.14</v>
      </c>
      <c r="F68" s="88">
        <v>10.6</v>
      </c>
      <c r="G68" s="88">
        <v>4.3499999999999996</v>
      </c>
      <c r="H68" s="88"/>
      <c r="I68" s="88">
        <v>0</v>
      </c>
      <c r="J68" s="99" t="s">
        <v>261</v>
      </c>
      <c r="K68" s="89" t="s">
        <v>794</v>
      </c>
      <c r="L68" s="88">
        <f t="shared" si="16"/>
        <v>0</v>
      </c>
      <c r="M68" s="88">
        <f t="shared" si="17"/>
        <v>7.8666666666666671</v>
      </c>
      <c r="N68" s="88">
        <f t="shared" si="18"/>
        <v>3.2283018867924529</v>
      </c>
      <c r="O68" s="1">
        <f t="shared" si="19"/>
        <v>26.518740858272572</v>
      </c>
      <c r="P68" s="88">
        <f t="shared" si="20"/>
        <v>359.60739658204324</v>
      </c>
      <c r="Q68" s="88">
        <f t="shared" si="21"/>
        <v>10.50869072419764</v>
      </c>
      <c r="R68" s="88">
        <f t="shared" si="22"/>
        <v>305.15551894047633</v>
      </c>
      <c r="S68" s="88">
        <f t="shared" si="15"/>
        <v>138.64421858143101</v>
      </c>
      <c r="T68" s="1">
        <f t="shared" si="15"/>
        <v>138.64421858143101</v>
      </c>
      <c r="U68" s="88">
        <f t="shared" si="15"/>
        <v>220.76774683300428</v>
      </c>
      <c r="V68" s="88">
        <f t="shared" si="15"/>
        <v>138.64421858143101</v>
      </c>
      <c r="W68" s="88">
        <f t="shared" si="15"/>
        <v>88.889448643381627</v>
      </c>
      <c r="X68" s="88">
        <f t="shared" si="15"/>
        <v>58.078602196482812</v>
      </c>
      <c r="Y68" s="88">
        <f t="shared" si="15"/>
        <v>38.612550192989445</v>
      </c>
      <c r="Z68" s="88">
        <f t="shared" si="23"/>
        <v>29223</v>
      </c>
    </row>
    <row r="69" spans="2:26">
      <c r="B69" s="88" t="s">
        <v>817</v>
      </c>
      <c r="C69" s="88">
        <v>5.13</v>
      </c>
      <c r="D69" s="88">
        <v>42.24</v>
      </c>
      <c r="E69" s="88">
        <v>51.28</v>
      </c>
      <c r="F69" s="88">
        <v>0.42</v>
      </c>
      <c r="G69" s="88">
        <v>0.77</v>
      </c>
      <c r="H69" s="88"/>
      <c r="I69" s="88">
        <v>0.51</v>
      </c>
      <c r="J69" s="88" t="s">
        <v>698</v>
      </c>
      <c r="K69" s="89" t="s">
        <v>818</v>
      </c>
      <c r="L69" s="88">
        <f t="shared" si="16"/>
        <v>9.9415204678362574</v>
      </c>
      <c r="M69" s="88">
        <f t="shared" si="17"/>
        <v>6.662337662337662</v>
      </c>
      <c r="N69" s="88">
        <f t="shared" si="18"/>
        <v>12.214285714285715</v>
      </c>
      <c r="O69" s="1">
        <f t="shared" si="19"/>
        <v>10.747756244519891</v>
      </c>
      <c r="P69" s="88">
        <f t="shared" si="20"/>
        <v>14.238581540043215</v>
      </c>
      <c r="Q69" s="88">
        <f t="shared" si="21"/>
        <v>2.7755519571234339</v>
      </c>
      <c r="R69" s="88">
        <f t="shared" si="22"/>
        <v>7.0095431531942438</v>
      </c>
      <c r="S69" s="88">
        <f t="shared" si="15"/>
        <v>5.489589563758865</v>
      </c>
      <c r="T69" s="1">
        <f t="shared" si="15"/>
        <v>5.489589563758865</v>
      </c>
      <c r="U69" s="88">
        <f t="shared" si="15"/>
        <v>8.7412539190533263</v>
      </c>
      <c r="V69" s="88">
        <f t="shared" si="15"/>
        <v>5.489589563758865</v>
      </c>
      <c r="W69" s="88">
        <f t="shared" si="15"/>
        <v>3.5195595935678066</v>
      </c>
      <c r="X69" s="88">
        <f t="shared" si="15"/>
        <v>2.2996104111492772</v>
      </c>
      <c r="Y69" s="88">
        <f t="shared" si="15"/>
        <v>1.5288560513978731</v>
      </c>
      <c r="Z69" s="88">
        <f t="shared" si="23"/>
        <v>194932</v>
      </c>
    </row>
    <row r="70" spans="2:26">
      <c r="B70" s="88" t="s">
        <v>1143</v>
      </c>
      <c r="C70" s="88">
        <v>209.77</v>
      </c>
      <c r="D70" s="88">
        <v>41.91</v>
      </c>
      <c r="E70" s="88">
        <v>30.67</v>
      </c>
      <c r="F70" s="88">
        <v>8.1300000000000008</v>
      </c>
      <c r="G70" s="88">
        <v>3.09</v>
      </c>
      <c r="H70" s="88"/>
      <c r="I70" s="88">
        <v>0</v>
      </c>
      <c r="J70" s="88" t="s">
        <v>733</v>
      </c>
      <c r="K70" s="89" t="s">
        <v>1144</v>
      </c>
      <c r="L70" s="88">
        <f t="shared" si="16"/>
        <v>0</v>
      </c>
      <c r="M70" s="88">
        <f t="shared" si="17"/>
        <v>67.886731391585769</v>
      </c>
      <c r="N70" s="88">
        <f t="shared" si="18"/>
        <v>25.801968019680196</v>
      </c>
      <c r="O70" s="1">
        <f t="shared" si="19"/>
        <v>2.5292349526358837</v>
      </c>
      <c r="P70" s="88">
        <f t="shared" si="20"/>
        <v>269.29019828469569</v>
      </c>
      <c r="Q70" s="88">
        <f t="shared" si="21"/>
        <v>1.2837402788039074</v>
      </c>
      <c r="R70" s="88">
        <f t="shared" si="22"/>
        <v>-50.506255013675769</v>
      </c>
      <c r="S70" s="88">
        <f t="shared" si="15"/>
        <v>103.82302885781235</v>
      </c>
      <c r="T70" s="1">
        <f t="shared" si="15"/>
        <v>103.82302885781235</v>
      </c>
      <c r="U70" s="88">
        <f t="shared" si="15"/>
        <v>165.32082177559374</v>
      </c>
      <c r="V70" s="88">
        <f t="shared" si="15"/>
        <v>103.82302885781235</v>
      </c>
      <c r="W70" s="88">
        <f t="shared" si="15"/>
        <v>66.564418524501491</v>
      </c>
      <c r="X70" s="88">
        <f t="shared" si="15"/>
        <v>43.491870440491915</v>
      </c>
      <c r="Y70" s="88">
        <f t="shared" si="15"/>
        <v>28.914814869153084</v>
      </c>
      <c r="Z70" s="88">
        <f t="shared" si="23"/>
        <v>4767</v>
      </c>
    </row>
    <row r="71" spans="2:26">
      <c r="B71" s="88" t="s">
        <v>1190</v>
      </c>
      <c r="C71" s="88">
        <v>162.28</v>
      </c>
      <c r="D71" s="88">
        <v>41.83</v>
      </c>
      <c r="E71" s="88">
        <v>67.03</v>
      </c>
      <c r="F71" s="88">
        <v>13.18</v>
      </c>
      <c r="G71" s="88">
        <v>5.32</v>
      </c>
      <c r="H71" s="88"/>
      <c r="I71" s="88">
        <v>1</v>
      </c>
      <c r="J71" s="88" t="s">
        <v>733</v>
      </c>
      <c r="K71" s="89" t="s">
        <v>1191</v>
      </c>
      <c r="L71" s="88">
        <f t="shared" si="16"/>
        <v>0.61621888094651212</v>
      </c>
      <c r="M71" s="88">
        <f t="shared" si="17"/>
        <v>30.503759398496239</v>
      </c>
      <c r="N71" s="88">
        <f t="shared" si="18"/>
        <v>12.312594840667678</v>
      </c>
      <c r="O71" s="1">
        <f t="shared" si="19"/>
        <v>10.340041767652819</v>
      </c>
      <c r="P71" s="88">
        <f t="shared" si="20"/>
        <v>434.10665044256604</v>
      </c>
      <c r="Q71" s="88">
        <f t="shared" si="21"/>
        <v>2.6750471434715677</v>
      </c>
      <c r="R71" s="88">
        <f t="shared" si="22"/>
        <v>3.1346475073100066</v>
      </c>
      <c r="S71" s="88">
        <f t="shared" si="15"/>
        <v>167.36690597486268</v>
      </c>
      <c r="T71" s="1">
        <f t="shared" si="15"/>
        <v>167.36690597486268</v>
      </c>
      <c r="U71" s="88">
        <f t="shared" si="15"/>
        <v>266.50382615687681</v>
      </c>
      <c r="V71" s="88">
        <f t="shared" si="15"/>
        <v>167.36690597486268</v>
      </c>
      <c r="W71" s="88">
        <f t="shared" si="15"/>
        <v>107.30452481519323</v>
      </c>
      <c r="X71" s="88">
        <f t="shared" si="15"/>
        <v>70.110647616085146</v>
      </c>
      <c r="Y71" s="88">
        <f t="shared" si="15"/>
        <v>46.611846665673127</v>
      </c>
      <c r="Z71" s="88">
        <f t="shared" si="23"/>
        <v>6162</v>
      </c>
    </row>
    <row r="72" spans="2:26">
      <c r="B72" s="88" t="s">
        <v>1062</v>
      </c>
      <c r="C72" s="88">
        <v>31.855</v>
      </c>
      <c r="D72" s="88">
        <v>41.59</v>
      </c>
      <c r="E72" s="88">
        <v>16.21</v>
      </c>
      <c r="F72" s="88">
        <v>6.96</v>
      </c>
      <c r="G72" s="88">
        <v>3.33</v>
      </c>
      <c r="H72" s="88"/>
      <c r="I72" s="88">
        <v>0</v>
      </c>
      <c r="J72" s="97" t="s">
        <v>902</v>
      </c>
      <c r="K72" s="89" t="s">
        <v>1063</v>
      </c>
      <c r="L72" s="88">
        <f t="shared" si="16"/>
        <v>0</v>
      </c>
      <c r="M72" s="88">
        <f t="shared" si="17"/>
        <v>9.5660660660660657</v>
      </c>
      <c r="N72" s="88">
        <f t="shared" si="18"/>
        <v>4.576867816091954</v>
      </c>
      <c r="O72" s="1">
        <f t="shared" si="19"/>
        <v>21.611807889801902</v>
      </c>
      <c r="P72" s="88">
        <f t="shared" si="20"/>
        <v>225.39021465816452</v>
      </c>
      <c r="Q72" s="88">
        <f t="shared" si="21"/>
        <v>7.0755050905090107</v>
      </c>
      <c r="R72" s="88">
        <f t="shared" si="22"/>
        <v>172.7913506970238</v>
      </c>
      <c r="S72" s="88">
        <f t="shared" si="15"/>
        <v>86.897684764536947</v>
      </c>
      <c r="T72" s="1">
        <f t="shared" si="15"/>
        <v>86.897684764536947</v>
      </c>
      <c r="U72" s="88">
        <f t="shared" si="15"/>
        <v>138.37003999704393</v>
      </c>
      <c r="V72" s="88">
        <f t="shared" si="15"/>
        <v>86.897684764536947</v>
      </c>
      <c r="W72" s="88">
        <f t="shared" si="15"/>
        <v>55.713013973022662</v>
      </c>
      <c r="X72" s="88">
        <f t="shared" si="15"/>
        <v>36.401777996034319</v>
      </c>
      <c r="Y72" s="88">
        <f t="shared" si="15"/>
        <v>24.201090019880912</v>
      </c>
      <c r="Z72" s="88">
        <f t="shared" si="23"/>
        <v>31392</v>
      </c>
    </row>
    <row r="73" spans="2:26">
      <c r="B73" s="88" t="s">
        <v>1003</v>
      </c>
      <c r="C73" s="88">
        <v>44.07</v>
      </c>
      <c r="D73" s="88">
        <v>41.18</v>
      </c>
      <c r="E73" s="88">
        <v>10.210000000000001</v>
      </c>
      <c r="F73" s="88">
        <v>9.58</v>
      </c>
      <c r="G73" s="88">
        <v>3.9</v>
      </c>
      <c r="H73" s="88"/>
      <c r="I73" s="88">
        <v>1.24</v>
      </c>
      <c r="J73" s="99" t="s">
        <v>671</v>
      </c>
      <c r="K73" s="89" t="s">
        <v>1004</v>
      </c>
      <c r="L73" s="88">
        <f t="shared" si="16"/>
        <v>2.8137054685727252</v>
      </c>
      <c r="M73" s="88">
        <f t="shared" si="17"/>
        <v>11.3</v>
      </c>
      <c r="N73" s="88">
        <f t="shared" si="18"/>
        <v>4.6002087682672235</v>
      </c>
      <c r="O73" s="1">
        <f t="shared" si="19"/>
        <v>21.197991689613183</v>
      </c>
      <c r="P73" s="88">
        <f t="shared" si="20"/>
        <v>301.36810319455185</v>
      </c>
      <c r="Q73" s="88">
        <f t="shared" si="21"/>
        <v>6.8383958065475801</v>
      </c>
      <c r="R73" s="88">
        <f t="shared" si="22"/>
        <v>163.64976136774681</v>
      </c>
      <c r="S73" s="88">
        <f t="shared" ref="S73:Y82" si="24">$P73/S$2</f>
        <v>116.19044983476601</v>
      </c>
      <c r="T73" s="1">
        <f t="shared" si="24"/>
        <v>116.19044983476601</v>
      </c>
      <c r="U73" s="88">
        <f t="shared" si="24"/>
        <v>185.01387274557462</v>
      </c>
      <c r="V73" s="88">
        <f t="shared" si="24"/>
        <v>116.19044983476601</v>
      </c>
      <c r="W73" s="88">
        <f t="shared" si="24"/>
        <v>74.493586022649438</v>
      </c>
      <c r="X73" s="88">
        <f t="shared" si="24"/>
        <v>48.672631170843282</v>
      </c>
      <c r="Y73" s="88">
        <f t="shared" si="24"/>
        <v>32.359153681953835</v>
      </c>
      <c r="Z73" s="88">
        <f t="shared" si="23"/>
        <v>22691</v>
      </c>
    </row>
    <row r="74" spans="2:26">
      <c r="B74" s="88" t="s">
        <v>720</v>
      </c>
      <c r="C74" s="88">
        <v>15.7</v>
      </c>
      <c r="D74" s="88">
        <v>40.85</v>
      </c>
      <c r="E74" s="88">
        <v>6.42</v>
      </c>
      <c r="F74" s="88">
        <v>14.02</v>
      </c>
      <c r="G74" s="88">
        <v>3.64</v>
      </c>
      <c r="H74" s="88"/>
      <c r="I74" s="88">
        <v>1.44</v>
      </c>
      <c r="J74" s="88" t="s">
        <v>698</v>
      </c>
      <c r="K74" s="89" t="s">
        <v>721</v>
      </c>
      <c r="L74" s="88">
        <f t="shared" si="16"/>
        <v>9.1719745222929951</v>
      </c>
      <c r="M74" s="88">
        <f t="shared" si="17"/>
        <v>4.313186813186813</v>
      </c>
      <c r="N74" s="88">
        <f t="shared" si="18"/>
        <v>1.1198288159771754</v>
      </c>
      <c r="O74" s="1">
        <f t="shared" si="19"/>
        <v>39.264905064947264</v>
      </c>
      <c r="P74" s="88">
        <f t="shared" si="20"/>
        <v>430.84050557672316</v>
      </c>
      <c r="Q74" s="88">
        <f t="shared" si="21"/>
        <v>27.442070418899565</v>
      </c>
      <c r="R74" s="88">
        <f t="shared" si="22"/>
        <v>958.01060980593797</v>
      </c>
      <c r="S74" s="88">
        <f t="shared" si="24"/>
        <v>166.10766573953225</v>
      </c>
      <c r="T74" s="1">
        <f t="shared" si="24"/>
        <v>166.10766573953225</v>
      </c>
      <c r="U74" s="88">
        <f t="shared" si="24"/>
        <v>264.49869653575178</v>
      </c>
      <c r="V74" s="88">
        <f t="shared" si="24"/>
        <v>166.10766573953225</v>
      </c>
      <c r="W74" s="88">
        <f t="shared" si="24"/>
        <v>106.49718375637842</v>
      </c>
      <c r="X74" s="88">
        <f t="shared" si="24"/>
        <v>69.583146985724511</v>
      </c>
      <c r="Y74" s="88">
        <f t="shared" si="24"/>
        <v>46.261147031103292</v>
      </c>
      <c r="Z74" s="88">
        <f t="shared" si="23"/>
        <v>63694</v>
      </c>
    </row>
    <row r="75" spans="2:26">
      <c r="B75" s="88" t="s">
        <v>840</v>
      </c>
      <c r="C75" s="88">
        <v>17.7</v>
      </c>
      <c r="D75" s="88">
        <v>40.6</v>
      </c>
      <c r="E75" s="88">
        <v>3.21</v>
      </c>
      <c r="F75" s="88">
        <v>9.2100000000000009</v>
      </c>
      <c r="G75" s="88">
        <v>2.82</v>
      </c>
      <c r="H75" s="88"/>
      <c r="I75" s="88">
        <v>3.3</v>
      </c>
      <c r="J75" s="88" t="s">
        <v>693</v>
      </c>
      <c r="K75" s="89" t="s">
        <v>841</v>
      </c>
      <c r="L75" s="88">
        <f t="shared" si="16"/>
        <v>18.64406779661017</v>
      </c>
      <c r="M75" s="88">
        <f t="shared" si="17"/>
        <v>6.2765957446808516</v>
      </c>
      <c r="N75" s="88">
        <f t="shared" si="18"/>
        <v>1.9218241042345274</v>
      </c>
      <c r="O75" s="1">
        <f t="shared" si="19"/>
        <v>31.708546513668633</v>
      </c>
      <c r="P75" s="88">
        <f t="shared" si="20"/>
        <v>278.04355780026577</v>
      </c>
      <c r="Q75" s="88">
        <f t="shared" si="21"/>
        <v>15.708675581935919</v>
      </c>
      <c r="R75" s="88">
        <f t="shared" si="22"/>
        <v>505.63744564409353</v>
      </c>
      <c r="S75" s="88">
        <f t="shared" si="24"/>
        <v>107.19782787900454</v>
      </c>
      <c r="T75" s="1">
        <f t="shared" si="24"/>
        <v>107.19782787900454</v>
      </c>
      <c r="U75" s="88">
        <f t="shared" si="24"/>
        <v>170.69462519520934</v>
      </c>
      <c r="V75" s="88">
        <f t="shared" si="24"/>
        <v>107.19782787900454</v>
      </c>
      <c r="W75" s="88">
        <f t="shared" si="24"/>
        <v>68.728115123936718</v>
      </c>
      <c r="X75" s="88">
        <f t="shared" si="24"/>
        <v>44.905586871298439</v>
      </c>
      <c r="Y75" s="88">
        <f t="shared" si="24"/>
        <v>29.854699690390682</v>
      </c>
      <c r="Z75" s="88">
        <f t="shared" si="23"/>
        <v>56497</v>
      </c>
    </row>
    <row r="76" spans="2:26">
      <c r="B76" s="88" t="s">
        <v>1080</v>
      </c>
      <c r="C76" s="88">
        <v>161.11000000000001</v>
      </c>
      <c r="D76" s="88">
        <v>39.340000000000003</v>
      </c>
      <c r="E76" s="88">
        <v>17.62</v>
      </c>
      <c r="F76" s="88">
        <v>12.68</v>
      </c>
      <c r="G76" s="88">
        <v>4.82</v>
      </c>
      <c r="H76" s="88"/>
      <c r="I76" s="88">
        <v>1.67</v>
      </c>
      <c r="J76" s="99" t="s">
        <v>778</v>
      </c>
      <c r="K76" s="89" t="s">
        <v>1081</v>
      </c>
      <c r="L76" s="88">
        <f t="shared" si="16"/>
        <v>1.0365588728198123</v>
      </c>
      <c r="M76" s="88">
        <f t="shared" si="17"/>
        <v>33.425311203319502</v>
      </c>
      <c r="N76" s="88">
        <f t="shared" si="18"/>
        <v>12.705835962145112</v>
      </c>
      <c r="O76" s="1">
        <f t="shared" si="19"/>
        <v>8.0626172380512617</v>
      </c>
      <c r="P76" s="88">
        <f t="shared" si="20"/>
        <v>349.84632447981022</v>
      </c>
      <c r="Q76" s="88">
        <f t="shared" si="21"/>
        <v>2.1714749207362063</v>
      </c>
      <c r="R76" s="88">
        <f t="shared" si="22"/>
        <v>-16.280241614563181</v>
      </c>
      <c r="S76" s="88">
        <f t="shared" si="24"/>
        <v>134.88090273477727</v>
      </c>
      <c r="T76" s="1">
        <f t="shared" si="24"/>
        <v>134.88090273477727</v>
      </c>
      <c r="U76" s="88">
        <f t="shared" si="24"/>
        <v>214.77529530067648</v>
      </c>
      <c r="V76" s="88">
        <f t="shared" si="24"/>
        <v>134.88090273477727</v>
      </c>
      <c r="W76" s="88">
        <f t="shared" si="24"/>
        <v>86.47666090435682</v>
      </c>
      <c r="X76" s="88">
        <f t="shared" si="24"/>
        <v>56.502134556981858</v>
      </c>
      <c r="Y76" s="88">
        <f t="shared" si="24"/>
        <v>37.564463056664728</v>
      </c>
      <c r="Z76" s="88">
        <f t="shared" si="23"/>
        <v>6207</v>
      </c>
    </row>
    <row r="77" spans="2:26">
      <c r="B77" s="88" t="s">
        <v>1164</v>
      </c>
      <c r="C77" s="88">
        <v>483.98200000000003</v>
      </c>
      <c r="D77" s="88">
        <v>39.25</v>
      </c>
      <c r="E77" s="88">
        <v>13.55</v>
      </c>
      <c r="F77" s="88">
        <v>43.58</v>
      </c>
      <c r="G77" s="88">
        <v>16.489999999999998</v>
      </c>
      <c r="H77" s="88"/>
      <c r="I77" s="88">
        <v>4.5199999999999996</v>
      </c>
      <c r="J77" s="88" t="s">
        <v>261</v>
      </c>
      <c r="K77" s="89" t="s">
        <v>1165</v>
      </c>
      <c r="L77" s="88">
        <f t="shared" si="16"/>
        <v>0.93391903004657184</v>
      </c>
      <c r="M77" s="88">
        <f t="shared" si="17"/>
        <v>29.350030321406919</v>
      </c>
      <c r="N77" s="88">
        <f t="shared" si="18"/>
        <v>11.10559889857733</v>
      </c>
      <c r="O77" s="1">
        <f t="shared" si="19"/>
        <v>9.4563610024810618</v>
      </c>
      <c r="P77" s="88">
        <f t="shared" si="20"/>
        <v>1194.646085464449</v>
      </c>
      <c r="Q77" s="88">
        <f t="shared" si="21"/>
        <v>2.4683688349245405</v>
      </c>
      <c r="R77" s="88">
        <f t="shared" si="22"/>
        <v>-4.8336959857852406</v>
      </c>
      <c r="S77" s="88">
        <f t="shared" si="24"/>
        <v>460.58778149407686</v>
      </c>
      <c r="T77" s="1">
        <f t="shared" si="24"/>
        <v>460.58778149407686</v>
      </c>
      <c r="U77" s="88">
        <f t="shared" si="24"/>
        <v>733.4090651572119</v>
      </c>
      <c r="V77" s="88">
        <f t="shared" si="24"/>
        <v>460.58778149407686</v>
      </c>
      <c r="W77" s="88">
        <f t="shared" si="24"/>
        <v>295.29824155516729</v>
      </c>
      <c r="X77" s="88">
        <f t="shared" si="24"/>
        <v>192.94201238000832</v>
      </c>
      <c r="Y77" s="88">
        <f t="shared" si="24"/>
        <v>128.27414668410574</v>
      </c>
      <c r="Z77" s="88">
        <f t="shared" si="23"/>
        <v>2066</v>
      </c>
    </row>
    <row r="78" spans="2:26">
      <c r="B78" s="88" t="s">
        <v>936</v>
      </c>
      <c r="C78" s="88">
        <v>43.13</v>
      </c>
      <c r="D78" s="88">
        <v>38.700000000000003</v>
      </c>
      <c r="E78" s="88">
        <v>25.79</v>
      </c>
      <c r="F78" s="88">
        <v>5.9</v>
      </c>
      <c r="G78" s="88">
        <v>2</v>
      </c>
      <c r="H78" s="88"/>
      <c r="I78" s="88">
        <v>0.64</v>
      </c>
      <c r="J78" s="88" t="s">
        <v>682</v>
      </c>
      <c r="K78" s="89" t="s">
        <v>937</v>
      </c>
      <c r="L78" s="88">
        <f t="shared" si="16"/>
        <v>1.483885926269418</v>
      </c>
      <c r="M78" s="88">
        <f t="shared" si="17"/>
        <v>21.565000000000001</v>
      </c>
      <c r="N78" s="88">
        <f t="shared" si="18"/>
        <v>7.3101694915254241</v>
      </c>
      <c r="O78" s="1">
        <f t="shared" si="19"/>
        <v>13.679908778331473</v>
      </c>
      <c r="P78" s="88">
        <f t="shared" si="20"/>
        <v>155.45926940758216</v>
      </c>
      <c r="Q78" s="88">
        <f t="shared" si="21"/>
        <v>3.6044347184693288</v>
      </c>
      <c r="R78" s="88">
        <f t="shared" si="22"/>
        <v>38.966561789267217</v>
      </c>
      <c r="S78" s="88">
        <f t="shared" si="24"/>
        <v>59.936278099710954</v>
      </c>
      <c r="T78" s="1">
        <f t="shared" si="24"/>
        <v>59.936278099710954</v>
      </c>
      <c r="U78" s="88">
        <f t="shared" si="24"/>
        <v>95.438505875078192</v>
      </c>
      <c r="V78" s="88">
        <f t="shared" si="24"/>
        <v>59.936278099710954</v>
      </c>
      <c r="W78" s="88">
        <f t="shared" si="24"/>
        <v>38.427153822433169</v>
      </c>
      <c r="X78" s="88">
        <f t="shared" si="24"/>
        <v>25.107539921301122</v>
      </c>
      <c r="Y78" s="88">
        <f t="shared" si="24"/>
        <v>16.692311949140468</v>
      </c>
      <c r="Z78" s="88">
        <f t="shared" si="23"/>
        <v>23186</v>
      </c>
    </row>
    <row r="79" spans="2:26">
      <c r="B79" s="88" t="s">
        <v>1135</v>
      </c>
      <c r="C79" s="88">
        <v>270.86</v>
      </c>
      <c r="D79" s="88">
        <v>38.700000000000003</v>
      </c>
      <c r="E79" s="88">
        <v>1.22</v>
      </c>
      <c r="F79" s="88">
        <v>7.58</v>
      </c>
      <c r="G79" s="88">
        <v>3.18</v>
      </c>
      <c r="H79" s="88"/>
      <c r="I79" s="88">
        <v>0</v>
      </c>
      <c r="J79" s="88" t="s">
        <v>733</v>
      </c>
      <c r="K79" s="89" t="s">
        <v>1136</v>
      </c>
      <c r="L79" s="88">
        <f t="shared" si="16"/>
        <v>0</v>
      </c>
      <c r="M79" s="88">
        <f t="shared" si="17"/>
        <v>85.176100628930811</v>
      </c>
      <c r="N79" s="88">
        <f t="shared" si="18"/>
        <v>35.733509234828496</v>
      </c>
      <c r="O79" s="1">
        <f t="shared" si="19"/>
        <v>-3.000634323595408</v>
      </c>
      <c r="P79" s="88">
        <f t="shared" si="20"/>
        <v>199.72563764567332</v>
      </c>
      <c r="Q79" s="88">
        <f t="shared" si="21"/>
        <v>0.7373759050641413</v>
      </c>
      <c r="R79" s="88">
        <f t="shared" si="22"/>
        <v>-71.570966801549304</v>
      </c>
      <c r="S79" s="88">
        <f t="shared" si="24"/>
        <v>77.002879321323547</v>
      </c>
      <c r="T79" s="1">
        <f t="shared" si="24"/>
        <v>77.002879321323547</v>
      </c>
      <c r="U79" s="88">
        <f t="shared" si="24"/>
        <v>122.61421602255807</v>
      </c>
      <c r="V79" s="88">
        <f t="shared" si="24"/>
        <v>77.002879321323547</v>
      </c>
      <c r="W79" s="88">
        <f t="shared" si="24"/>
        <v>49.369123046448031</v>
      </c>
      <c r="X79" s="88">
        <f t="shared" si="24"/>
        <v>32.256805526010588</v>
      </c>
      <c r="Y79" s="88">
        <f t="shared" si="24"/>
        <v>21.445377046522832</v>
      </c>
      <c r="Z79" s="88">
        <f t="shared" si="23"/>
        <v>3692</v>
      </c>
    </row>
    <row r="80" spans="2:26">
      <c r="B80" s="88" t="s">
        <v>1043</v>
      </c>
      <c r="C80" s="88">
        <v>150.19999999999999</v>
      </c>
      <c r="D80" s="88">
        <v>38.58</v>
      </c>
      <c r="E80" s="88">
        <v>14.59</v>
      </c>
      <c r="F80" s="88">
        <v>21.54</v>
      </c>
      <c r="G80" s="88">
        <v>7.36</v>
      </c>
      <c r="H80" s="88"/>
      <c r="I80" s="88">
        <v>2.92</v>
      </c>
      <c r="J80" s="99" t="s">
        <v>733</v>
      </c>
      <c r="K80" s="89" t="s">
        <v>1044</v>
      </c>
      <c r="L80" s="88">
        <f t="shared" si="16"/>
        <v>1.944074567243675</v>
      </c>
      <c r="M80" s="88">
        <f t="shared" si="17"/>
        <v>20.407608695652172</v>
      </c>
      <c r="N80" s="88">
        <f t="shared" si="18"/>
        <v>6.9730733519034356</v>
      </c>
      <c r="O80" s="1">
        <f t="shared" si="19"/>
        <v>14.119046313844464</v>
      </c>
      <c r="P80" s="88">
        <f t="shared" si="20"/>
        <v>562.66677208333863</v>
      </c>
      <c r="Q80" s="88">
        <f t="shared" si="21"/>
        <v>3.7461169912339458</v>
      </c>
      <c r="R80" s="88">
        <f t="shared" si="22"/>
        <v>44.429026738819488</v>
      </c>
      <c r="S80" s="88">
        <f t="shared" si="24"/>
        <v>216.93239816170683</v>
      </c>
      <c r="T80" s="1">
        <f t="shared" si="24"/>
        <v>216.93239816170683</v>
      </c>
      <c r="U80" s="88">
        <f t="shared" si="24"/>
        <v>345.4285887089593</v>
      </c>
      <c r="V80" s="88">
        <f t="shared" si="24"/>
        <v>216.93239816170683</v>
      </c>
      <c r="W80" s="88">
        <f t="shared" si="24"/>
        <v>139.08262070195894</v>
      </c>
      <c r="X80" s="88">
        <f t="shared" si="24"/>
        <v>90.87382499806759</v>
      </c>
      <c r="Y80" s="88">
        <f t="shared" si="24"/>
        <v>60.415884616095632</v>
      </c>
      <c r="Z80" s="88">
        <f t="shared" si="23"/>
        <v>6658</v>
      </c>
    </row>
    <row r="81" spans="1:26">
      <c r="B81" s="88" t="s">
        <v>899</v>
      </c>
      <c r="C81" s="88">
        <v>55.78</v>
      </c>
      <c r="D81" s="88">
        <v>38.49</v>
      </c>
      <c r="E81" s="88">
        <v>10.24</v>
      </c>
      <c r="F81" s="88">
        <v>11.95</v>
      </c>
      <c r="G81" s="88">
        <v>3.78</v>
      </c>
      <c r="H81" s="88"/>
      <c r="I81" s="88">
        <v>0</v>
      </c>
      <c r="J81" s="88" t="s">
        <v>884</v>
      </c>
      <c r="K81" s="89" t="s">
        <v>900</v>
      </c>
      <c r="L81" s="88">
        <f t="shared" si="16"/>
        <v>0</v>
      </c>
      <c r="M81" s="88">
        <f t="shared" si="17"/>
        <v>14.756613756613758</v>
      </c>
      <c r="N81" s="88">
        <f t="shared" si="18"/>
        <v>4.6677824267782428</v>
      </c>
      <c r="O81" s="1">
        <f t="shared" si="19"/>
        <v>18.715480540682595</v>
      </c>
      <c r="P81" s="88">
        <f t="shared" si="20"/>
        <v>310.13591194967682</v>
      </c>
      <c r="Q81" s="88">
        <f t="shared" si="21"/>
        <v>5.5599840794133524</v>
      </c>
      <c r="R81" s="88">
        <f t="shared" si="22"/>
        <v>114.36145511528494</v>
      </c>
      <c r="S81" s="88">
        <f t="shared" si="24"/>
        <v>119.57081966330594</v>
      </c>
      <c r="T81" s="1">
        <f t="shared" si="24"/>
        <v>119.57081966330594</v>
      </c>
      <c r="U81" s="88">
        <f t="shared" si="24"/>
        <v>190.39654674485655</v>
      </c>
      <c r="V81" s="88">
        <f t="shared" si="24"/>
        <v>119.57081966330594</v>
      </c>
      <c r="W81" s="88">
        <f t="shared" si="24"/>
        <v>76.660854253117733</v>
      </c>
      <c r="X81" s="88">
        <f t="shared" si="24"/>
        <v>50.088681234506431</v>
      </c>
      <c r="Y81" s="88">
        <f t="shared" si="24"/>
        <v>33.300589978474939</v>
      </c>
      <c r="Z81" s="88">
        <f t="shared" si="23"/>
        <v>17928</v>
      </c>
    </row>
    <row r="82" spans="1:26">
      <c r="B82" s="88" t="s">
        <v>978</v>
      </c>
      <c r="C82" s="88">
        <v>39.215000000000003</v>
      </c>
      <c r="D82" s="88">
        <v>38.1</v>
      </c>
      <c r="E82" s="88">
        <v>37.93</v>
      </c>
      <c r="F82" s="88">
        <v>11.71</v>
      </c>
      <c r="G82" s="88">
        <v>4.46</v>
      </c>
      <c r="H82" s="88"/>
      <c r="I82" s="88">
        <v>4.04</v>
      </c>
      <c r="J82" s="88" t="s">
        <v>693</v>
      </c>
      <c r="K82" s="89" t="s">
        <v>979</v>
      </c>
      <c r="L82" s="88">
        <f t="shared" si="16"/>
        <v>10.302180288155043</v>
      </c>
      <c r="M82" s="88">
        <f t="shared" si="17"/>
        <v>8.7926008968609874</v>
      </c>
      <c r="N82" s="88">
        <f t="shared" si="18"/>
        <v>3.3488471391972672</v>
      </c>
      <c r="O82" s="1">
        <f t="shared" si="19"/>
        <v>22.378223970120903</v>
      </c>
      <c r="P82" s="88">
        <f t="shared" si="20"/>
        <v>295.45658981673046</v>
      </c>
      <c r="Q82" s="88">
        <f t="shared" si="21"/>
        <v>7.534274890137203</v>
      </c>
      <c r="R82" s="88">
        <f t="shared" si="22"/>
        <v>190.47891246098192</v>
      </c>
      <c r="S82" s="88">
        <f t="shared" si="24"/>
        <v>113.91130552157406</v>
      </c>
      <c r="T82" s="1">
        <f t="shared" si="24"/>
        <v>113.91130552157406</v>
      </c>
      <c r="U82" s="88">
        <f t="shared" si="24"/>
        <v>181.38471633444658</v>
      </c>
      <c r="V82" s="88">
        <f t="shared" si="24"/>
        <v>113.91130552157406</v>
      </c>
      <c r="W82" s="88">
        <f t="shared" si="24"/>
        <v>73.032350325617188</v>
      </c>
      <c r="X82" s="88">
        <f t="shared" si="24"/>
        <v>47.717888756997112</v>
      </c>
      <c r="Y82" s="88">
        <f t="shared" si="24"/>
        <v>31.724409766263598</v>
      </c>
      <c r="Z82" s="88">
        <f t="shared" si="23"/>
        <v>25500</v>
      </c>
    </row>
    <row r="83" spans="1:26">
      <c r="B83" s="88" t="s">
        <v>1129</v>
      </c>
      <c r="C83" s="88">
        <v>74.739999999999995</v>
      </c>
      <c r="D83" s="88">
        <v>37.42</v>
      </c>
      <c r="E83" s="88">
        <v>26.13</v>
      </c>
      <c r="F83" s="88">
        <v>10.54</v>
      </c>
      <c r="G83" s="88">
        <v>3.81</v>
      </c>
      <c r="H83" s="88"/>
      <c r="I83" s="88">
        <v>2.2599999999999998</v>
      </c>
      <c r="J83" s="88" t="s">
        <v>308</v>
      </c>
      <c r="K83" s="89" t="s">
        <v>1130</v>
      </c>
      <c r="L83" s="88">
        <f t="shared" si="16"/>
        <v>3.0238158951030236</v>
      </c>
      <c r="M83" s="88">
        <f t="shared" si="17"/>
        <v>19.616797900262466</v>
      </c>
      <c r="N83" s="88">
        <f t="shared" si="18"/>
        <v>7.0910815939278935</v>
      </c>
      <c r="O83" s="1">
        <f t="shared" si="19"/>
        <v>12.974049456206282</v>
      </c>
      <c r="P83" s="88">
        <f t="shared" si="20"/>
        <v>253.12792143393588</v>
      </c>
      <c r="Q83" s="88">
        <f t="shared" si="21"/>
        <v>3.3867797890545344</v>
      </c>
      <c r="R83" s="88">
        <f t="shared" si="22"/>
        <v>30.575022044553975</v>
      </c>
      <c r="S83" s="88">
        <f t="shared" ref="S83:Y92" si="25">$P83/S$2</f>
        <v>97.591771476099638</v>
      </c>
      <c r="T83" s="1">
        <f t="shared" si="25"/>
        <v>97.591771476099638</v>
      </c>
      <c r="U83" s="88">
        <f t="shared" si="25"/>
        <v>155.39858580951727</v>
      </c>
      <c r="V83" s="88">
        <f t="shared" si="25"/>
        <v>97.591771476099638</v>
      </c>
      <c r="W83" s="88">
        <f t="shared" si="25"/>
        <v>62.56935087088619</v>
      </c>
      <c r="X83" s="88">
        <f t="shared" si="25"/>
        <v>40.881572496882896</v>
      </c>
      <c r="Y83" s="88">
        <f t="shared" si="25"/>
        <v>27.179403606580301</v>
      </c>
      <c r="Z83" s="88">
        <f t="shared" si="23"/>
        <v>13380</v>
      </c>
    </row>
    <row r="84" spans="1:26">
      <c r="B84" s="88" t="s">
        <v>842</v>
      </c>
      <c r="C84" s="88">
        <v>18.04</v>
      </c>
      <c r="D84" s="88">
        <v>37.200000000000003</v>
      </c>
      <c r="E84" s="88">
        <v>14.57</v>
      </c>
      <c r="F84" s="88">
        <v>3.94</v>
      </c>
      <c r="G84" s="88">
        <v>1.28</v>
      </c>
      <c r="H84" s="88"/>
      <c r="I84" s="88">
        <v>0.17</v>
      </c>
      <c r="J84" s="88" t="s">
        <v>783</v>
      </c>
      <c r="K84" s="89" t="s">
        <v>843</v>
      </c>
      <c r="L84" s="88">
        <f t="shared" si="16"/>
        <v>0.94235033259423506</v>
      </c>
      <c r="M84" s="88">
        <f t="shared" si="17"/>
        <v>14.093749999999998</v>
      </c>
      <c r="N84" s="88">
        <f t="shared" si="18"/>
        <v>4.5786802030456855</v>
      </c>
      <c r="O84" s="1">
        <f t="shared" si="19"/>
        <v>17.836566664359978</v>
      </c>
      <c r="P84" s="88">
        <f t="shared" si="20"/>
        <v>93.118792461532593</v>
      </c>
      <c r="Q84" s="88">
        <f t="shared" si="21"/>
        <v>5.1617955909940463</v>
      </c>
      <c r="R84" s="88">
        <f t="shared" si="22"/>
        <v>99.009565151469729</v>
      </c>
      <c r="S84" s="88">
        <f t="shared" si="25"/>
        <v>35.901325553325137</v>
      </c>
      <c r="T84" s="1">
        <f t="shared" si="25"/>
        <v>35.901325553325137</v>
      </c>
      <c r="U84" s="88">
        <f t="shared" si="25"/>
        <v>57.166860845846209</v>
      </c>
      <c r="V84" s="88">
        <f t="shared" si="25"/>
        <v>35.901325553325137</v>
      </c>
      <c r="W84" s="88">
        <f t="shared" si="25"/>
        <v>23.017541349026953</v>
      </c>
      <c r="X84" s="88">
        <f t="shared" si="25"/>
        <v>15.039204854498395</v>
      </c>
      <c r="Y84" s="88">
        <f t="shared" si="25"/>
        <v>9.9985542066323454</v>
      </c>
      <c r="Z84" s="88">
        <f t="shared" si="23"/>
        <v>55432</v>
      </c>
    </row>
    <row r="85" spans="1:26">
      <c r="B85" s="88" t="s">
        <v>969</v>
      </c>
      <c r="C85" s="88">
        <v>24.98</v>
      </c>
      <c r="D85" s="88">
        <v>37.08</v>
      </c>
      <c r="E85" s="88">
        <v>15.45</v>
      </c>
      <c r="F85" s="88">
        <v>5.84</v>
      </c>
      <c r="G85" s="88">
        <v>2.44</v>
      </c>
      <c r="H85" s="88"/>
      <c r="I85" s="88">
        <v>1.85</v>
      </c>
      <c r="J85" s="88" t="s">
        <v>698</v>
      </c>
      <c r="K85" s="89" t="s">
        <v>970</v>
      </c>
      <c r="L85" s="88">
        <f t="shared" si="16"/>
        <v>7.4059247397918329</v>
      </c>
      <c r="M85" s="88">
        <f t="shared" si="17"/>
        <v>10.237704918032787</v>
      </c>
      <c r="N85" s="88">
        <f t="shared" si="18"/>
        <v>4.2773972602739727</v>
      </c>
      <c r="O85" s="1">
        <f t="shared" si="19"/>
        <v>18.537601943577918</v>
      </c>
      <c r="P85" s="88">
        <f t="shared" si="20"/>
        <v>136.82132903358243</v>
      </c>
      <c r="Q85" s="88">
        <f t="shared" si="21"/>
        <v>5.4772349493027397</v>
      </c>
      <c r="R85" s="88">
        <f t="shared" si="22"/>
        <v>111.17111793325711</v>
      </c>
      <c r="S85" s="88">
        <f t="shared" si="25"/>
        <v>52.75054525972763</v>
      </c>
      <c r="T85" s="1">
        <f t="shared" si="25"/>
        <v>52.75054525972763</v>
      </c>
      <c r="U85" s="88">
        <f t="shared" si="25"/>
        <v>83.996427260777338</v>
      </c>
      <c r="V85" s="88">
        <f t="shared" si="25"/>
        <v>52.75054525972763</v>
      </c>
      <c r="W85" s="88">
        <f t="shared" si="25"/>
        <v>33.820140008369187</v>
      </c>
      <c r="X85" s="88">
        <f t="shared" si="25"/>
        <v>22.097408497332104</v>
      </c>
      <c r="Y85" s="88">
        <f t="shared" si="25"/>
        <v>14.691078339862296</v>
      </c>
      <c r="Z85" s="88">
        <f t="shared" si="23"/>
        <v>40032</v>
      </c>
    </row>
    <row r="86" spans="1:26">
      <c r="B86" s="88" t="s">
        <v>1115</v>
      </c>
      <c r="C86" s="88">
        <v>46.414999999999999</v>
      </c>
      <c r="D86" s="88">
        <v>36.979999999999997</v>
      </c>
      <c r="E86" s="88">
        <v>11.85</v>
      </c>
      <c r="F86" s="88">
        <v>23.66</v>
      </c>
      <c r="G86" s="99">
        <v>9.58</v>
      </c>
      <c r="H86" s="88"/>
      <c r="I86" s="88">
        <v>4.1500000000000004</v>
      </c>
      <c r="J86" s="88" t="s">
        <v>261</v>
      </c>
      <c r="K86" s="89" t="s">
        <v>1116</v>
      </c>
      <c r="L86" s="88">
        <f t="shared" si="16"/>
        <v>8.9410750834859432</v>
      </c>
      <c r="M86" s="88">
        <f t="shared" si="17"/>
        <v>4.8449895615866385</v>
      </c>
      <c r="N86" s="88">
        <f t="shared" si="18"/>
        <v>1.9617497886728656</v>
      </c>
      <c r="O86" s="1">
        <f t="shared" si="19"/>
        <v>28.053897221879389</v>
      </c>
      <c r="P86" s="88">
        <f t="shared" si="20"/>
        <v>550.28333293175785</v>
      </c>
      <c r="Q86" s="88">
        <f t="shared" si="21"/>
        <v>11.855721920322264</v>
      </c>
      <c r="R86" s="88">
        <f t="shared" si="22"/>
        <v>357.0894027722847</v>
      </c>
      <c r="S86" s="88">
        <f t="shared" si="25"/>
        <v>212.15804629675594</v>
      </c>
      <c r="T86" s="1">
        <f t="shared" si="25"/>
        <v>212.15804629675594</v>
      </c>
      <c r="U86" s="88">
        <f t="shared" si="25"/>
        <v>337.82623128938832</v>
      </c>
      <c r="V86" s="88">
        <f t="shared" si="25"/>
        <v>212.15804629675594</v>
      </c>
      <c r="W86" s="88">
        <f t="shared" si="25"/>
        <v>136.02162393449743</v>
      </c>
      <c r="X86" s="88">
        <f t="shared" si="25"/>
        <v>88.873830439710602</v>
      </c>
      <c r="Y86" s="88">
        <f t="shared" si="25"/>
        <v>59.086222961894492</v>
      </c>
      <c r="Z86" s="88">
        <f t="shared" si="23"/>
        <v>21545</v>
      </c>
    </row>
    <row r="87" spans="1:26">
      <c r="B87" s="88" t="s">
        <v>1023</v>
      </c>
      <c r="C87" s="88">
        <v>78.724999999999994</v>
      </c>
      <c r="D87" s="88">
        <v>36.54</v>
      </c>
      <c r="E87" s="88">
        <v>25.25</v>
      </c>
      <c r="F87" s="88">
        <v>7.26</v>
      </c>
      <c r="G87" s="88">
        <v>2.4700000000000002</v>
      </c>
      <c r="H87" s="88"/>
      <c r="I87" s="88">
        <v>0</v>
      </c>
      <c r="J87" s="97" t="s">
        <v>679</v>
      </c>
      <c r="K87" s="89" t="s">
        <v>1024</v>
      </c>
      <c r="L87" s="88">
        <f t="shared" si="16"/>
        <v>0</v>
      </c>
      <c r="M87" s="88">
        <f t="shared" si="17"/>
        <v>31.872469635627525</v>
      </c>
      <c r="N87" s="88">
        <f t="shared" si="18"/>
        <v>10.843663911845729</v>
      </c>
      <c r="O87" s="1">
        <f t="shared" si="19"/>
        <v>7.5826638568615268</v>
      </c>
      <c r="P87" s="88">
        <f t="shared" si="20"/>
        <v>163.5067197460763</v>
      </c>
      <c r="Q87" s="88">
        <f t="shared" si="21"/>
        <v>2.0769351507916967</v>
      </c>
      <c r="R87" s="88">
        <f t="shared" si="22"/>
        <v>-19.925159003194921</v>
      </c>
      <c r="S87" s="88">
        <f t="shared" si="25"/>
        <v>63.038918574734787</v>
      </c>
      <c r="T87" s="1">
        <f t="shared" si="25"/>
        <v>63.038918574734787</v>
      </c>
      <c r="U87" s="88">
        <f t="shared" si="25"/>
        <v>100.37894229509082</v>
      </c>
      <c r="V87" s="88">
        <f t="shared" si="25"/>
        <v>63.038918574734787</v>
      </c>
      <c r="W87" s="88">
        <f t="shared" si="25"/>
        <v>40.416360469384152</v>
      </c>
      <c r="X87" s="88">
        <f t="shared" si="25"/>
        <v>26.407248078996705</v>
      </c>
      <c r="Y87" s="88">
        <f t="shared" si="25"/>
        <v>17.556400349640878</v>
      </c>
      <c r="Z87" s="88">
        <f t="shared" si="23"/>
        <v>12702</v>
      </c>
    </row>
    <row r="88" spans="1:26">
      <c r="B88" s="88" t="s">
        <v>762</v>
      </c>
      <c r="C88" s="88">
        <v>16.285</v>
      </c>
      <c r="D88" s="88">
        <v>36.42</v>
      </c>
      <c r="E88" s="88">
        <v>17.14</v>
      </c>
      <c r="F88" s="88">
        <v>5.78</v>
      </c>
      <c r="G88" s="88">
        <v>2.42</v>
      </c>
      <c r="H88" s="88"/>
      <c r="I88" s="88">
        <v>0</v>
      </c>
      <c r="J88" s="99" t="s">
        <v>743</v>
      </c>
      <c r="K88" s="89" t="s">
        <v>763</v>
      </c>
      <c r="L88" s="88">
        <f t="shared" si="16"/>
        <v>0</v>
      </c>
      <c r="M88" s="88">
        <f t="shared" si="17"/>
        <v>6.7293388429752072</v>
      </c>
      <c r="N88" s="88">
        <f t="shared" si="18"/>
        <v>2.8174740484429064</v>
      </c>
      <c r="O88" s="1">
        <f t="shared" si="19"/>
        <v>22.996301599324486</v>
      </c>
      <c r="P88" s="88">
        <f t="shared" si="20"/>
        <v>129.03522706025086</v>
      </c>
      <c r="Q88" s="88">
        <f t="shared" si="21"/>
        <v>7.9235632213847627</v>
      </c>
      <c r="R88" s="88">
        <f t="shared" si="22"/>
        <v>205.48766283755361</v>
      </c>
      <c r="S88" s="88">
        <f t="shared" si="25"/>
        <v>49.748665893095605</v>
      </c>
      <c r="T88" s="1">
        <f t="shared" si="25"/>
        <v>49.748665893095605</v>
      </c>
      <c r="U88" s="88">
        <f t="shared" si="25"/>
        <v>79.21643606592923</v>
      </c>
      <c r="V88" s="88">
        <f t="shared" si="25"/>
        <v>49.748665893095605</v>
      </c>
      <c r="W88" s="88">
        <f t="shared" si="25"/>
        <v>31.895534680256343</v>
      </c>
      <c r="X88" s="88">
        <f t="shared" si="25"/>
        <v>20.839909559689413</v>
      </c>
      <c r="Y88" s="88">
        <f t="shared" si="25"/>
        <v>13.855052006392791</v>
      </c>
      <c r="Z88" s="88">
        <f t="shared" si="23"/>
        <v>61406</v>
      </c>
    </row>
    <row r="89" spans="1:26">
      <c r="B89" s="88" t="s">
        <v>726</v>
      </c>
      <c r="C89" s="88">
        <v>7.49</v>
      </c>
      <c r="D89" s="88">
        <v>36.299999999999997</v>
      </c>
      <c r="E89" s="88">
        <v>11.17</v>
      </c>
      <c r="F89" s="88">
        <v>1.9</v>
      </c>
      <c r="G89" s="88">
        <v>0.64</v>
      </c>
      <c r="H89" s="88"/>
      <c r="I89" s="88">
        <v>0</v>
      </c>
      <c r="J89" s="88" t="s">
        <v>685</v>
      </c>
      <c r="K89" s="89" t="s">
        <v>727</v>
      </c>
      <c r="L89" s="88">
        <f t="shared" si="16"/>
        <v>0</v>
      </c>
      <c r="M89" s="88">
        <f t="shared" si="17"/>
        <v>11.703125</v>
      </c>
      <c r="N89" s="88">
        <f t="shared" si="18"/>
        <v>3.9421052631578952</v>
      </c>
      <c r="O89" s="1">
        <f t="shared" si="19"/>
        <v>18.829161926440886</v>
      </c>
      <c r="P89" s="88">
        <f t="shared" si="20"/>
        <v>42.044787254162202</v>
      </c>
      <c r="Q89" s="88">
        <f t="shared" si="21"/>
        <v>5.6134562422112415</v>
      </c>
      <c r="R89" s="88">
        <f t="shared" si="22"/>
        <v>116.42303846908587</v>
      </c>
      <c r="S89" s="88">
        <f t="shared" si="25"/>
        <v>16.210085581334532</v>
      </c>
      <c r="T89" s="1">
        <f t="shared" si="25"/>
        <v>16.210085581334532</v>
      </c>
      <c r="U89" s="88">
        <f t="shared" si="25"/>
        <v>25.811852137631764</v>
      </c>
      <c r="V89" s="88">
        <f t="shared" si="25"/>
        <v>16.210085581334532</v>
      </c>
      <c r="W89" s="88">
        <f t="shared" si="25"/>
        <v>10.392828381376455</v>
      </c>
      <c r="X89" s="88">
        <f t="shared" si="25"/>
        <v>6.7904678729630232</v>
      </c>
      <c r="Y89" s="88">
        <f t="shared" si="25"/>
        <v>4.5145246555976071</v>
      </c>
      <c r="Z89" s="88">
        <f t="shared" si="23"/>
        <v>133511</v>
      </c>
    </row>
    <row r="90" spans="1:26">
      <c r="B90" s="88" t="s">
        <v>687</v>
      </c>
      <c r="C90" s="88">
        <v>323.23489999999998</v>
      </c>
      <c r="D90" s="88">
        <v>35.979999999999997</v>
      </c>
      <c r="E90" s="88">
        <v>9.93</v>
      </c>
      <c r="F90" s="88">
        <v>171.41</v>
      </c>
      <c r="G90" s="88">
        <v>58.27</v>
      </c>
      <c r="H90" s="88"/>
      <c r="I90" s="88">
        <v>0</v>
      </c>
      <c r="J90" s="88" t="s">
        <v>688</v>
      </c>
      <c r="K90" s="89" t="s">
        <v>894</v>
      </c>
      <c r="L90" s="88">
        <f t="shared" si="16"/>
        <v>0</v>
      </c>
      <c r="M90" s="88">
        <f t="shared" si="17"/>
        <v>5.5471923802986094</v>
      </c>
      <c r="N90" s="88">
        <f t="shared" si="18"/>
        <v>1.8857412052972404</v>
      </c>
      <c r="O90" s="1">
        <f t="shared" si="19"/>
        <v>27.622376569547889</v>
      </c>
      <c r="P90" s="88">
        <f t="shared" si="20"/>
        <v>3704.9855908791742</v>
      </c>
      <c r="Q90" s="88">
        <f t="shared" si="21"/>
        <v>11.462207796494669</v>
      </c>
      <c r="R90" s="88">
        <f t="shared" si="22"/>
        <v>341.91772979853761</v>
      </c>
      <c r="S90" s="88">
        <f t="shared" si="25"/>
        <v>1428.4323319965731</v>
      </c>
      <c r="T90" s="1">
        <f t="shared" si="25"/>
        <v>1428.4323319965731</v>
      </c>
      <c r="U90" s="88">
        <f t="shared" si="25"/>
        <v>2274.5397584182665</v>
      </c>
      <c r="V90" s="88">
        <f t="shared" si="25"/>
        <v>1428.4323319965731</v>
      </c>
      <c r="W90" s="88">
        <f t="shared" si="25"/>
        <v>915.81577446721622</v>
      </c>
      <c r="X90" s="88">
        <f t="shared" si="25"/>
        <v>598.37585745342062</v>
      </c>
      <c r="Y90" s="88">
        <f t="shared" si="25"/>
        <v>397.81979862443222</v>
      </c>
      <c r="Z90" s="88">
        <f t="shared" si="23"/>
        <v>3094</v>
      </c>
    </row>
    <row r="91" spans="1:26">
      <c r="A91" s="85" t="s">
        <v>334</v>
      </c>
      <c r="B91" s="88" t="s">
        <v>687</v>
      </c>
      <c r="C91" s="88">
        <v>324.07</v>
      </c>
      <c r="D91" s="88">
        <v>35.979999999999997</v>
      </c>
      <c r="E91" s="88">
        <v>9.93</v>
      </c>
      <c r="F91" s="88">
        <v>171.41</v>
      </c>
      <c r="G91" s="88">
        <v>58.27</v>
      </c>
      <c r="H91" s="88"/>
      <c r="I91" s="88">
        <v>0</v>
      </c>
      <c r="J91" s="88" t="s">
        <v>688</v>
      </c>
      <c r="K91" s="89" t="s">
        <v>689</v>
      </c>
      <c r="L91" s="88">
        <f t="shared" si="16"/>
        <v>0</v>
      </c>
      <c r="M91" s="88">
        <f t="shared" si="17"/>
        <v>5.5615239402780157</v>
      </c>
      <c r="N91" s="88">
        <f t="shared" si="18"/>
        <v>1.8906131497578904</v>
      </c>
      <c r="O91" s="1">
        <f t="shared" si="19"/>
        <v>27.589451202470716</v>
      </c>
      <c r="P91" s="88">
        <f t="shared" si="20"/>
        <v>3704.9855908791742</v>
      </c>
      <c r="Q91" s="88">
        <f t="shared" si="21"/>
        <v>11.432670691144427</v>
      </c>
      <c r="R91" s="88">
        <f t="shared" si="22"/>
        <v>340.77894652284169</v>
      </c>
      <c r="S91" s="88">
        <f t="shared" si="25"/>
        <v>1428.4323319965731</v>
      </c>
      <c r="T91" s="1">
        <f t="shared" si="25"/>
        <v>1428.4323319965731</v>
      </c>
      <c r="U91" s="88">
        <f t="shared" si="25"/>
        <v>2274.5397584182665</v>
      </c>
      <c r="V91" s="88">
        <f t="shared" si="25"/>
        <v>1428.4323319965731</v>
      </c>
      <c r="W91" s="88">
        <f t="shared" si="25"/>
        <v>915.81577446721622</v>
      </c>
      <c r="X91" s="88">
        <f t="shared" si="25"/>
        <v>598.37585745342062</v>
      </c>
      <c r="Y91" s="88">
        <f t="shared" si="25"/>
        <v>397.81979862443222</v>
      </c>
      <c r="Z91" s="88">
        <f t="shared" si="23"/>
        <v>3086</v>
      </c>
    </row>
    <row r="92" spans="1:26">
      <c r="B92" s="88" t="s">
        <v>1025</v>
      </c>
      <c r="C92" s="88">
        <v>66.69</v>
      </c>
      <c r="D92" s="88">
        <v>35.85</v>
      </c>
      <c r="E92" s="88">
        <v>10.36</v>
      </c>
      <c r="F92" s="88">
        <v>7.92</v>
      </c>
      <c r="G92" s="88">
        <v>2.5299999999999998</v>
      </c>
      <c r="H92" s="88"/>
      <c r="I92" s="88">
        <v>0.9</v>
      </c>
      <c r="J92" s="88" t="s">
        <v>682</v>
      </c>
      <c r="K92" s="89" t="s">
        <v>1026</v>
      </c>
      <c r="L92" s="88">
        <f t="shared" si="16"/>
        <v>1.3495276653171391</v>
      </c>
      <c r="M92" s="88">
        <f t="shared" si="17"/>
        <v>26.359683794466406</v>
      </c>
      <c r="N92" s="88">
        <f t="shared" si="18"/>
        <v>8.420454545454545</v>
      </c>
      <c r="O92" s="1">
        <f t="shared" si="19"/>
        <v>9.7807236357886573</v>
      </c>
      <c r="P92" s="88">
        <f t="shared" si="20"/>
        <v>169.55929771522707</v>
      </c>
      <c r="Q92" s="88">
        <f t="shared" si="21"/>
        <v>2.5424995908716013</v>
      </c>
      <c r="R92" s="88">
        <f t="shared" si="22"/>
        <v>-1.9756344362124878</v>
      </c>
      <c r="S92" s="88">
        <f t="shared" si="25"/>
        <v>65.372449394489891</v>
      </c>
      <c r="T92" s="1">
        <f t="shared" si="25"/>
        <v>65.372449394489891</v>
      </c>
      <c r="U92" s="88">
        <f t="shared" si="25"/>
        <v>104.09470012844129</v>
      </c>
      <c r="V92" s="88">
        <f t="shared" si="25"/>
        <v>65.372449394489891</v>
      </c>
      <c r="W92" s="88">
        <f t="shared" si="25"/>
        <v>41.912465175968364</v>
      </c>
      <c r="X92" s="88">
        <f t="shared" si="25"/>
        <v>27.384773211890639</v>
      </c>
      <c r="Y92" s="88">
        <f t="shared" si="25"/>
        <v>18.206290960490694</v>
      </c>
      <c r="Z92" s="88">
        <f t="shared" si="23"/>
        <v>14995</v>
      </c>
    </row>
    <row r="93" spans="1:26">
      <c r="B93" s="88" t="s">
        <v>947</v>
      </c>
      <c r="C93" s="88">
        <v>184.83</v>
      </c>
      <c r="D93" s="88">
        <v>35.369999999999997</v>
      </c>
      <c r="E93" s="88">
        <v>8.35</v>
      </c>
      <c r="F93" s="88">
        <v>41.69</v>
      </c>
      <c r="G93" s="88">
        <v>13.26</v>
      </c>
      <c r="H93" s="88"/>
      <c r="I93" s="88">
        <v>3.61</v>
      </c>
      <c r="J93" s="88" t="s">
        <v>881</v>
      </c>
      <c r="K93" s="89" t="s">
        <v>948</v>
      </c>
      <c r="L93" s="88">
        <f t="shared" si="16"/>
        <v>1.9531461342855594</v>
      </c>
      <c r="M93" s="88">
        <f t="shared" si="17"/>
        <v>13.938914027149323</v>
      </c>
      <c r="N93" s="88">
        <f t="shared" si="18"/>
        <v>4.4334372751259297</v>
      </c>
      <c r="O93" s="1">
        <f t="shared" si="19"/>
        <v>16.64023126902423</v>
      </c>
      <c r="P93" s="88">
        <f t="shared" si="20"/>
        <v>861.50179021674069</v>
      </c>
      <c r="Q93" s="88">
        <f t="shared" si="21"/>
        <v>4.6610495602269149</v>
      </c>
      <c r="R93" s="88">
        <f t="shared" si="22"/>
        <v>79.703637964395568</v>
      </c>
      <c r="S93" s="88">
        <f t="shared" ref="S93:Y102" si="26">$P93/S$2</f>
        <v>332.14623404959235</v>
      </c>
      <c r="T93" s="1">
        <f t="shared" si="26"/>
        <v>332.14623404959235</v>
      </c>
      <c r="U93" s="88">
        <f t="shared" si="26"/>
        <v>528.887366963148</v>
      </c>
      <c r="V93" s="88">
        <f t="shared" si="26"/>
        <v>332.14623404959235</v>
      </c>
      <c r="W93" s="88">
        <f t="shared" si="26"/>
        <v>212.95006683818639</v>
      </c>
      <c r="X93" s="88">
        <f t="shared" si="26"/>
        <v>139.13734878960031</v>
      </c>
      <c r="Y93" s="88">
        <f t="shared" si="26"/>
        <v>92.503050360658847</v>
      </c>
      <c r="Z93" s="88">
        <f t="shared" si="23"/>
        <v>5410</v>
      </c>
    </row>
    <row r="94" spans="1:26">
      <c r="B94" s="90" t="s">
        <v>922</v>
      </c>
      <c r="C94" s="90">
        <v>29</v>
      </c>
      <c r="D94" s="90">
        <v>34.909999999999997</v>
      </c>
      <c r="E94" s="90">
        <v>30.94</v>
      </c>
      <c r="F94" s="90">
        <v>9.94</v>
      </c>
      <c r="G94" s="90">
        <v>3.5</v>
      </c>
      <c r="H94" s="90"/>
      <c r="I94" s="90">
        <v>1.43</v>
      </c>
      <c r="J94" s="90" t="s">
        <v>698</v>
      </c>
      <c r="K94" s="91" t="s">
        <v>923</v>
      </c>
      <c r="L94" s="90">
        <f t="shared" si="16"/>
        <v>4.931034482758621</v>
      </c>
      <c r="M94" s="90">
        <f t="shared" si="17"/>
        <v>8.2857142857142865</v>
      </c>
      <c r="N94" s="90">
        <f t="shared" si="18"/>
        <v>2.9175050301810868</v>
      </c>
      <c r="O94" s="1">
        <f t="shared" si="19"/>
        <v>21.211264231317848</v>
      </c>
      <c r="P94" s="90">
        <f t="shared" si="20"/>
        <v>198.53076098398989</v>
      </c>
      <c r="Q94" s="90">
        <f t="shared" si="21"/>
        <v>6.8458883097927545</v>
      </c>
      <c r="R94" s="90">
        <f t="shared" si="22"/>
        <v>163.9386298024674</v>
      </c>
      <c r="S94" s="90">
        <f t="shared" si="26"/>
        <v>76.542202642715552</v>
      </c>
      <c r="T94" s="1">
        <f t="shared" si="26"/>
        <v>76.542202642715552</v>
      </c>
      <c r="U94" s="90">
        <f t="shared" si="26"/>
        <v>121.88066540360407</v>
      </c>
      <c r="V94" s="90">
        <f t="shared" si="26"/>
        <v>76.542202642715552</v>
      </c>
      <c r="W94" s="90">
        <f t="shared" si="26"/>
        <v>49.073767809977937</v>
      </c>
      <c r="X94" s="90">
        <f t="shared" si="26"/>
        <v>32.063826274283933</v>
      </c>
      <c r="Y94" s="90">
        <f t="shared" si="26"/>
        <v>21.317078141905736</v>
      </c>
      <c r="Z94" s="90">
        <f t="shared" si="23"/>
        <v>34483</v>
      </c>
    </row>
    <row r="95" spans="1:26">
      <c r="B95" s="90" t="s">
        <v>1047</v>
      </c>
      <c r="C95" s="90">
        <v>166.97</v>
      </c>
      <c r="D95" s="90">
        <v>34.119999999999997</v>
      </c>
      <c r="E95" s="90">
        <v>33.42</v>
      </c>
      <c r="F95" s="90">
        <v>34.76</v>
      </c>
      <c r="G95" s="90">
        <v>10.63</v>
      </c>
      <c r="H95" s="90"/>
      <c r="I95" s="90">
        <v>0</v>
      </c>
      <c r="J95" s="90" t="s">
        <v>310</v>
      </c>
      <c r="K95" s="91" t="s">
        <v>1048</v>
      </c>
      <c r="L95" s="90">
        <f t="shared" si="16"/>
        <v>0</v>
      </c>
      <c r="M95" s="90">
        <f t="shared" si="17"/>
        <v>15.707431796801504</v>
      </c>
      <c r="N95" s="90">
        <f t="shared" si="18"/>
        <v>4.8035097813578824</v>
      </c>
      <c r="O95" s="1">
        <f t="shared" si="19"/>
        <v>14.640395802361583</v>
      </c>
      <c r="P95" s="90">
        <f t="shared" si="20"/>
        <v>654.65910940211904</v>
      </c>
      <c r="Q95" s="90">
        <f t="shared" si="21"/>
        <v>3.9208187662581246</v>
      </c>
      <c r="R95" s="90">
        <f t="shared" si="22"/>
        <v>51.164536440019447</v>
      </c>
      <c r="S95" s="90">
        <f t="shared" si="26"/>
        <v>252.39942649390048</v>
      </c>
      <c r="T95" s="1">
        <f t="shared" si="26"/>
        <v>252.39942649390048</v>
      </c>
      <c r="U95" s="90">
        <f t="shared" si="26"/>
        <v>401.90390381315081</v>
      </c>
      <c r="V95" s="90">
        <f t="shared" si="26"/>
        <v>252.39942649390048</v>
      </c>
      <c r="W95" s="90">
        <f t="shared" si="26"/>
        <v>161.82171956756522</v>
      </c>
      <c r="X95" s="90">
        <f t="shared" si="26"/>
        <v>105.73110105813653</v>
      </c>
      <c r="Y95" s="90">
        <f t="shared" si="26"/>
        <v>70.293486622764689</v>
      </c>
      <c r="Z95" s="90">
        <f t="shared" si="23"/>
        <v>5989</v>
      </c>
    </row>
    <row r="96" spans="1:26">
      <c r="B96" s="90" t="s">
        <v>850</v>
      </c>
      <c r="C96" s="90">
        <v>12.06</v>
      </c>
      <c r="D96" s="90">
        <v>33.9</v>
      </c>
      <c r="E96" s="90">
        <v>29.14</v>
      </c>
      <c r="F96" s="90">
        <v>4.16</v>
      </c>
      <c r="G96" s="90">
        <v>1.88</v>
      </c>
      <c r="H96" s="90"/>
      <c r="I96" s="90">
        <v>0.09</v>
      </c>
      <c r="J96" s="99" t="s">
        <v>693</v>
      </c>
      <c r="K96" s="91" t="s">
        <v>851</v>
      </c>
      <c r="L96" s="90">
        <f t="shared" si="16"/>
        <v>0.74626865671641784</v>
      </c>
      <c r="M96" s="90">
        <f t="shared" si="17"/>
        <v>6.4148936170212769</v>
      </c>
      <c r="N96" s="90">
        <f t="shared" si="18"/>
        <v>2.8990384615384617</v>
      </c>
      <c r="O96" s="1">
        <f t="shared" si="19"/>
        <v>20.380232920467645</v>
      </c>
      <c r="P96" s="90">
        <f t="shared" si="20"/>
        <v>77.072438654660473</v>
      </c>
      <c r="Q96" s="90">
        <f t="shared" si="21"/>
        <v>6.390749473852444</v>
      </c>
      <c r="R96" s="90">
        <f t="shared" si="22"/>
        <v>146.39105740691187</v>
      </c>
      <c r="S96" s="90">
        <f t="shared" si="26"/>
        <v>29.714761523273573</v>
      </c>
      <c r="T96" s="1">
        <f t="shared" si="26"/>
        <v>29.714761523273573</v>
      </c>
      <c r="U96" s="90">
        <f t="shared" si="26"/>
        <v>47.315791572803192</v>
      </c>
      <c r="V96" s="90">
        <f t="shared" si="26"/>
        <v>29.714761523273573</v>
      </c>
      <c r="W96" s="90">
        <f t="shared" si="26"/>
        <v>19.051128098947785</v>
      </c>
      <c r="X96" s="90">
        <f t="shared" si="26"/>
        <v>12.447629129662818</v>
      </c>
      <c r="Y96" s="90">
        <f t="shared" si="26"/>
        <v>8.2755900861183243</v>
      </c>
      <c r="Z96" s="90">
        <f t="shared" si="23"/>
        <v>82919</v>
      </c>
    </row>
    <row r="97" spans="1:26">
      <c r="B97" s="90" t="s">
        <v>864</v>
      </c>
      <c r="C97" s="90">
        <v>10.36</v>
      </c>
      <c r="D97" s="90">
        <v>33.479999999999997</v>
      </c>
      <c r="E97" s="90">
        <v>8.4600000000000009</v>
      </c>
      <c r="F97" s="90">
        <v>6.15</v>
      </c>
      <c r="G97" s="90">
        <v>1.79</v>
      </c>
      <c r="H97" s="90"/>
      <c r="I97" s="90">
        <v>1.1499999999999999</v>
      </c>
      <c r="J97" s="90"/>
      <c r="K97" s="91" t="s">
        <v>865</v>
      </c>
      <c r="L97" s="90">
        <f t="shared" si="16"/>
        <v>11.1003861003861</v>
      </c>
      <c r="M97" s="90">
        <f t="shared" si="17"/>
        <v>5.7877094972067038</v>
      </c>
      <c r="N97" s="90">
        <f t="shared" si="18"/>
        <v>1.6845528455284551</v>
      </c>
      <c r="O97" s="1">
        <f t="shared" si="19"/>
        <v>26.697409145131967</v>
      </c>
      <c r="P97" s="90">
        <f t="shared" si="20"/>
        <v>110.41729296689479</v>
      </c>
      <c r="Q97" s="90">
        <f t="shared" si="21"/>
        <v>10.658039861669382</v>
      </c>
      <c r="R97" s="90">
        <f t="shared" si="22"/>
        <v>310.91357471390825</v>
      </c>
      <c r="S97" s="90">
        <f t="shared" si="26"/>
        <v>42.570646340360888</v>
      </c>
      <c r="T97" s="1">
        <f t="shared" si="26"/>
        <v>42.570646340360888</v>
      </c>
      <c r="U97" s="90">
        <f t="shared" si="26"/>
        <v>67.786639572469582</v>
      </c>
      <c r="V97" s="90">
        <f t="shared" si="26"/>
        <v>42.570646340360888</v>
      </c>
      <c r="W97" s="90">
        <f t="shared" si="26"/>
        <v>27.293466112793855</v>
      </c>
      <c r="X97" s="90">
        <f t="shared" si="26"/>
        <v>17.833009261737207</v>
      </c>
      <c r="Y97" s="90">
        <f t="shared" si="26"/>
        <v>11.855966555141599</v>
      </c>
      <c r="Z97" s="90">
        <f t="shared" si="23"/>
        <v>96525</v>
      </c>
    </row>
    <row r="98" spans="1:26">
      <c r="B98" s="90" t="s">
        <v>901</v>
      </c>
      <c r="C98" s="90">
        <v>387.22</v>
      </c>
      <c r="D98" s="90">
        <v>33.369999999999997</v>
      </c>
      <c r="E98" s="90">
        <v>13.75</v>
      </c>
      <c r="F98" s="90">
        <v>42</v>
      </c>
      <c r="G98" s="90">
        <v>13.31</v>
      </c>
      <c r="H98" s="90"/>
      <c r="I98" s="90">
        <v>1.24</v>
      </c>
      <c r="J98" s="90" t="s">
        <v>902</v>
      </c>
      <c r="K98" s="91" t="s">
        <v>903</v>
      </c>
      <c r="L98" s="90">
        <f t="shared" si="16"/>
        <v>0.32023139300655951</v>
      </c>
      <c r="M98" s="90">
        <f t="shared" si="17"/>
        <v>29.092411720510896</v>
      </c>
      <c r="N98" s="90">
        <f t="shared" si="18"/>
        <v>9.2195238095238103</v>
      </c>
      <c r="O98" s="1">
        <f t="shared" si="19"/>
        <v>6.8039468926081037</v>
      </c>
      <c r="P98" s="90">
        <f t="shared" si="20"/>
        <v>747.87807604259297</v>
      </c>
      <c r="Q98" s="90">
        <f t="shared" si="21"/>
        <v>1.9314035329853647</v>
      </c>
      <c r="R98" s="90">
        <f t="shared" si="22"/>
        <v>-25.536032867700385</v>
      </c>
      <c r="S98" s="90">
        <f t="shared" si="26"/>
        <v>288.33937352969059</v>
      </c>
      <c r="T98" s="1">
        <f t="shared" si="26"/>
        <v>288.33937352969059</v>
      </c>
      <c r="U98" s="90">
        <f t="shared" si="26"/>
        <v>459.13226291511165</v>
      </c>
      <c r="V98" s="90">
        <f t="shared" si="26"/>
        <v>288.33937352969059</v>
      </c>
      <c r="W98" s="90">
        <f t="shared" si="26"/>
        <v>184.8640224415748</v>
      </c>
      <c r="X98" s="90">
        <f t="shared" si="26"/>
        <v>120.78648460179535</v>
      </c>
      <c r="Y98" s="90">
        <f t="shared" si="26"/>
        <v>80.302796949958449</v>
      </c>
      <c r="Z98" s="90">
        <f t="shared" si="23"/>
        <v>2583</v>
      </c>
    </row>
    <row r="99" spans="1:26">
      <c r="A99" s="85" t="s">
        <v>335</v>
      </c>
      <c r="B99" s="90" t="s">
        <v>667</v>
      </c>
      <c r="C99" s="90">
        <v>63.115099999999998</v>
      </c>
      <c r="D99" s="90">
        <v>32.94</v>
      </c>
      <c r="E99" s="90">
        <v>4.6100000000000003</v>
      </c>
      <c r="F99" s="90">
        <v>31.08</v>
      </c>
      <c r="G99" s="90">
        <v>9.5500000000000007</v>
      </c>
      <c r="H99" s="90"/>
      <c r="I99" s="90">
        <v>0</v>
      </c>
      <c r="J99" s="100" t="s">
        <v>668</v>
      </c>
      <c r="K99" s="91" t="s">
        <v>669</v>
      </c>
      <c r="L99" s="90">
        <f t="shared" si="16"/>
        <v>0</v>
      </c>
      <c r="M99" s="90">
        <f t="shared" si="17"/>
        <v>6.6089109947643969</v>
      </c>
      <c r="N99" s="90">
        <f t="shared" si="18"/>
        <v>2.0307303732303734</v>
      </c>
      <c r="O99" s="1">
        <f t="shared" si="19"/>
        <v>23.848413599002715</v>
      </c>
      <c r="P99" s="90">
        <f t="shared" si="20"/>
        <v>535.84323793389945</v>
      </c>
      <c r="Q99" s="90">
        <f t="shared" si="21"/>
        <v>8.4899372405953475</v>
      </c>
      <c r="R99" s="90">
        <f t="shared" si="22"/>
        <v>227.32383307894099</v>
      </c>
      <c r="S99" s="90">
        <f t="shared" si="26"/>
        <v>206.59076457160668</v>
      </c>
      <c r="T99" s="1">
        <f t="shared" si="26"/>
        <v>206.59076457160668</v>
      </c>
      <c r="U99" s="90">
        <f t="shared" si="26"/>
        <v>328.96126558781543</v>
      </c>
      <c r="V99" s="90">
        <f t="shared" si="26"/>
        <v>206.59076457160668</v>
      </c>
      <c r="W99" s="90">
        <f t="shared" si="26"/>
        <v>132.45225329607999</v>
      </c>
      <c r="X99" s="90">
        <f t="shared" si="26"/>
        <v>86.541674480096731</v>
      </c>
      <c r="Y99" s="90">
        <f t="shared" si="26"/>
        <v>57.53572956772112</v>
      </c>
      <c r="Z99" s="90">
        <f t="shared" si="23"/>
        <v>15844</v>
      </c>
    </row>
    <row r="100" spans="1:26">
      <c r="B100" s="90" t="s">
        <v>1141</v>
      </c>
      <c r="C100" s="90">
        <v>41.17</v>
      </c>
      <c r="D100" s="90">
        <v>32.83</v>
      </c>
      <c r="E100" s="90">
        <v>35.49</v>
      </c>
      <c r="F100" s="90">
        <v>6.94</v>
      </c>
      <c r="G100" s="90">
        <v>2.97</v>
      </c>
      <c r="H100" s="90"/>
      <c r="I100" s="90">
        <v>0.81</v>
      </c>
      <c r="J100" s="90" t="s">
        <v>733</v>
      </c>
      <c r="K100" s="91" t="s">
        <v>1142</v>
      </c>
      <c r="L100" s="90">
        <f t="shared" si="16"/>
        <v>1.9674520281758561</v>
      </c>
      <c r="M100" s="90">
        <f t="shared" si="17"/>
        <v>13.861952861952862</v>
      </c>
      <c r="N100" s="90">
        <f t="shared" si="18"/>
        <v>5.9322766570605188</v>
      </c>
      <c r="O100" s="1">
        <f t="shared" si="19"/>
        <v>11.166525744166943</v>
      </c>
      <c r="P100" s="90">
        <f t="shared" si="20"/>
        <v>118.66460472047687</v>
      </c>
      <c r="Q100" s="90">
        <f t="shared" si="21"/>
        <v>2.8823076201233149</v>
      </c>
      <c r="R100" s="90">
        <f t="shared" si="22"/>
        <v>11.125436101014728</v>
      </c>
      <c r="S100" s="90">
        <f t="shared" si="26"/>
        <v>45.750342042787764</v>
      </c>
      <c r="T100" s="1">
        <f t="shared" si="26"/>
        <v>45.750342042787764</v>
      </c>
      <c r="U100" s="90">
        <f t="shared" si="26"/>
        <v>72.849773564076102</v>
      </c>
      <c r="V100" s="90">
        <f t="shared" si="26"/>
        <v>45.750342042787764</v>
      </c>
      <c r="W100" s="90">
        <f t="shared" si="26"/>
        <v>29.332075444898454</v>
      </c>
      <c r="X100" s="90">
        <f t="shared" si="26"/>
        <v>19.164996153773757</v>
      </c>
      <c r="Y100" s="90">
        <f t="shared" si="26"/>
        <v>12.741514911680385</v>
      </c>
      <c r="Z100" s="90">
        <f t="shared" si="23"/>
        <v>24290</v>
      </c>
    </row>
    <row r="101" spans="1:26">
      <c r="B101" s="90" t="s">
        <v>997</v>
      </c>
      <c r="C101" s="90">
        <v>63.26</v>
      </c>
      <c r="D101" s="90">
        <v>32.81</v>
      </c>
      <c r="E101" s="90">
        <v>7.13</v>
      </c>
      <c r="F101" s="90">
        <v>16.559999999999999</v>
      </c>
      <c r="G101" s="90">
        <v>5.2</v>
      </c>
      <c r="H101" s="90"/>
      <c r="I101" s="90">
        <v>2.44</v>
      </c>
      <c r="J101" s="97" t="s">
        <v>743</v>
      </c>
      <c r="K101" s="91" t="s">
        <v>998</v>
      </c>
      <c r="L101" s="90">
        <f t="shared" si="16"/>
        <v>3.8570976920644955</v>
      </c>
      <c r="M101" s="90">
        <f t="shared" si="17"/>
        <v>12.165384615384614</v>
      </c>
      <c r="N101" s="90">
        <f t="shared" si="18"/>
        <v>3.8200483091787443</v>
      </c>
      <c r="O101" s="1">
        <f t="shared" si="19"/>
        <v>16.151250861360467</v>
      </c>
      <c r="P101" s="90">
        <f t="shared" si="20"/>
        <v>282.72753024186005</v>
      </c>
      <c r="Q101" s="90">
        <f t="shared" si="21"/>
        <v>4.4692938704056289</v>
      </c>
      <c r="R101" s="90">
        <f t="shared" si="22"/>
        <v>72.310626022342831</v>
      </c>
      <c r="S101" s="90">
        <f t="shared" si="26"/>
        <v>109.00370202173406</v>
      </c>
      <c r="T101" s="1">
        <f t="shared" si="26"/>
        <v>109.00370202173406</v>
      </c>
      <c r="U101" s="90">
        <f t="shared" si="26"/>
        <v>173.57017795632373</v>
      </c>
      <c r="V101" s="90">
        <f t="shared" si="26"/>
        <v>109.00370202173406</v>
      </c>
      <c r="W101" s="90">
        <f t="shared" si="26"/>
        <v>69.885921475395122</v>
      </c>
      <c r="X101" s="90">
        <f t="shared" si="26"/>
        <v>45.662074570718097</v>
      </c>
      <c r="Y101" s="90">
        <f t="shared" si="26"/>
        <v>30.357637401690997</v>
      </c>
      <c r="Z101" s="90">
        <f t="shared" si="23"/>
        <v>15808</v>
      </c>
    </row>
    <row r="102" spans="1:26">
      <c r="B102" s="90" t="s">
        <v>862</v>
      </c>
      <c r="C102" s="90">
        <v>13.71</v>
      </c>
      <c r="D102" s="90">
        <v>32.71</v>
      </c>
      <c r="E102" s="90">
        <v>9.4</v>
      </c>
      <c r="F102" s="90">
        <v>3.72</v>
      </c>
      <c r="G102" s="90">
        <v>0.97</v>
      </c>
      <c r="H102" s="90"/>
      <c r="I102" s="90">
        <v>0.15</v>
      </c>
      <c r="J102" s="90" t="s">
        <v>752</v>
      </c>
      <c r="K102" s="91" t="s">
        <v>863</v>
      </c>
      <c r="L102" s="90">
        <f t="shared" si="16"/>
        <v>1.0940919037199124</v>
      </c>
      <c r="M102" s="90">
        <f t="shared" si="17"/>
        <v>14.134020618556702</v>
      </c>
      <c r="N102" s="90">
        <f t="shared" si="18"/>
        <v>3.685483870967742</v>
      </c>
      <c r="O102" s="1">
        <f t="shared" si="19"/>
        <v>16.480760555365869</v>
      </c>
      <c r="P102" s="90">
        <f t="shared" si="20"/>
        <v>63.03466246187287</v>
      </c>
      <c r="Q102" s="90">
        <f t="shared" si="21"/>
        <v>4.5977142568835063</v>
      </c>
      <c r="R102" s="90">
        <f t="shared" si="22"/>
        <v>77.261787845592067</v>
      </c>
      <c r="S102" s="90">
        <f t="shared" si="26"/>
        <v>24.302591113630676</v>
      </c>
      <c r="T102" s="1">
        <f t="shared" si="26"/>
        <v>24.302591113630676</v>
      </c>
      <c r="U102" s="90">
        <f t="shared" si="26"/>
        <v>38.697814717811944</v>
      </c>
      <c r="V102" s="90">
        <f t="shared" si="26"/>
        <v>24.302591113630676</v>
      </c>
      <c r="W102" s="90">
        <f t="shared" si="26"/>
        <v>15.581204516129056</v>
      </c>
      <c r="X102" s="90">
        <f t="shared" si="26"/>
        <v>10.180449903169457</v>
      </c>
      <c r="Y102" s="90">
        <f t="shared" si="26"/>
        <v>6.7682953447035707</v>
      </c>
      <c r="Z102" s="90">
        <f t="shared" si="23"/>
        <v>72939</v>
      </c>
    </row>
    <row r="103" spans="1:26">
      <c r="B103" s="90" t="s">
        <v>1029</v>
      </c>
      <c r="C103" s="90">
        <v>90.22</v>
      </c>
      <c r="D103" s="90">
        <v>32.46</v>
      </c>
      <c r="E103" s="90">
        <v>23.22</v>
      </c>
      <c r="F103" s="90">
        <v>48.57</v>
      </c>
      <c r="G103" s="90">
        <v>15.11</v>
      </c>
      <c r="H103" s="90"/>
      <c r="I103" s="90">
        <v>0</v>
      </c>
      <c r="J103" s="99" t="s">
        <v>738</v>
      </c>
      <c r="K103" s="91" t="s">
        <v>1030</v>
      </c>
      <c r="L103" s="90">
        <f t="shared" si="16"/>
        <v>0</v>
      </c>
      <c r="M103" s="90">
        <f t="shared" si="17"/>
        <v>5.9708802117802779</v>
      </c>
      <c r="N103" s="90">
        <f t="shared" si="18"/>
        <v>1.8575252213300391</v>
      </c>
      <c r="O103" s="1">
        <f t="shared" si="19"/>
        <v>24.506286112621822</v>
      </c>
      <c r="P103" s="90">
        <f t="shared" si="20"/>
        <v>807.63589103122524</v>
      </c>
      <c r="Q103" s="90">
        <f t="shared" si="21"/>
        <v>8.9518498230018313</v>
      </c>
      <c r="R103" s="90">
        <f t="shared" si="22"/>
        <v>245.13256272392948</v>
      </c>
      <c r="S103" s="90">
        <f t="shared" ref="S103:Y112" si="27">$P103/S$2</f>
        <v>311.37859808952919</v>
      </c>
      <c r="T103" s="1">
        <f t="shared" si="27"/>
        <v>311.37859808952919</v>
      </c>
      <c r="U103" s="90">
        <f t="shared" si="27"/>
        <v>495.81837753926965</v>
      </c>
      <c r="V103" s="90">
        <f t="shared" si="27"/>
        <v>311.37859808952919</v>
      </c>
      <c r="W103" s="90">
        <f t="shared" si="27"/>
        <v>199.63524037802469</v>
      </c>
      <c r="X103" s="90">
        <f t="shared" si="27"/>
        <v>130.43770534375798</v>
      </c>
      <c r="Y103" s="90">
        <f t="shared" si="27"/>
        <v>86.719243476373308</v>
      </c>
      <c r="Z103" s="90">
        <f t="shared" si="23"/>
        <v>11084</v>
      </c>
    </row>
    <row r="104" spans="1:26">
      <c r="B104" s="90" t="s">
        <v>745</v>
      </c>
      <c r="C104" s="90">
        <v>11.5</v>
      </c>
      <c r="D104" s="90">
        <v>32.340000000000003</v>
      </c>
      <c r="E104" s="90">
        <v>56.62</v>
      </c>
      <c r="F104" s="90">
        <v>2.4700000000000002</v>
      </c>
      <c r="G104" s="90">
        <v>3.97</v>
      </c>
      <c r="H104" s="90"/>
      <c r="I104" s="90">
        <v>0</v>
      </c>
      <c r="J104" s="90" t="s">
        <v>743</v>
      </c>
      <c r="K104" s="91" t="s">
        <v>746</v>
      </c>
      <c r="L104" s="90">
        <f t="shared" si="16"/>
        <v>0</v>
      </c>
      <c r="M104" s="90">
        <f t="shared" si="17"/>
        <v>2.896725440806045</v>
      </c>
      <c r="N104" s="90">
        <f t="shared" si="18"/>
        <v>4.6558704453441289</v>
      </c>
      <c r="O104" s="1">
        <f t="shared" si="19"/>
        <v>13.47260930760903</v>
      </c>
      <c r="P104" s="90">
        <f t="shared" si="20"/>
        <v>40.701297705574959</v>
      </c>
      <c r="Q104" s="90">
        <f t="shared" si="21"/>
        <v>3.5392432787456487</v>
      </c>
      <c r="R104" s="90">
        <f t="shared" si="22"/>
        <v>36.453149577895744</v>
      </c>
      <c r="S104" s="90">
        <f t="shared" si="27"/>
        <v>15.692112201458011</v>
      </c>
      <c r="T104" s="1">
        <f t="shared" si="27"/>
        <v>15.692112201458011</v>
      </c>
      <c r="U104" s="90">
        <f t="shared" si="27"/>
        <v>24.987066097760565</v>
      </c>
      <c r="V104" s="90">
        <f t="shared" si="27"/>
        <v>15.692112201458011</v>
      </c>
      <c r="W104" s="90">
        <f t="shared" si="27"/>
        <v>10.06073831213112</v>
      </c>
      <c r="X104" s="90">
        <f t="shared" si="27"/>
        <v>6.5734868103120245</v>
      </c>
      <c r="Y104" s="90">
        <f t="shared" si="27"/>
        <v>4.3702685637551069</v>
      </c>
      <c r="Z104" s="90">
        <f t="shared" si="23"/>
        <v>86957</v>
      </c>
    </row>
    <row r="105" spans="1:26">
      <c r="B105" s="90" t="s">
        <v>906</v>
      </c>
      <c r="C105" s="90">
        <v>16.63</v>
      </c>
      <c r="D105" s="90">
        <v>32.130000000000003</v>
      </c>
      <c r="E105" s="90">
        <v>42.43</v>
      </c>
      <c r="F105" s="90">
        <v>5.43</v>
      </c>
      <c r="G105" s="90">
        <v>1.63</v>
      </c>
      <c r="H105" s="90"/>
      <c r="I105" s="90">
        <v>0.35</v>
      </c>
      <c r="J105" s="90" t="s">
        <v>693</v>
      </c>
      <c r="K105" s="91" t="s">
        <v>907</v>
      </c>
      <c r="L105" s="90">
        <f t="shared" si="16"/>
        <v>2.1046301864101022</v>
      </c>
      <c r="M105" s="90">
        <f t="shared" si="17"/>
        <v>10.202453987730062</v>
      </c>
      <c r="N105" s="90">
        <f t="shared" si="18"/>
        <v>3.0626151012891345</v>
      </c>
      <c r="O105" s="1">
        <f t="shared" si="19"/>
        <v>18.138701485637387</v>
      </c>
      <c r="P105" s="90">
        <f t="shared" si="20"/>
        <v>88.067198142331549</v>
      </c>
      <c r="Q105" s="90">
        <f t="shared" si="21"/>
        <v>5.2956823897974479</v>
      </c>
      <c r="R105" s="90">
        <f t="shared" si="22"/>
        <v>104.17148083365504</v>
      </c>
      <c r="S105" s="90">
        <f t="shared" si="27"/>
        <v>33.953717262636829</v>
      </c>
      <c r="T105" s="1">
        <f t="shared" si="27"/>
        <v>33.953717262636829</v>
      </c>
      <c r="U105" s="90">
        <f t="shared" si="27"/>
        <v>54.065620141777472</v>
      </c>
      <c r="V105" s="90">
        <f t="shared" si="27"/>
        <v>33.953717262636829</v>
      </c>
      <c r="W105" s="90">
        <f t="shared" si="27"/>
        <v>21.768864491788356</v>
      </c>
      <c r="X105" s="90">
        <f t="shared" si="27"/>
        <v>14.223344169452798</v>
      </c>
      <c r="Y105" s="90">
        <f t="shared" si="27"/>
        <v>9.4561433967916493</v>
      </c>
      <c r="Z105" s="90">
        <f t="shared" si="23"/>
        <v>60132</v>
      </c>
    </row>
    <row r="106" spans="1:26">
      <c r="B106" s="90" t="s">
        <v>1031</v>
      </c>
      <c r="C106" s="90">
        <v>6.13</v>
      </c>
      <c r="D106" s="90">
        <v>31.94</v>
      </c>
      <c r="E106" s="90">
        <v>36.47</v>
      </c>
      <c r="F106" s="90">
        <v>7.03</v>
      </c>
      <c r="G106" s="90">
        <v>1.59</v>
      </c>
      <c r="H106" s="90"/>
      <c r="I106" s="90">
        <v>2.4500000000000002</v>
      </c>
      <c r="J106" s="90" t="s">
        <v>693</v>
      </c>
      <c r="K106" s="91" t="s">
        <v>1032</v>
      </c>
      <c r="L106" s="90">
        <f t="shared" si="16"/>
        <v>39.967373572593807</v>
      </c>
      <c r="M106" s="90">
        <f t="shared" si="17"/>
        <v>3.8553459119496853</v>
      </c>
      <c r="N106" s="90">
        <f t="shared" si="18"/>
        <v>0.87197724039829294</v>
      </c>
      <c r="O106" s="1">
        <f t="shared" si="19"/>
        <v>33.759909049354263</v>
      </c>
      <c r="P106" s="90">
        <f t="shared" si="20"/>
        <v>112.38804649431545</v>
      </c>
      <c r="Q106" s="90">
        <f t="shared" si="21"/>
        <v>18.334102201356515</v>
      </c>
      <c r="R106" s="90">
        <f t="shared" si="22"/>
        <v>606.85900714482045</v>
      </c>
      <c r="S106" s="90">
        <f t="shared" si="27"/>
        <v>43.330457137977497</v>
      </c>
      <c r="T106" s="1">
        <f t="shared" si="27"/>
        <v>43.330457137977497</v>
      </c>
      <c r="U106" s="90">
        <f t="shared" si="27"/>
        <v>68.996511282415327</v>
      </c>
      <c r="V106" s="90">
        <f t="shared" si="27"/>
        <v>43.330457137977497</v>
      </c>
      <c r="W106" s="90">
        <f t="shared" si="27"/>
        <v>27.780606244307961</v>
      </c>
      <c r="X106" s="90">
        <f t="shared" si="27"/>
        <v>18.151296958915502</v>
      </c>
      <c r="Y106" s="90">
        <f t="shared" si="27"/>
        <v>12.067574603860308</v>
      </c>
      <c r="Z106" s="90">
        <f t="shared" si="23"/>
        <v>163132</v>
      </c>
    </row>
    <row r="107" spans="1:26">
      <c r="B107" s="90" t="s">
        <v>1194</v>
      </c>
      <c r="C107" s="90">
        <v>57.41</v>
      </c>
      <c r="D107" s="90">
        <v>31.55</v>
      </c>
      <c r="E107" s="90">
        <v>12.1</v>
      </c>
      <c r="F107" s="90">
        <v>10.87</v>
      </c>
      <c r="G107" s="90">
        <v>3.15</v>
      </c>
      <c r="H107" s="90"/>
      <c r="I107" s="90">
        <v>1.94</v>
      </c>
      <c r="J107" s="90" t="s">
        <v>752</v>
      </c>
      <c r="K107" s="91" t="s">
        <v>1195</v>
      </c>
      <c r="L107" s="90">
        <f t="shared" si="16"/>
        <v>3.379202229576729</v>
      </c>
      <c r="M107" s="90">
        <f t="shared" si="17"/>
        <v>18.225396825396825</v>
      </c>
      <c r="N107" s="90">
        <f t="shared" si="18"/>
        <v>5.2815087396504143</v>
      </c>
      <c r="O107" s="1">
        <f t="shared" si="19"/>
        <v>11.382010318004877</v>
      </c>
      <c r="P107" s="90">
        <f t="shared" si="20"/>
        <v>168.7089289475158</v>
      </c>
      <c r="Q107" s="90">
        <f t="shared" si="21"/>
        <v>2.9386679837574605</v>
      </c>
      <c r="R107" s="90">
        <f t="shared" si="22"/>
        <v>13.298372099910026</v>
      </c>
      <c r="S107" s="90">
        <f t="shared" si="27"/>
        <v>65.044595422558345</v>
      </c>
      <c r="T107" s="1">
        <f t="shared" si="27"/>
        <v>65.044595422558345</v>
      </c>
      <c r="U107" s="90">
        <f t="shared" si="27"/>
        <v>103.57264747154622</v>
      </c>
      <c r="V107" s="90">
        <f t="shared" si="27"/>
        <v>65.044595422558345</v>
      </c>
      <c r="W107" s="90">
        <f t="shared" si="27"/>
        <v>41.70226702202644</v>
      </c>
      <c r="X107" s="90">
        <f t="shared" si="27"/>
        <v>27.247433908390111</v>
      </c>
      <c r="Y107" s="90">
        <f t="shared" si="27"/>
        <v>18.1149833093192</v>
      </c>
      <c r="Z107" s="90">
        <f t="shared" si="23"/>
        <v>17419</v>
      </c>
    </row>
    <row r="108" spans="1:26">
      <c r="B108" s="90" t="s">
        <v>769</v>
      </c>
      <c r="C108" s="90">
        <v>42.994999999999997</v>
      </c>
      <c r="D108" s="90">
        <v>31.52</v>
      </c>
      <c r="E108" s="90">
        <v>8.02</v>
      </c>
      <c r="F108" s="90">
        <v>7.58</v>
      </c>
      <c r="G108" s="90">
        <v>2.2799999999999998</v>
      </c>
      <c r="H108" s="90"/>
      <c r="I108" s="90">
        <v>0</v>
      </c>
      <c r="J108" s="90" t="s">
        <v>701</v>
      </c>
      <c r="K108" s="91" t="s">
        <v>770</v>
      </c>
      <c r="L108" s="90">
        <f t="shared" si="16"/>
        <v>0</v>
      </c>
      <c r="M108" s="90">
        <f t="shared" si="17"/>
        <v>18.857456140350877</v>
      </c>
      <c r="N108" s="90">
        <f t="shared" si="18"/>
        <v>5.6721635883905011</v>
      </c>
      <c r="O108" s="1">
        <f t="shared" si="19"/>
        <v>10.56481037871646</v>
      </c>
      <c r="P108" s="90">
        <f t="shared" si="20"/>
        <v>117.37813575299802</v>
      </c>
      <c r="Q108" s="90">
        <f t="shared" si="21"/>
        <v>2.7300415339690205</v>
      </c>
      <c r="R108" s="90">
        <f t="shared" si="22"/>
        <v>5.2549193285660039</v>
      </c>
      <c r="S108" s="90">
        <f t="shared" si="27"/>
        <v>45.25435256531695</v>
      </c>
      <c r="T108" s="1">
        <f t="shared" si="27"/>
        <v>45.25435256531695</v>
      </c>
      <c r="U108" s="90">
        <f t="shared" si="27"/>
        <v>72.059993214671934</v>
      </c>
      <c r="V108" s="90">
        <f t="shared" si="27"/>
        <v>45.25435256531695</v>
      </c>
      <c r="W108" s="90">
        <f t="shared" si="27"/>
        <v>29.014079991237292</v>
      </c>
      <c r="X108" s="90">
        <f t="shared" si="27"/>
        <v>18.957224233311386</v>
      </c>
      <c r="Y108" s="90">
        <f t="shared" si="27"/>
        <v>12.603381358114371</v>
      </c>
      <c r="Z108" s="90">
        <f t="shared" si="23"/>
        <v>23259</v>
      </c>
    </row>
    <row r="109" spans="1:26">
      <c r="B109" s="90" t="s">
        <v>878</v>
      </c>
      <c r="C109" s="90">
        <v>28.0853</v>
      </c>
      <c r="D109" s="90">
        <v>31.51</v>
      </c>
      <c r="E109" s="90">
        <v>17.14</v>
      </c>
      <c r="F109" s="90">
        <v>1.96</v>
      </c>
      <c r="G109" s="90">
        <v>1.06</v>
      </c>
      <c r="H109" s="90"/>
      <c r="I109" s="90">
        <v>1.28</v>
      </c>
      <c r="J109" s="90" t="s">
        <v>698</v>
      </c>
      <c r="K109" s="91" t="s">
        <v>879</v>
      </c>
      <c r="L109" s="90">
        <f t="shared" si="16"/>
        <v>4.5575443381413052</v>
      </c>
      <c r="M109" s="90">
        <f t="shared" si="17"/>
        <v>26.495566037735848</v>
      </c>
      <c r="N109" s="90">
        <f t="shared" si="18"/>
        <v>14.329234693877551</v>
      </c>
      <c r="O109" s="1">
        <f t="shared" si="19"/>
        <v>0.77121112232614308</v>
      </c>
      <c r="P109" s="90">
        <f t="shared" si="20"/>
        <v>30.328005419195964</v>
      </c>
      <c r="Q109" s="90">
        <f t="shared" si="21"/>
        <v>1.0798533545732452</v>
      </c>
      <c r="R109" s="90">
        <f t="shared" si="22"/>
        <v>-58.36697855763169</v>
      </c>
      <c r="S109" s="90">
        <f t="shared" si="27"/>
        <v>11.692758971153468</v>
      </c>
      <c r="T109" s="1">
        <f t="shared" si="27"/>
        <v>11.692758971153468</v>
      </c>
      <c r="U109" s="90">
        <f t="shared" si="27"/>
        <v>18.618764480300374</v>
      </c>
      <c r="V109" s="90">
        <f t="shared" si="27"/>
        <v>11.692758971153468</v>
      </c>
      <c r="W109" s="90">
        <f t="shared" si="27"/>
        <v>7.4966191068063095</v>
      </c>
      <c r="X109" s="90">
        <f t="shared" si="27"/>
        <v>4.8981421931136451</v>
      </c>
      <c r="Y109" s="90">
        <f t="shared" si="27"/>
        <v>3.2564447857089358</v>
      </c>
      <c r="Z109" s="90">
        <f t="shared" si="23"/>
        <v>35606</v>
      </c>
    </row>
    <row r="110" spans="1:26">
      <c r="B110" s="90" t="s">
        <v>1147</v>
      </c>
      <c r="C110" s="90">
        <v>42.66</v>
      </c>
      <c r="D110" s="90">
        <v>31.36</v>
      </c>
      <c r="E110" s="90">
        <v>36.18</v>
      </c>
      <c r="F110" s="90">
        <v>7.91</v>
      </c>
      <c r="G110" s="90">
        <v>2.37</v>
      </c>
      <c r="H110" s="90"/>
      <c r="I110" s="90">
        <v>2</v>
      </c>
      <c r="J110" s="90" t="s">
        <v>743</v>
      </c>
      <c r="K110" s="91" t="s">
        <v>1148</v>
      </c>
      <c r="L110" s="90">
        <f t="shared" si="16"/>
        <v>4.6882325363338024</v>
      </c>
      <c r="M110" s="90">
        <f t="shared" si="17"/>
        <v>17.999999999999996</v>
      </c>
      <c r="N110" s="90">
        <f t="shared" si="18"/>
        <v>5.3931731984829323</v>
      </c>
      <c r="O110" s="1">
        <f t="shared" si="19"/>
        <v>10.988684267283721</v>
      </c>
      <c r="P110" s="90">
        <f t="shared" si="20"/>
        <v>121.00627199706175</v>
      </c>
      <c r="Q110" s="90">
        <f t="shared" si="21"/>
        <v>2.836527707385414</v>
      </c>
      <c r="R110" s="90">
        <f t="shared" si="22"/>
        <v>9.3604222863379931</v>
      </c>
      <c r="S110" s="90">
        <f t="shared" si="27"/>
        <v>46.653156147351787</v>
      </c>
      <c r="T110" s="1">
        <f t="shared" si="27"/>
        <v>46.653156147351787</v>
      </c>
      <c r="U110" s="90">
        <f t="shared" si="27"/>
        <v>74.287354140554257</v>
      </c>
      <c r="V110" s="90">
        <f t="shared" si="27"/>
        <v>46.653156147351787</v>
      </c>
      <c r="W110" s="90">
        <f t="shared" si="27"/>
        <v>29.910899782496273</v>
      </c>
      <c r="X110" s="90">
        <f t="shared" si="27"/>
        <v>19.543188492212675</v>
      </c>
      <c r="Y110" s="90">
        <f t="shared" si="27"/>
        <v>12.99294952095652</v>
      </c>
      <c r="Z110" s="90">
        <f t="shared" si="23"/>
        <v>23441</v>
      </c>
    </row>
    <row r="111" spans="1:26">
      <c r="B111" s="90" t="s">
        <v>1188</v>
      </c>
      <c r="C111" s="90">
        <v>134.38120000000001</v>
      </c>
      <c r="D111" s="90">
        <v>30.71</v>
      </c>
      <c r="E111" s="90">
        <v>39.4</v>
      </c>
      <c r="F111" s="90">
        <v>25.95</v>
      </c>
      <c r="G111" s="90">
        <v>8.3800000000000008</v>
      </c>
      <c r="H111" s="90"/>
      <c r="I111" s="90">
        <v>3.7</v>
      </c>
      <c r="J111" s="90" t="s">
        <v>991</v>
      </c>
      <c r="K111" s="91" t="s">
        <v>1189</v>
      </c>
      <c r="L111" s="90">
        <f t="shared" si="16"/>
        <v>2.7533613332817386</v>
      </c>
      <c r="M111" s="90">
        <f t="shared" si="17"/>
        <v>16.035942720763721</v>
      </c>
      <c r="N111" s="90">
        <f t="shared" si="18"/>
        <v>5.1784662813102127</v>
      </c>
      <c r="O111" s="1">
        <f t="shared" si="19"/>
        <v>10.889059330582951</v>
      </c>
      <c r="P111" s="90">
        <f t="shared" si="20"/>
        <v>377.76829735092394</v>
      </c>
      <c r="Q111" s="90">
        <f t="shared" si="21"/>
        <v>2.8111692509884114</v>
      </c>
      <c r="R111" s="90">
        <f t="shared" si="22"/>
        <v>8.3827440169224303</v>
      </c>
      <c r="S111" s="90">
        <f t="shared" si="27"/>
        <v>145.64603200286857</v>
      </c>
      <c r="T111" s="1">
        <f t="shared" si="27"/>
        <v>145.64603200286857</v>
      </c>
      <c r="U111" s="90">
        <f t="shared" si="27"/>
        <v>231.91696451125873</v>
      </c>
      <c r="V111" s="90">
        <f t="shared" si="27"/>
        <v>145.64603200286857</v>
      </c>
      <c r="W111" s="90">
        <f t="shared" si="27"/>
        <v>93.378545562845773</v>
      </c>
      <c r="X111" s="90">
        <f t="shared" si="27"/>
        <v>61.011689060965544</v>
      </c>
      <c r="Y111" s="90">
        <f t="shared" si="27"/>
        <v>40.562562064695541</v>
      </c>
      <c r="Z111" s="90">
        <f t="shared" si="23"/>
        <v>7442</v>
      </c>
    </row>
    <row r="112" spans="1:26">
      <c r="B112" s="90" t="s">
        <v>914</v>
      </c>
      <c r="C112" s="90">
        <v>40.6</v>
      </c>
      <c r="D112" s="90">
        <v>30.71</v>
      </c>
      <c r="E112" s="90">
        <v>13.65</v>
      </c>
      <c r="F112" s="90">
        <v>7.37</v>
      </c>
      <c r="G112" s="90">
        <v>2.0499999999999998</v>
      </c>
      <c r="H112" s="90"/>
      <c r="I112" s="90">
        <v>0.78</v>
      </c>
      <c r="J112" s="90" t="s">
        <v>682</v>
      </c>
      <c r="K112" s="91" t="s">
        <v>915</v>
      </c>
      <c r="L112" s="90">
        <f t="shared" si="16"/>
        <v>1.9211822660098521</v>
      </c>
      <c r="M112" s="90">
        <f t="shared" si="17"/>
        <v>19.804878048780491</v>
      </c>
      <c r="N112" s="90">
        <f t="shared" si="18"/>
        <v>5.5088195386702852</v>
      </c>
      <c r="O112" s="1">
        <f t="shared" si="19"/>
        <v>10.205421536745796</v>
      </c>
      <c r="P112" s="90">
        <f t="shared" si="20"/>
        <v>107.28910795669786</v>
      </c>
      <c r="Q112" s="90">
        <f t="shared" si="21"/>
        <v>2.6425888659285186</v>
      </c>
      <c r="R112" s="90">
        <f t="shared" si="22"/>
        <v>1.8832403979936316</v>
      </c>
      <c r="S112" s="90">
        <f t="shared" si="27"/>
        <v>41.364595601585414</v>
      </c>
      <c r="T112" s="1">
        <f t="shared" si="27"/>
        <v>41.364595601585414</v>
      </c>
      <c r="U112" s="90">
        <f t="shared" si="27"/>
        <v>65.866205335182158</v>
      </c>
      <c r="V112" s="90">
        <f t="shared" si="27"/>
        <v>41.364595601585414</v>
      </c>
      <c r="W112" s="90">
        <f t="shared" si="27"/>
        <v>26.520226620353501</v>
      </c>
      <c r="X112" s="90">
        <f t="shared" si="27"/>
        <v>17.327789918278075</v>
      </c>
      <c r="Y112" s="90">
        <f t="shared" si="27"/>
        <v>11.520080247275768</v>
      </c>
      <c r="Z112" s="90">
        <f t="shared" si="23"/>
        <v>24631</v>
      </c>
    </row>
    <row r="113" spans="2:26">
      <c r="B113" s="90" t="s">
        <v>908</v>
      </c>
      <c r="C113" s="90">
        <v>73.98</v>
      </c>
      <c r="D113" s="90">
        <v>29.88</v>
      </c>
      <c r="E113" s="90">
        <v>11.44</v>
      </c>
      <c r="F113" s="90">
        <v>18.41</v>
      </c>
      <c r="G113" s="90">
        <v>5.85</v>
      </c>
      <c r="H113" s="90"/>
      <c r="I113" s="90">
        <v>2</v>
      </c>
      <c r="J113" s="90" t="s">
        <v>752</v>
      </c>
      <c r="K113" s="91" t="s">
        <v>909</v>
      </c>
      <c r="L113" s="90">
        <f t="shared" si="16"/>
        <v>2.7034333603676668</v>
      </c>
      <c r="M113" s="90">
        <f t="shared" si="17"/>
        <v>12.646153846153847</v>
      </c>
      <c r="N113" s="90">
        <f t="shared" si="18"/>
        <v>4.0184682237914178</v>
      </c>
      <c r="O113" s="1">
        <f t="shared" si="19"/>
        <v>13.015035583135614</v>
      </c>
      <c r="P113" s="90">
        <f t="shared" si="20"/>
        <v>251.46444498341461</v>
      </c>
      <c r="Q113" s="90">
        <f t="shared" si="21"/>
        <v>3.399086847572514</v>
      </c>
      <c r="R113" s="90">
        <f t="shared" si="22"/>
        <v>31.049512426976349</v>
      </c>
      <c r="S113" s="90">
        <f t="shared" ref="S113:Y122" si="28">$P113/S$2</f>
        <v>96.950429293477114</v>
      </c>
      <c r="T113" s="1">
        <f t="shared" si="28"/>
        <v>96.950429293477114</v>
      </c>
      <c r="U113" s="90">
        <f t="shared" si="28"/>
        <v>154.37735556958933</v>
      </c>
      <c r="V113" s="90">
        <f t="shared" si="28"/>
        <v>96.950429293477114</v>
      </c>
      <c r="W113" s="90">
        <f t="shared" si="28"/>
        <v>62.158164933323448</v>
      </c>
      <c r="X113" s="90">
        <f t="shared" si="28"/>
        <v>40.612911763117921</v>
      </c>
      <c r="Y113" s="90">
        <f t="shared" si="28"/>
        <v>27.000789182763924</v>
      </c>
      <c r="Z113" s="90">
        <f t="shared" si="23"/>
        <v>13517</v>
      </c>
    </row>
    <row r="114" spans="2:26">
      <c r="B114" s="90" t="s">
        <v>711</v>
      </c>
      <c r="C114" s="90">
        <v>12.02</v>
      </c>
      <c r="D114" s="90">
        <v>29.76</v>
      </c>
      <c r="E114" s="90">
        <v>20.49</v>
      </c>
      <c r="F114" s="90">
        <v>8.44</v>
      </c>
      <c r="G114" s="90">
        <v>2.46</v>
      </c>
      <c r="H114" s="90"/>
      <c r="I114" s="90">
        <v>1.59</v>
      </c>
      <c r="J114" s="99" t="s">
        <v>261</v>
      </c>
      <c r="K114" s="91" t="s">
        <v>712</v>
      </c>
      <c r="L114" s="90">
        <f t="shared" si="16"/>
        <v>13.2279534109817</v>
      </c>
      <c r="M114" s="90">
        <f t="shared" si="17"/>
        <v>4.8861788617886175</v>
      </c>
      <c r="N114" s="90">
        <f t="shared" si="18"/>
        <v>1.4241706161137442</v>
      </c>
      <c r="O114" s="1">
        <f t="shared" si="19"/>
        <v>25.251990031923309</v>
      </c>
      <c r="P114" s="90">
        <f t="shared" si="20"/>
        <v>114.22227747370491</v>
      </c>
      <c r="Q114" s="90">
        <f t="shared" si="21"/>
        <v>9.5026853139521563</v>
      </c>
      <c r="R114" s="90">
        <f t="shared" si="22"/>
        <v>266.36965543548143</v>
      </c>
      <c r="S114" s="90">
        <f t="shared" si="28"/>
        <v>44.037632583344866</v>
      </c>
      <c r="T114" s="1">
        <f t="shared" si="28"/>
        <v>44.037632583344866</v>
      </c>
      <c r="U114" s="90">
        <f t="shared" si="28"/>
        <v>70.122569990717565</v>
      </c>
      <c r="V114" s="90">
        <f t="shared" si="28"/>
        <v>44.037632583344866</v>
      </c>
      <c r="W114" s="90">
        <f t="shared" si="28"/>
        <v>28.234000089907966</v>
      </c>
      <c r="X114" s="90">
        <f t="shared" si="28"/>
        <v>18.447535502396409</v>
      </c>
      <c r="Y114" s="90">
        <f t="shared" si="28"/>
        <v>12.264523655605002</v>
      </c>
      <c r="Z114" s="90">
        <f t="shared" si="23"/>
        <v>83195</v>
      </c>
    </row>
    <row r="115" spans="2:26">
      <c r="B115" s="90" t="s">
        <v>747</v>
      </c>
      <c r="C115" s="90">
        <v>5.7</v>
      </c>
      <c r="D115" s="90">
        <v>28.75</v>
      </c>
      <c r="E115" s="90">
        <v>5.25</v>
      </c>
      <c r="F115" s="90">
        <v>2.71</v>
      </c>
      <c r="G115" s="90">
        <v>0.83</v>
      </c>
      <c r="H115" s="90"/>
      <c r="I115" s="90">
        <v>0.3</v>
      </c>
      <c r="J115" s="90" t="s">
        <v>707</v>
      </c>
      <c r="K115" s="91" t="s">
        <v>748</v>
      </c>
      <c r="L115" s="90">
        <f t="shared" si="16"/>
        <v>5.2631578947368416</v>
      </c>
      <c r="M115" s="90">
        <f t="shared" si="17"/>
        <v>6.8674698795180724</v>
      </c>
      <c r="N115" s="90">
        <f t="shared" si="18"/>
        <v>2.103321033210332</v>
      </c>
      <c r="O115" s="1">
        <f t="shared" si="19"/>
        <v>19.52442999103139</v>
      </c>
      <c r="P115" s="90">
        <f t="shared" si="20"/>
        <v>33.918892853172252</v>
      </c>
      <c r="Q115" s="90">
        <f t="shared" si="21"/>
        <v>5.9506829566968866</v>
      </c>
      <c r="R115" s="90">
        <f t="shared" si="22"/>
        <v>129.42458814771678</v>
      </c>
      <c r="S115" s="90">
        <f t="shared" si="28"/>
        <v>13.077201524419856</v>
      </c>
      <c r="T115" s="1">
        <f t="shared" si="28"/>
        <v>13.077201524419856</v>
      </c>
      <c r="U115" s="90">
        <f t="shared" si="28"/>
        <v>20.823257867991387</v>
      </c>
      <c r="V115" s="90">
        <f t="shared" si="28"/>
        <v>13.077201524419856</v>
      </c>
      <c r="W115" s="90">
        <f t="shared" si="28"/>
        <v>8.3842315618904397</v>
      </c>
      <c r="X115" s="90">
        <f t="shared" si="28"/>
        <v>5.4780905612298074</v>
      </c>
      <c r="Y115" s="90">
        <f t="shared" si="28"/>
        <v>3.642013388022574</v>
      </c>
      <c r="Z115" s="90">
        <f t="shared" si="23"/>
        <v>175439</v>
      </c>
    </row>
    <row r="116" spans="2:26">
      <c r="B116" s="90" t="s">
        <v>749</v>
      </c>
      <c r="C116" s="90">
        <v>6.92</v>
      </c>
      <c r="D116" s="90">
        <v>28.75</v>
      </c>
      <c r="E116" s="90">
        <v>5.25</v>
      </c>
      <c r="F116" s="90">
        <v>0</v>
      </c>
      <c r="G116" s="90">
        <v>0</v>
      </c>
      <c r="H116" s="90"/>
      <c r="I116" s="90">
        <v>0</v>
      </c>
      <c r="J116" s="90" t="s">
        <v>707</v>
      </c>
      <c r="K116" s="91" t="s">
        <v>750</v>
      </c>
      <c r="L116" s="90">
        <f t="shared" si="16"/>
        <v>0</v>
      </c>
      <c r="M116" s="90" t="e">
        <f t="shared" si="17"/>
        <v>#DIV/0!</v>
      </c>
      <c r="N116" s="90" t="e">
        <f t="shared" si="18"/>
        <v>#DIV/0!</v>
      </c>
      <c r="O116" s="1">
        <f t="shared" si="19"/>
        <v>-100</v>
      </c>
      <c r="P116" s="90">
        <f t="shared" si="20"/>
        <v>0</v>
      </c>
      <c r="Q116" s="90">
        <f t="shared" si="21"/>
        <v>0</v>
      </c>
      <c r="R116" s="90">
        <f t="shared" si="22"/>
        <v>-100</v>
      </c>
      <c r="S116" s="90">
        <f t="shared" si="28"/>
        <v>0</v>
      </c>
      <c r="T116" s="1">
        <f t="shared" si="28"/>
        <v>0</v>
      </c>
      <c r="U116" s="90">
        <f t="shared" si="28"/>
        <v>0</v>
      </c>
      <c r="V116" s="90">
        <f t="shared" si="28"/>
        <v>0</v>
      </c>
      <c r="W116" s="90">
        <f t="shared" si="28"/>
        <v>0</v>
      </c>
      <c r="X116" s="90">
        <f t="shared" si="28"/>
        <v>0</v>
      </c>
      <c r="Y116" s="90">
        <f t="shared" si="28"/>
        <v>0</v>
      </c>
      <c r="Z116" s="90">
        <f t="shared" si="23"/>
        <v>144509</v>
      </c>
    </row>
    <row r="117" spans="2:26">
      <c r="B117" s="90" t="s">
        <v>976</v>
      </c>
      <c r="C117" s="90">
        <v>16.03</v>
      </c>
      <c r="D117" s="90">
        <v>28.74</v>
      </c>
      <c r="E117" s="90">
        <v>31.76</v>
      </c>
      <c r="F117" s="90">
        <v>11.77</v>
      </c>
      <c r="G117" s="90">
        <v>3.88</v>
      </c>
      <c r="H117" s="90"/>
      <c r="I117" s="90">
        <v>0.52</v>
      </c>
      <c r="J117" s="99" t="s">
        <v>743</v>
      </c>
      <c r="K117" s="91" t="s">
        <v>977</v>
      </c>
      <c r="L117" s="90">
        <f t="shared" si="16"/>
        <v>3.2439176543980035</v>
      </c>
      <c r="M117" s="90">
        <f t="shared" si="17"/>
        <v>4.1314432989690726</v>
      </c>
      <c r="N117" s="90">
        <f t="shared" si="18"/>
        <v>1.3619371282922685</v>
      </c>
      <c r="O117" s="1">
        <f t="shared" si="19"/>
        <v>24.823914739078432</v>
      </c>
      <c r="P117" s="90">
        <f t="shared" si="20"/>
        <v>147.20125434676797</v>
      </c>
      <c r="Q117" s="90">
        <f t="shared" si="21"/>
        <v>9.1828605331732973</v>
      </c>
      <c r="R117" s="90">
        <f t="shared" si="22"/>
        <v>254.03902563322538</v>
      </c>
      <c r="S117" s="90">
        <f t="shared" si="28"/>
        <v>56.752455809006037</v>
      </c>
      <c r="T117" s="1">
        <f t="shared" si="28"/>
        <v>56.752455809006037</v>
      </c>
      <c r="U117" s="90">
        <f t="shared" si="28"/>
        <v>90.368800981305156</v>
      </c>
      <c r="V117" s="90">
        <f t="shared" si="28"/>
        <v>56.752455809006037</v>
      </c>
      <c r="W117" s="90">
        <f t="shared" si="28"/>
        <v>36.385898796475871</v>
      </c>
      <c r="X117" s="90">
        <f t="shared" si="28"/>
        <v>23.773824385391201</v>
      </c>
      <c r="Y117" s="90">
        <f t="shared" si="28"/>
        <v>15.805614333738657</v>
      </c>
      <c r="Z117" s="90">
        <f t="shared" si="23"/>
        <v>62383</v>
      </c>
    </row>
    <row r="118" spans="2:26">
      <c r="B118" s="90" t="s">
        <v>1082</v>
      </c>
      <c r="C118" s="90">
        <v>192.09</v>
      </c>
      <c r="D118" s="90">
        <v>28.73</v>
      </c>
      <c r="E118" s="90">
        <v>28.49</v>
      </c>
      <c r="F118" s="90">
        <v>18.29</v>
      </c>
      <c r="G118" s="90">
        <v>4.93</v>
      </c>
      <c r="H118" s="90"/>
      <c r="I118" s="90">
        <v>0</v>
      </c>
      <c r="J118" s="90" t="s">
        <v>902</v>
      </c>
      <c r="K118" s="91" t="s">
        <v>1083</v>
      </c>
      <c r="L118" s="90">
        <f t="shared" si="16"/>
        <v>0</v>
      </c>
      <c r="M118" s="90">
        <f t="shared" si="17"/>
        <v>38.963488843813387</v>
      </c>
      <c r="N118" s="90">
        <f t="shared" si="18"/>
        <v>10.502460360852925</v>
      </c>
      <c r="O118" s="1">
        <f t="shared" si="19"/>
        <v>1.7538063727642328</v>
      </c>
      <c r="P118" s="90">
        <f t="shared" si="20"/>
        <v>228.56587893931143</v>
      </c>
      <c r="Q118" s="90">
        <f t="shared" si="21"/>
        <v>1.1898895254272031</v>
      </c>
      <c r="R118" s="90">
        <f t="shared" si="22"/>
        <v>-54.124607830905198</v>
      </c>
      <c r="S118" s="90">
        <f t="shared" si="28"/>
        <v>88.122040817614206</v>
      </c>
      <c r="T118" s="1">
        <f t="shared" si="28"/>
        <v>88.122040817614206</v>
      </c>
      <c r="U118" s="90">
        <f t="shared" si="28"/>
        <v>140.31962238803601</v>
      </c>
      <c r="V118" s="90">
        <f t="shared" si="28"/>
        <v>88.122040817614206</v>
      </c>
      <c r="W118" s="90">
        <f t="shared" si="28"/>
        <v>56.497989615099669</v>
      </c>
      <c r="X118" s="90">
        <f t="shared" si="28"/>
        <v>36.914665506823411</v>
      </c>
      <c r="Y118" s="90">
        <f t="shared" si="28"/>
        <v>24.542074375645946</v>
      </c>
      <c r="Z118" s="90">
        <f t="shared" si="23"/>
        <v>5206</v>
      </c>
    </row>
    <row r="119" spans="2:26">
      <c r="B119" s="90" t="s">
        <v>815</v>
      </c>
      <c r="C119" s="90">
        <v>3.25</v>
      </c>
      <c r="D119" s="90">
        <v>28.72</v>
      </c>
      <c r="E119" s="90">
        <v>17.12</v>
      </c>
      <c r="F119" s="90">
        <v>5.38</v>
      </c>
      <c r="G119" s="90">
        <v>2</v>
      </c>
      <c r="H119" s="90"/>
      <c r="I119" s="90">
        <v>0</v>
      </c>
      <c r="J119" s="90" t="s">
        <v>693</v>
      </c>
      <c r="K119" s="91" t="s">
        <v>816</v>
      </c>
      <c r="L119" s="90">
        <f t="shared" si="16"/>
        <v>0</v>
      </c>
      <c r="M119" s="90">
        <f t="shared" si="17"/>
        <v>1.625</v>
      </c>
      <c r="N119" s="90">
        <f t="shared" si="18"/>
        <v>0.60408921933085502</v>
      </c>
      <c r="O119" s="1">
        <f t="shared" si="19"/>
        <v>35.374206047742021</v>
      </c>
      <c r="P119" s="90">
        <f t="shared" si="20"/>
        <v>67.180400189086853</v>
      </c>
      <c r="Q119" s="90">
        <f t="shared" si="21"/>
        <v>20.670892365872877</v>
      </c>
      <c r="R119" s="90">
        <f t="shared" si="22"/>
        <v>696.95238381824197</v>
      </c>
      <c r="S119" s="90">
        <f t="shared" si="28"/>
        <v>25.900952474092865</v>
      </c>
      <c r="T119" s="1">
        <f t="shared" si="28"/>
        <v>25.900952474092865</v>
      </c>
      <c r="U119" s="90">
        <f t="shared" si="28"/>
        <v>41.242938054252555</v>
      </c>
      <c r="V119" s="90">
        <f t="shared" si="28"/>
        <v>25.900952474092865</v>
      </c>
      <c r="W119" s="90">
        <f t="shared" si="28"/>
        <v>16.605967477888775</v>
      </c>
      <c r="X119" s="90">
        <f t="shared" si="28"/>
        <v>10.850009691311575</v>
      </c>
      <c r="Y119" s="90">
        <f t="shared" si="28"/>
        <v>7.213440543608006</v>
      </c>
      <c r="Z119" s="90">
        <f t="shared" si="23"/>
        <v>307692</v>
      </c>
    </row>
    <row r="120" spans="2:26">
      <c r="B120" s="90" t="s">
        <v>737</v>
      </c>
      <c r="C120" s="90">
        <v>11.295</v>
      </c>
      <c r="D120" s="90">
        <v>28.59</v>
      </c>
      <c r="E120" s="90">
        <v>61.47</v>
      </c>
      <c r="F120" s="90">
        <v>25.85</v>
      </c>
      <c r="G120" s="90">
        <v>7.12</v>
      </c>
      <c r="H120" s="90"/>
      <c r="I120" s="90">
        <v>0</v>
      </c>
      <c r="J120" s="99" t="s">
        <v>738</v>
      </c>
      <c r="K120" s="91" t="s">
        <v>739</v>
      </c>
      <c r="L120" s="90">
        <f t="shared" si="16"/>
        <v>0</v>
      </c>
      <c r="M120" s="90">
        <f t="shared" si="17"/>
        <v>1.586376404494382</v>
      </c>
      <c r="N120" s="90">
        <f t="shared" si="18"/>
        <v>0.43694390715667308</v>
      </c>
      <c r="O120" s="1">
        <f t="shared" si="19"/>
        <v>39.68977812305279</v>
      </c>
      <c r="P120" s="90">
        <f t="shared" si="20"/>
        <v>319.54535626945881</v>
      </c>
      <c r="Q120" s="90">
        <f t="shared" si="21"/>
        <v>28.290868195613882</v>
      </c>
      <c r="R120" s="90">
        <f t="shared" si="22"/>
        <v>990.73543849542898</v>
      </c>
      <c r="S120" s="90">
        <f t="shared" si="28"/>
        <v>123.1985677780587</v>
      </c>
      <c r="T120" s="1">
        <f t="shared" si="28"/>
        <v>123.1985677780587</v>
      </c>
      <c r="U120" s="90">
        <f t="shared" si="28"/>
        <v>196.17312932122454</v>
      </c>
      <c r="V120" s="90">
        <f t="shared" si="28"/>
        <v>123.1985677780587</v>
      </c>
      <c r="W120" s="90">
        <f t="shared" si="28"/>
        <v>78.986724982073099</v>
      </c>
      <c r="X120" s="90">
        <f t="shared" si="28"/>
        <v>51.608359024042372</v>
      </c>
      <c r="Y120" s="90">
        <f t="shared" si="28"/>
        <v>34.310921369149852</v>
      </c>
      <c r="Z120" s="90">
        <f t="shared" si="23"/>
        <v>88535</v>
      </c>
    </row>
    <row r="121" spans="2:26">
      <c r="B121" s="90" t="s">
        <v>1037</v>
      </c>
      <c r="C121" s="90">
        <v>44.414200000000001</v>
      </c>
      <c r="D121" s="90">
        <v>28.29</v>
      </c>
      <c r="E121" s="90">
        <v>7.69</v>
      </c>
      <c r="F121" s="90">
        <v>13.62</v>
      </c>
      <c r="G121" s="90">
        <v>4.05</v>
      </c>
      <c r="H121" s="90"/>
      <c r="I121" s="90">
        <v>1.72</v>
      </c>
      <c r="J121" s="100" t="s">
        <v>668</v>
      </c>
      <c r="K121" s="91" t="s">
        <v>1038</v>
      </c>
      <c r="L121" s="90">
        <f t="shared" si="16"/>
        <v>3.8726353283409356</v>
      </c>
      <c r="M121" s="90">
        <f t="shared" si="17"/>
        <v>10.96646913580247</v>
      </c>
      <c r="N121" s="90">
        <f t="shared" si="18"/>
        <v>3.2609544787077831</v>
      </c>
      <c r="O121" s="1">
        <f t="shared" si="19"/>
        <v>13.987789444374732</v>
      </c>
      <c r="P121" s="90">
        <f t="shared" si="20"/>
        <v>164.47699352817384</v>
      </c>
      <c r="Q121" s="90">
        <f t="shared" si="21"/>
        <v>3.7032524176541251</v>
      </c>
      <c r="R121" s="90">
        <f t="shared" si="22"/>
        <v>42.776411869023633</v>
      </c>
      <c r="S121" s="90">
        <f t="shared" si="28"/>
        <v>63.413001120331899</v>
      </c>
      <c r="T121" s="1">
        <f t="shared" si="28"/>
        <v>63.413001120331899</v>
      </c>
      <c r="U121" s="90">
        <f t="shared" si="28"/>
        <v>100.97460622948361</v>
      </c>
      <c r="V121" s="90">
        <f t="shared" si="28"/>
        <v>63.413001120331899</v>
      </c>
      <c r="W121" s="90">
        <f t="shared" si="28"/>
        <v>40.656197309069682</v>
      </c>
      <c r="X121" s="90">
        <f t="shared" si="28"/>
        <v>26.563952711737102</v>
      </c>
      <c r="Y121" s="90">
        <f t="shared" si="28"/>
        <v>17.660582703697756</v>
      </c>
      <c r="Z121" s="90">
        <f t="shared" si="23"/>
        <v>22515</v>
      </c>
    </row>
    <row r="122" spans="2:26">
      <c r="B122" s="90" t="s">
        <v>938</v>
      </c>
      <c r="C122" s="90">
        <v>88.828900000000004</v>
      </c>
      <c r="D122" s="90">
        <v>28.25</v>
      </c>
      <c r="E122" s="90">
        <v>16.88</v>
      </c>
      <c r="F122" s="90">
        <v>14.94</v>
      </c>
      <c r="G122" s="90">
        <v>4.03</v>
      </c>
      <c r="H122" s="90"/>
      <c r="I122" s="90">
        <v>0</v>
      </c>
      <c r="J122" s="92" t="s">
        <v>682</v>
      </c>
      <c r="K122" s="91" t="s">
        <v>939</v>
      </c>
      <c r="L122" s="90">
        <f t="shared" si="16"/>
        <v>0</v>
      </c>
      <c r="M122" s="90">
        <f t="shared" si="17"/>
        <v>22.041910669975184</v>
      </c>
      <c r="N122" s="90">
        <f t="shared" si="18"/>
        <v>5.9457095046854089</v>
      </c>
      <c r="O122" s="1">
        <f t="shared" si="19"/>
        <v>7.3092118465931222</v>
      </c>
      <c r="P122" s="90">
        <f t="shared" si="20"/>
        <v>179.85575352786358</v>
      </c>
      <c r="Q122" s="90">
        <f t="shared" si="21"/>
        <v>2.0247436760768576</v>
      </c>
      <c r="R122" s="90">
        <f t="shared" si="22"/>
        <v>-21.937366287368661</v>
      </c>
      <c r="S122" s="90">
        <f t="shared" si="28"/>
        <v>69.34217883795958</v>
      </c>
      <c r="T122" s="1">
        <f t="shared" si="28"/>
        <v>69.34217883795958</v>
      </c>
      <c r="U122" s="90">
        <f t="shared" si="28"/>
        <v>110.41583081631563</v>
      </c>
      <c r="V122" s="90">
        <f t="shared" si="28"/>
        <v>69.34217883795958</v>
      </c>
      <c r="W122" s="90">
        <f t="shared" si="28"/>
        <v>44.457591580111696</v>
      </c>
      <c r="X122" s="90">
        <f t="shared" si="28"/>
        <v>29.047708309610037</v>
      </c>
      <c r="Y122" s="90">
        <f t="shared" si="28"/>
        <v>19.311864484990267</v>
      </c>
      <c r="Z122" s="90">
        <f t="shared" si="23"/>
        <v>11258</v>
      </c>
    </row>
    <row r="123" spans="2:26">
      <c r="B123" s="90" t="s">
        <v>1160</v>
      </c>
      <c r="C123" s="90">
        <v>149.78</v>
      </c>
      <c r="D123" s="90">
        <v>28.22</v>
      </c>
      <c r="E123" s="90">
        <v>16.36</v>
      </c>
      <c r="F123" s="90">
        <v>46.62</v>
      </c>
      <c r="G123" s="90">
        <v>11.93</v>
      </c>
      <c r="H123" s="90"/>
      <c r="I123" s="90">
        <v>3.77</v>
      </c>
      <c r="J123" s="90" t="s">
        <v>881</v>
      </c>
      <c r="K123" s="91" t="s">
        <v>1161</v>
      </c>
      <c r="L123" s="90">
        <f t="shared" si="16"/>
        <v>2.5170249699559353</v>
      </c>
      <c r="M123" s="90">
        <f t="shared" si="17"/>
        <v>12.55490360435876</v>
      </c>
      <c r="N123" s="90">
        <f t="shared" si="18"/>
        <v>3.212784212784213</v>
      </c>
      <c r="O123" s="1">
        <f t="shared" si="19"/>
        <v>14.095263803845604</v>
      </c>
      <c r="P123" s="90">
        <f t="shared" si="20"/>
        <v>559.92517532893714</v>
      </c>
      <c r="Q123" s="90">
        <f t="shared" si="21"/>
        <v>3.7383173676654904</v>
      </c>
      <c r="R123" s="90">
        <f t="shared" si="22"/>
        <v>44.128317486130044</v>
      </c>
      <c r="S123" s="90">
        <f t="shared" ref="S123:Y132" si="29">$P123/S$2</f>
        <v>215.87539393072558</v>
      </c>
      <c r="T123" s="1">
        <f t="shared" si="29"/>
        <v>215.87539393072558</v>
      </c>
      <c r="U123" s="90">
        <f t="shared" si="29"/>
        <v>343.74548612556788</v>
      </c>
      <c r="V123" s="90">
        <f t="shared" si="29"/>
        <v>215.87539393072558</v>
      </c>
      <c r="W123" s="90">
        <f t="shared" si="29"/>
        <v>138.40493991391756</v>
      </c>
      <c r="X123" s="90">
        <f t="shared" si="29"/>
        <v>90.43104181619907</v>
      </c>
      <c r="Y123" s="90">
        <f t="shared" si="29"/>
        <v>60.121507906121273</v>
      </c>
      <c r="Z123" s="90">
        <f t="shared" si="23"/>
        <v>6676</v>
      </c>
    </row>
    <row r="124" spans="2:26">
      <c r="B124" s="90" t="s">
        <v>883</v>
      </c>
      <c r="C124" s="90">
        <v>103.07</v>
      </c>
      <c r="D124" s="90">
        <v>28.12</v>
      </c>
      <c r="E124" s="90">
        <v>11.65</v>
      </c>
      <c r="F124" s="90">
        <v>12.66</v>
      </c>
      <c r="G124" s="90">
        <v>3.57</v>
      </c>
      <c r="H124" s="90"/>
      <c r="I124" s="90">
        <v>2.2599999999999998</v>
      </c>
      <c r="J124" s="90" t="s">
        <v>884</v>
      </c>
      <c r="K124" s="91" t="s">
        <v>885</v>
      </c>
      <c r="L124" s="90">
        <f t="shared" si="16"/>
        <v>2.1926845832929076</v>
      </c>
      <c r="M124" s="90">
        <f t="shared" si="17"/>
        <v>28.871148459383754</v>
      </c>
      <c r="N124" s="90">
        <f t="shared" si="18"/>
        <v>8.1413902053712466</v>
      </c>
      <c r="O124" s="1">
        <f t="shared" si="19"/>
        <v>3.8836195240979254</v>
      </c>
      <c r="P124" s="90">
        <f t="shared" si="20"/>
        <v>150.87004003980323</v>
      </c>
      <c r="Q124" s="90">
        <f t="shared" si="21"/>
        <v>1.4637628799825675</v>
      </c>
      <c r="R124" s="90">
        <f t="shared" si="22"/>
        <v>-43.565604430667634</v>
      </c>
      <c r="S124" s="90">
        <f t="shared" si="29"/>
        <v>58.166931513310857</v>
      </c>
      <c r="T124" s="1">
        <f t="shared" si="29"/>
        <v>58.166931513310857</v>
      </c>
      <c r="U124" s="90">
        <f t="shared" si="29"/>
        <v>92.621117142660225</v>
      </c>
      <c r="V124" s="90">
        <f t="shared" si="29"/>
        <v>58.166931513310857</v>
      </c>
      <c r="W124" s="90">
        <f t="shared" si="29"/>
        <v>37.292766509832894</v>
      </c>
      <c r="X124" s="90">
        <f t="shared" si="29"/>
        <v>24.366353757242788</v>
      </c>
      <c r="Y124" s="90">
        <f t="shared" si="29"/>
        <v>16.199547197929135</v>
      </c>
      <c r="Z124" s="90">
        <f t="shared" si="23"/>
        <v>9702</v>
      </c>
    </row>
    <row r="125" spans="2:26">
      <c r="B125" s="90" t="s">
        <v>999</v>
      </c>
      <c r="C125" s="90">
        <v>31.33</v>
      </c>
      <c r="D125" s="90">
        <v>27.92</v>
      </c>
      <c r="E125" s="90">
        <v>44.23</v>
      </c>
      <c r="F125" s="90">
        <v>12.1</v>
      </c>
      <c r="G125" s="90">
        <v>4.29</v>
      </c>
      <c r="H125" s="90"/>
      <c r="I125" s="90">
        <v>3.4</v>
      </c>
      <c r="J125" s="99" t="s">
        <v>693</v>
      </c>
      <c r="K125" s="91" t="s">
        <v>1000</v>
      </c>
      <c r="L125" s="90">
        <f t="shared" si="16"/>
        <v>10.85221832109799</v>
      </c>
      <c r="M125" s="90">
        <f t="shared" si="17"/>
        <v>7.3030303030303028</v>
      </c>
      <c r="N125" s="90">
        <f t="shared" si="18"/>
        <v>2.5892561983471074</v>
      </c>
      <c r="O125" s="1">
        <f t="shared" si="19"/>
        <v>16.311042484061677</v>
      </c>
      <c r="P125" s="90">
        <f t="shared" si="20"/>
        <v>141.9612705761451</v>
      </c>
      <c r="Q125" s="90">
        <f t="shared" si="21"/>
        <v>4.5311608865670321</v>
      </c>
      <c r="R125" s="90">
        <f t="shared" si="22"/>
        <v>74.695867314148558</v>
      </c>
      <c r="S125" s="90">
        <f t="shared" si="29"/>
        <v>54.732215229522737</v>
      </c>
      <c r="T125" s="1">
        <f t="shared" si="29"/>
        <v>54.732215229522737</v>
      </c>
      <c r="U125" s="90">
        <f t="shared" si="29"/>
        <v>87.1519054961813</v>
      </c>
      <c r="V125" s="90">
        <f t="shared" si="29"/>
        <v>54.732215229522737</v>
      </c>
      <c r="W125" s="90">
        <f t="shared" si="29"/>
        <v>35.09065494805111</v>
      </c>
      <c r="X125" s="90">
        <f t="shared" si="29"/>
        <v>22.927537752183422</v>
      </c>
      <c r="Y125" s="90">
        <f t="shared" si="29"/>
        <v>15.242975360578757</v>
      </c>
      <c r="Z125" s="90">
        <f t="shared" si="23"/>
        <v>31918</v>
      </c>
    </row>
    <row r="126" spans="2:26">
      <c r="B126" s="90" t="s">
        <v>868</v>
      </c>
      <c r="C126" s="90">
        <v>18.98</v>
      </c>
      <c r="D126" s="90">
        <v>27.61</v>
      </c>
      <c r="E126" s="90">
        <v>26.22</v>
      </c>
      <c r="F126" s="90">
        <v>9.4</v>
      </c>
      <c r="G126" s="90">
        <v>2.69</v>
      </c>
      <c r="H126" s="90"/>
      <c r="I126" s="90">
        <v>1.08</v>
      </c>
      <c r="J126" s="90"/>
      <c r="K126" s="91" t="s">
        <v>869</v>
      </c>
      <c r="L126" s="90">
        <f t="shared" si="16"/>
        <v>5.6902002107481566</v>
      </c>
      <c r="M126" s="90">
        <f t="shared" si="17"/>
        <v>7.0557620817843869</v>
      </c>
      <c r="N126" s="90">
        <f t="shared" si="18"/>
        <v>2.0191489361702128</v>
      </c>
      <c r="O126" s="1">
        <f t="shared" si="19"/>
        <v>18.950938591326683</v>
      </c>
      <c r="P126" s="90">
        <f t="shared" si="20"/>
        <v>107.64031011076889</v>
      </c>
      <c r="Q126" s="90">
        <f t="shared" si="21"/>
        <v>5.6712492155304997</v>
      </c>
      <c r="R126" s="90">
        <f t="shared" si="22"/>
        <v>118.65120777302786</v>
      </c>
      <c r="S126" s="90">
        <f t="shared" si="29"/>
        <v>41.499999235320693</v>
      </c>
      <c r="T126" s="1">
        <f t="shared" si="29"/>
        <v>41.499999235320693</v>
      </c>
      <c r="U126" s="90">
        <f t="shared" si="29"/>
        <v>66.081812992238426</v>
      </c>
      <c r="V126" s="90">
        <f t="shared" si="29"/>
        <v>41.499999235320693</v>
      </c>
      <c r="W126" s="90">
        <f t="shared" si="29"/>
        <v>26.607038421596915</v>
      </c>
      <c r="X126" s="90">
        <f t="shared" si="29"/>
        <v>17.384511026883487</v>
      </c>
      <c r="Y126" s="90">
        <f t="shared" si="29"/>
        <v>11.557790291426263</v>
      </c>
      <c r="Z126" s="90">
        <f t="shared" si="23"/>
        <v>52687</v>
      </c>
    </row>
    <row r="127" spans="2:26">
      <c r="B127" s="90" t="s">
        <v>1086</v>
      </c>
      <c r="C127" s="90">
        <v>134.08500000000001</v>
      </c>
      <c r="D127" s="90">
        <v>27.53</v>
      </c>
      <c r="E127" s="90">
        <v>11.81</v>
      </c>
      <c r="F127" s="90">
        <v>46.71</v>
      </c>
      <c r="G127" s="90">
        <v>11.98</v>
      </c>
      <c r="H127" s="90"/>
      <c r="I127" s="90">
        <v>3.99</v>
      </c>
      <c r="J127" s="90" t="s">
        <v>881</v>
      </c>
      <c r="K127" s="91" t="s">
        <v>1087</v>
      </c>
      <c r="L127" s="90">
        <f t="shared" si="16"/>
        <v>2.9757243539545808</v>
      </c>
      <c r="M127" s="90">
        <f t="shared" si="17"/>
        <v>11.192404006677796</v>
      </c>
      <c r="N127" s="90">
        <f t="shared" si="18"/>
        <v>2.8705844572896599</v>
      </c>
      <c r="O127" s="1">
        <f t="shared" si="19"/>
        <v>14.766550074471517</v>
      </c>
      <c r="P127" s="90">
        <f t="shared" si="20"/>
        <v>531.53695501230254</v>
      </c>
      <c r="Q127" s="90">
        <f t="shared" si="21"/>
        <v>3.964179102899672</v>
      </c>
      <c r="R127" s="90">
        <f t="shared" si="22"/>
        <v>52.836265121974861</v>
      </c>
      <c r="S127" s="90">
        <f t="shared" si="29"/>
        <v>204.9305060888</v>
      </c>
      <c r="T127" s="1">
        <f t="shared" si="29"/>
        <v>204.9305060888</v>
      </c>
      <c r="U127" s="90">
        <f t="shared" si="29"/>
        <v>326.31758142875088</v>
      </c>
      <c r="V127" s="90">
        <f t="shared" si="29"/>
        <v>204.9305060888</v>
      </c>
      <c r="W127" s="90">
        <f t="shared" si="29"/>
        <v>131.38780601762744</v>
      </c>
      <c r="X127" s="90">
        <f t="shared" si="29"/>
        <v>85.846185746755637</v>
      </c>
      <c r="Y127" s="90">
        <f t="shared" si="29"/>
        <v>57.07334595983157</v>
      </c>
      <c r="Z127" s="90">
        <f t="shared" si="23"/>
        <v>7458</v>
      </c>
    </row>
    <row r="128" spans="2:26">
      <c r="B128" s="90" t="s">
        <v>1166</v>
      </c>
      <c r="C128" s="90">
        <v>52.98</v>
      </c>
      <c r="D128" s="90">
        <v>27.3</v>
      </c>
      <c r="E128" s="90">
        <v>9.5299999999999994</v>
      </c>
      <c r="F128" s="90">
        <v>27.1</v>
      </c>
      <c r="G128" s="90">
        <v>707.74</v>
      </c>
      <c r="H128" s="90"/>
      <c r="I128" s="90">
        <v>35.25</v>
      </c>
      <c r="J128" s="90" t="s">
        <v>972</v>
      </c>
      <c r="K128" s="91" t="s">
        <v>1167</v>
      </c>
      <c r="L128" s="90">
        <f t="shared" si="16"/>
        <v>66.534541336353342</v>
      </c>
      <c r="M128" s="90">
        <f t="shared" si="17"/>
        <v>7.4857998700087594E-2</v>
      </c>
      <c r="N128" s="90">
        <f t="shared" si="18"/>
        <v>1.9549815498154979</v>
      </c>
      <c r="O128" s="1">
        <f t="shared" si="19"/>
        <v>19.045816303490739</v>
      </c>
      <c r="P128" s="90">
        <f t="shared" si="20"/>
        <v>302.86795657284011</v>
      </c>
      <c r="Q128" s="90">
        <f t="shared" si="21"/>
        <v>5.7166469719297872</v>
      </c>
      <c r="R128" s="90">
        <f t="shared" si="22"/>
        <v>120.40148780651805</v>
      </c>
      <c r="S128" s="90">
        <f t="shared" si="29"/>
        <v>116.76870823989326</v>
      </c>
      <c r="T128" s="1">
        <f t="shared" si="29"/>
        <v>116.76870823989326</v>
      </c>
      <c r="U128" s="90">
        <f t="shared" si="29"/>
        <v>185.93465261287366</v>
      </c>
      <c r="V128" s="90">
        <f t="shared" si="29"/>
        <v>116.76870823989326</v>
      </c>
      <c r="W128" s="90">
        <f t="shared" si="29"/>
        <v>74.864326839187513</v>
      </c>
      <c r="X128" s="90">
        <f t="shared" si="29"/>
        <v>48.914865864953029</v>
      </c>
      <c r="Y128" s="90">
        <f t="shared" si="29"/>
        <v>32.520199212167412</v>
      </c>
      <c r="Z128" s="90">
        <f t="shared" si="23"/>
        <v>18875</v>
      </c>
    </row>
    <row r="129" spans="1:26">
      <c r="B129" s="90" t="s">
        <v>918</v>
      </c>
      <c r="C129" s="90">
        <v>58.88</v>
      </c>
      <c r="D129" s="90">
        <v>27.19</v>
      </c>
      <c r="E129" s="90">
        <v>15.04</v>
      </c>
      <c r="F129" s="90">
        <v>13.52</v>
      </c>
      <c r="G129" s="90">
        <v>3.61</v>
      </c>
      <c r="H129" s="90"/>
      <c r="I129" s="90">
        <v>1.1000000000000001</v>
      </c>
      <c r="J129" s="97" t="s">
        <v>902</v>
      </c>
      <c r="K129" s="91" t="s">
        <v>919</v>
      </c>
      <c r="L129" s="90">
        <f t="shared" si="16"/>
        <v>1.8682065217391304</v>
      </c>
      <c r="M129" s="90">
        <f t="shared" si="17"/>
        <v>16.310249307479225</v>
      </c>
      <c r="N129" s="90">
        <f t="shared" si="18"/>
        <v>4.3550295857988166</v>
      </c>
      <c r="O129" s="1">
        <f t="shared" si="19"/>
        <v>9.7877428326061278</v>
      </c>
      <c r="P129" s="90">
        <f t="shared" si="20"/>
        <v>149.79812066363937</v>
      </c>
      <c r="Q129" s="90">
        <f t="shared" si="21"/>
        <v>2.5441256906188752</v>
      </c>
      <c r="R129" s="90">
        <f t="shared" si="22"/>
        <v>-1.9129412516620476</v>
      </c>
      <c r="S129" s="90">
        <f t="shared" si="29"/>
        <v>57.753660191021389</v>
      </c>
      <c r="T129" s="1">
        <f t="shared" si="29"/>
        <v>57.753660191021389</v>
      </c>
      <c r="U129" s="90">
        <f t="shared" si="29"/>
        <v>91.963051630906094</v>
      </c>
      <c r="V129" s="90">
        <f t="shared" si="29"/>
        <v>57.753660191021389</v>
      </c>
      <c r="W129" s="90">
        <f t="shared" si="29"/>
        <v>37.027804433849496</v>
      </c>
      <c r="X129" s="90">
        <f t="shared" si="29"/>
        <v>24.193232793584521</v>
      </c>
      <c r="Y129" s="90">
        <f t="shared" si="29"/>
        <v>16.084450731314821</v>
      </c>
      <c r="Z129" s="90">
        <f t="shared" si="23"/>
        <v>16984</v>
      </c>
    </row>
    <row r="130" spans="1:26">
      <c r="B130" s="90" t="s">
        <v>846</v>
      </c>
      <c r="C130" s="90">
        <v>66.260000000000005</v>
      </c>
      <c r="D130" s="90">
        <v>27.06</v>
      </c>
      <c r="E130" s="90">
        <v>13.78</v>
      </c>
      <c r="F130" s="90">
        <v>14.52</v>
      </c>
      <c r="G130" s="90">
        <v>4.41</v>
      </c>
      <c r="H130" s="90"/>
      <c r="I130" s="90">
        <v>0</v>
      </c>
      <c r="J130" s="90" t="s">
        <v>778</v>
      </c>
      <c r="K130" s="91" t="s">
        <v>847</v>
      </c>
      <c r="L130" s="90">
        <f t="shared" si="16"/>
        <v>0</v>
      </c>
      <c r="M130" s="90">
        <f t="shared" si="17"/>
        <v>15.024943310657598</v>
      </c>
      <c r="N130" s="90">
        <f t="shared" si="18"/>
        <v>4.5633608815427005</v>
      </c>
      <c r="O130" s="1">
        <f t="shared" si="19"/>
        <v>9.1642334434193007</v>
      </c>
      <c r="P130" s="90">
        <f t="shared" si="20"/>
        <v>159.24108439106757</v>
      </c>
      <c r="Q130" s="90">
        <f t="shared" si="21"/>
        <v>2.4032762509970955</v>
      </c>
      <c r="R130" s="90">
        <f t="shared" si="22"/>
        <v>-7.3432968782707491</v>
      </c>
      <c r="S130" s="90">
        <f t="shared" si="29"/>
        <v>61.394331488457809</v>
      </c>
      <c r="T130" s="1">
        <f t="shared" si="29"/>
        <v>61.394331488457809</v>
      </c>
      <c r="U130" s="90">
        <f t="shared" si="29"/>
        <v>97.760212215878923</v>
      </c>
      <c r="V130" s="90">
        <f t="shared" si="29"/>
        <v>61.394331488457809</v>
      </c>
      <c r="W130" s="90">
        <f t="shared" si="29"/>
        <v>39.361960647733277</v>
      </c>
      <c r="X130" s="90">
        <f t="shared" si="29"/>
        <v>25.718324154590487</v>
      </c>
      <c r="Y130" s="90">
        <f t="shared" si="29"/>
        <v>17.098381240980281</v>
      </c>
      <c r="Z130" s="90">
        <f t="shared" si="23"/>
        <v>15092</v>
      </c>
    </row>
    <row r="131" spans="1:26">
      <c r="B131" s="90" t="s">
        <v>971</v>
      </c>
      <c r="C131" s="90">
        <v>30.38</v>
      </c>
      <c r="D131" s="90">
        <v>27.04</v>
      </c>
      <c r="E131" s="90">
        <v>10.89</v>
      </c>
      <c r="F131" s="90">
        <v>9.5399999999999991</v>
      </c>
      <c r="G131" s="90">
        <v>2.4700000000000002</v>
      </c>
      <c r="H131" s="90"/>
      <c r="I131" s="90">
        <v>1.58</v>
      </c>
      <c r="J131" s="90" t="s">
        <v>972</v>
      </c>
      <c r="K131" s="91" t="s">
        <v>973</v>
      </c>
      <c r="L131" s="90">
        <f t="shared" ref="L131:L194" si="30">I131/C131*100</f>
        <v>5.2007899934167217</v>
      </c>
      <c r="M131" s="90">
        <f t="shared" ref="M131:M194" si="31">C131/G131</f>
        <v>12.299595141700404</v>
      </c>
      <c r="N131" s="90">
        <f t="shared" ref="N131:N194" si="32">C131/F131</f>
        <v>3.1844863731656186</v>
      </c>
      <c r="O131" s="1">
        <f t="shared" ref="O131:O194" si="33">((POWER(Q131,1/10)-1)*100)</f>
        <v>13.145307116042982</v>
      </c>
      <c r="P131" s="90">
        <f t="shared" ref="P131:P194" si="34">IF($O$1=1,POWER((1+(D131)/100),10)*F131,IF($O$1=2,POWER((1+(E131)/100),10)*F131,POWER((1+(E131+L131)/100),10)*F131))</f>
        <v>104.46077066269615</v>
      </c>
      <c r="Q131" s="90">
        <f t="shared" ref="Q131:Q194" si="35">P131/C131</f>
        <v>3.438471713716134</v>
      </c>
      <c r="R131" s="90">
        <f t="shared" ref="R131:R194" si="36">S131/C131*100-100</f>
        <v>32.567969511651654</v>
      </c>
      <c r="S131" s="90">
        <f t="shared" si="29"/>
        <v>40.274149137639775</v>
      </c>
      <c r="T131" s="1">
        <f t="shared" si="29"/>
        <v>40.274149137639775</v>
      </c>
      <c r="U131" s="90">
        <f t="shared" si="29"/>
        <v>64.129851584910895</v>
      </c>
      <c r="V131" s="90">
        <f t="shared" si="29"/>
        <v>40.274149137639775</v>
      </c>
      <c r="W131" s="90">
        <f t="shared" si="29"/>
        <v>25.821104897522176</v>
      </c>
      <c r="X131" s="90">
        <f t="shared" si="29"/>
        <v>16.87099765500124</v>
      </c>
      <c r="Y131" s="90">
        <f t="shared" si="29"/>
        <v>11.216389842780906</v>
      </c>
      <c r="Z131" s="90">
        <f t="shared" ref="Z131:Z194" si="37">ROUND(1000000/C131,  0)</f>
        <v>32916</v>
      </c>
    </row>
    <row r="132" spans="1:26">
      <c r="B132" s="90" t="s">
        <v>1049</v>
      </c>
      <c r="C132" s="90">
        <v>77.36</v>
      </c>
      <c r="D132" s="90">
        <v>27.03</v>
      </c>
      <c r="E132" s="90">
        <v>19.989999999999998</v>
      </c>
      <c r="F132" s="90">
        <v>14.01</v>
      </c>
      <c r="G132" s="90">
        <v>3.75</v>
      </c>
      <c r="H132" s="90"/>
      <c r="I132" s="90">
        <v>0.96</v>
      </c>
      <c r="J132" s="90" t="s">
        <v>765</v>
      </c>
      <c r="K132" s="91" t="s">
        <v>1050</v>
      </c>
      <c r="L132" s="90">
        <f t="shared" si="30"/>
        <v>1.2409513960703205</v>
      </c>
      <c r="M132" s="90">
        <f t="shared" si="31"/>
        <v>20.629333333333332</v>
      </c>
      <c r="N132" s="90">
        <f t="shared" si="32"/>
        <v>5.5217701641684513</v>
      </c>
      <c r="O132" s="1">
        <f t="shared" si="33"/>
        <v>7.0775598141944895</v>
      </c>
      <c r="P132" s="90">
        <f t="shared" si="34"/>
        <v>153.28551459231448</v>
      </c>
      <c r="Q132" s="90">
        <f t="shared" si="35"/>
        <v>1.9814570138613559</v>
      </c>
      <c r="R132" s="90">
        <f t="shared" si="36"/>
        <v>-23.606254501267614</v>
      </c>
      <c r="S132" s="90">
        <f t="shared" si="29"/>
        <v>59.098201517819376</v>
      </c>
      <c r="T132" s="1">
        <f t="shared" si="29"/>
        <v>59.098201517819376</v>
      </c>
      <c r="U132" s="90">
        <f t="shared" si="29"/>
        <v>94.104008984037321</v>
      </c>
      <c r="V132" s="90">
        <f t="shared" si="29"/>
        <v>59.098201517819376</v>
      </c>
      <c r="W132" s="90">
        <f t="shared" si="29"/>
        <v>37.88983487724024</v>
      </c>
      <c r="X132" s="90">
        <f t="shared" si="29"/>
        <v>24.756466382801708</v>
      </c>
      <c r="Y132" s="90">
        <f t="shared" si="29"/>
        <v>16.458906803113038</v>
      </c>
      <c r="Z132" s="90">
        <f t="shared" si="37"/>
        <v>12927</v>
      </c>
    </row>
    <row r="133" spans="1:26">
      <c r="B133" s="90" t="s">
        <v>1045</v>
      </c>
      <c r="C133" s="90">
        <v>12.42</v>
      </c>
      <c r="D133" s="90">
        <v>26.95</v>
      </c>
      <c r="E133" s="90">
        <v>13.44</v>
      </c>
      <c r="F133" s="90">
        <v>2.7</v>
      </c>
      <c r="G133" s="90">
        <v>15.8</v>
      </c>
      <c r="H133" s="90"/>
      <c r="I133" s="90">
        <v>6.12</v>
      </c>
      <c r="J133" s="90" t="s">
        <v>676</v>
      </c>
      <c r="K133" s="91" t="s">
        <v>1046</v>
      </c>
      <c r="L133" s="90">
        <f t="shared" si="30"/>
        <v>49.275362318840585</v>
      </c>
      <c r="M133" s="90">
        <f t="shared" si="31"/>
        <v>0.78607594936708858</v>
      </c>
      <c r="N133" s="90">
        <f t="shared" si="32"/>
        <v>4.5999999999999996</v>
      </c>
      <c r="O133" s="1">
        <f t="shared" si="33"/>
        <v>8.9825391160450518</v>
      </c>
      <c r="P133" s="90">
        <f t="shared" si="34"/>
        <v>29.355590191733313</v>
      </c>
      <c r="Q133" s="90">
        <f t="shared" si="35"/>
        <v>2.3635740895115389</v>
      </c>
      <c r="R133" s="90">
        <f t="shared" si="36"/>
        <v>-8.8739870719311398</v>
      </c>
      <c r="S133" s="90">
        <f t="shared" ref="S133:Y142" si="38">$P133/S$2</f>
        <v>11.317850805666152</v>
      </c>
      <c r="T133" s="1">
        <f t="shared" si="38"/>
        <v>11.317850805666152</v>
      </c>
      <c r="U133" s="90">
        <f t="shared" si="38"/>
        <v>18.0217858842162</v>
      </c>
      <c r="V133" s="90">
        <f t="shared" si="38"/>
        <v>11.317850805666152</v>
      </c>
      <c r="W133" s="90">
        <f t="shared" si="38"/>
        <v>7.2562529345775273</v>
      </c>
      <c r="X133" s="90">
        <f t="shared" si="38"/>
        <v>4.7410917049913275</v>
      </c>
      <c r="Y133" s="90">
        <f t="shared" si="38"/>
        <v>3.1520324957068238</v>
      </c>
      <c r="Z133" s="90">
        <f t="shared" si="37"/>
        <v>80515</v>
      </c>
    </row>
    <row r="134" spans="1:26">
      <c r="A134" s="85" t="s">
        <v>334</v>
      </c>
      <c r="B134" s="90" t="s">
        <v>675</v>
      </c>
      <c r="C134" s="90">
        <v>12.49</v>
      </c>
      <c r="D134" s="90">
        <v>26.95</v>
      </c>
      <c r="E134" s="90">
        <v>13.44</v>
      </c>
      <c r="F134" s="90">
        <v>2.7</v>
      </c>
      <c r="G134" s="90">
        <v>15.8</v>
      </c>
      <c r="H134" s="90"/>
      <c r="I134" s="90">
        <v>6.12</v>
      </c>
      <c r="J134" s="99" t="s">
        <v>676</v>
      </c>
      <c r="K134" s="91" t="s">
        <v>677</v>
      </c>
      <c r="L134" s="90">
        <f t="shared" si="30"/>
        <v>48.999199359487591</v>
      </c>
      <c r="M134" s="90">
        <f t="shared" si="31"/>
        <v>0.79050632911392404</v>
      </c>
      <c r="N134" s="90">
        <f t="shared" si="32"/>
        <v>4.6259259259259258</v>
      </c>
      <c r="O134" s="1">
        <f t="shared" si="33"/>
        <v>8.9213054393368907</v>
      </c>
      <c r="P134" s="90">
        <f t="shared" si="34"/>
        <v>29.355590191733313</v>
      </c>
      <c r="Q134" s="90">
        <f t="shared" si="35"/>
        <v>2.3503274773205214</v>
      </c>
      <c r="R134" s="90">
        <f t="shared" si="36"/>
        <v>-9.3847013157233619</v>
      </c>
      <c r="S134" s="90">
        <f t="shared" si="38"/>
        <v>11.317850805666152</v>
      </c>
      <c r="T134" s="1">
        <f t="shared" si="38"/>
        <v>11.317850805666152</v>
      </c>
      <c r="U134" s="90">
        <f t="shared" si="38"/>
        <v>18.0217858842162</v>
      </c>
      <c r="V134" s="90">
        <f t="shared" si="38"/>
        <v>11.317850805666152</v>
      </c>
      <c r="W134" s="90">
        <f t="shared" si="38"/>
        <v>7.2562529345775273</v>
      </c>
      <c r="X134" s="90">
        <f t="shared" si="38"/>
        <v>4.7410917049913275</v>
      </c>
      <c r="Y134" s="90">
        <f t="shared" si="38"/>
        <v>3.1520324957068238</v>
      </c>
      <c r="Z134" s="90">
        <f t="shared" si="37"/>
        <v>80064</v>
      </c>
    </row>
    <row r="135" spans="1:26">
      <c r="B135" s="90" t="s">
        <v>1156</v>
      </c>
      <c r="C135" s="90">
        <v>36.134999999999998</v>
      </c>
      <c r="D135" s="90">
        <v>26.62</v>
      </c>
      <c r="E135" s="90">
        <v>15.75</v>
      </c>
      <c r="F135" s="90">
        <v>2.46</v>
      </c>
      <c r="G135" s="90">
        <v>0.62</v>
      </c>
      <c r="H135" s="90"/>
      <c r="I135" s="90">
        <v>0.42</v>
      </c>
      <c r="J135" s="90" t="s">
        <v>671</v>
      </c>
      <c r="K135" s="91" t="s">
        <v>1157</v>
      </c>
      <c r="L135" s="90">
        <f t="shared" si="30"/>
        <v>1.1623080116230802</v>
      </c>
      <c r="M135" s="90">
        <f t="shared" si="31"/>
        <v>58.282258064516128</v>
      </c>
      <c r="N135" s="90">
        <f t="shared" si="32"/>
        <v>14.689024390243901</v>
      </c>
      <c r="O135" s="1">
        <f t="shared" si="33"/>
        <v>-3.2161232763779135</v>
      </c>
      <c r="P135" s="90">
        <f t="shared" si="34"/>
        <v>26.059027186017545</v>
      </c>
      <c r="Q135" s="90">
        <f t="shared" si="35"/>
        <v>0.72115752555742485</v>
      </c>
      <c r="R135" s="90">
        <f t="shared" si="36"/>
        <v>-72.196255539972896</v>
      </c>
      <c r="S135" s="90">
        <f t="shared" si="38"/>
        <v>10.046883060630792</v>
      </c>
      <c r="T135" s="1">
        <f t="shared" si="38"/>
        <v>10.046883060630792</v>
      </c>
      <c r="U135" s="90">
        <f t="shared" si="38"/>
        <v>15.997982163875129</v>
      </c>
      <c r="V135" s="90">
        <f t="shared" si="38"/>
        <v>10.046883060630792</v>
      </c>
      <c r="W135" s="90">
        <f t="shared" si="38"/>
        <v>6.4413929767974603</v>
      </c>
      <c r="X135" s="90">
        <f t="shared" si="38"/>
        <v>4.2086783752201002</v>
      </c>
      <c r="Y135" s="90">
        <f t="shared" si="38"/>
        <v>2.7980667382380067</v>
      </c>
      <c r="Z135" s="90">
        <f t="shared" si="37"/>
        <v>27674</v>
      </c>
    </row>
    <row r="136" spans="1:26">
      <c r="B136" s="90" t="s">
        <v>916</v>
      </c>
      <c r="C136" s="90">
        <v>135.16</v>
      </c>
      <c r="D136" s="90">
        <v>26.62</v>
      </c>
      <c r="E136" s="90">
        <v>16.2</v>
      </c>
      <c r="F136" s="90">
        <v>34.94</v>
      </c>
      <c r="G136" s="90">
        <v>8.84</v>
      </c>
      <c r="H136" s="90"/>
      <c r="I136" s="90">
        <v>0</v>
      </c>
      <c r="J136" s="90" t="s">
        <v>752</v>
      </c>
      <c r="K136" s="91" t="s">
        <v>917</v>
      </c>
      <c r="L136" s="90">
        <f t="shared" si="30"/>
        <v>0</v>
      </c>
      <c r="M136" s="90">
        <f t="shared" si="31"/>
        <v>15.289592760180996</v>
      </c>
      <c r="N136" s="90">
        <f t="shared" si="32"/>
        <v>3.8683457355466517</v>
      </c>
      <c r="O136" s="1">
        <f t="shared" si="33"/>
        <v>10.598638557077811</v>
      </c>
      <c r="P136" s="90">
        <f t="shared" si="34"/>
        <v>370.12293084530609</v>
      </c>
      <c r="Q136" s="90">
        <f t="shared" si="35"/>
        <v>2.7384058215840938</v>
      </c>
      <c r="R136" s="90">
        <f t="shared" si="36"/>
        <v>5.5773988246510271</v>
      </c>
      <c r="S136" s="90">
        <f t="shared" si="38"/>
        <v>142.69841225139831</v>
      </c>
      <c r="T136" s="1">
        <f t="shared" si="38"/>
        <v>142.69841225139831</v>
      </c>
      <c r="U136" s="90">
        <f t="shared" si="38"/>
        <v>227.22337268528332</v>
      </c>
      <c r="V136" s="90">
        <f t="shared" si="38"/>
        <v>142.69841225139831</v>
      </c>
      <c r="W136" s="90">
        <f t="shared" si="38"/>
        <v>91.488727889960671</v>
      </c>
      <c r="X136" s="90">
        <f t="shared" si="38"/>
        <v>59.776919687069224</v>
      </c>
      <c r="Y136" s="90">
        <f t="shared" si="38"/>
        <v>39.741647087006484</v>
      </c>
      <c r="Z136" s="90">
        <f t="shared" si="37"/>
        <v>7399</v>
      </c>
    </row>
    <row r="137" spans="1:26">
      <c r="B137" s="90" t="s">
        <v>1170</v>
      </c>
      <c r="C137" s="90">
        <v>55.74</v>
      </c>
      <c r="D137" s="90">
        <v>26.48</v>
      </c>
      <c r="E137" s="90">
        <v>3.26</v>
      </c>
      <c r="F137" s="90">
        <v>2.91</v>
      </c>
      <c r="G137" s="90">
        <v>0.81</v>
      </c>
      <c r="H137" s="90"/>
      <c r="I137" s="90">
        <v>0</v>
      </c>
      <c r="J137" s="90" t="s">
        <v>733</v>
      </c>
      <c r="K137" s="91" t="s">
        <v>1171</v>
      </c>
      <c r="L137" s="90">
        <f t="shared" si="30"/>
        <v>0</v>
      </c>
      <c r="M137" s="90">
        <f t="shared" si="31"/>
        <v>68.81481481481481</v>
      </c>
      <c r="N137" s="90">
        <f t="shared" si="32"/>
        <v>19.154639175257731</v>
      </c>
      <c r="O137" s="1">
        <f t="shared" si="33"/>
        <v>-5.8556070576385011</v>
      </c>
      <c r="P137" s="90">
        <f t="shared" si="34"/>
        <v>30.486780100229694</v>
      </c>
      <c r="Q137" s="90">
        <f t="shared" si="35"/>
        <v>0.54694618048492449</v>
      </c>
      <c r="R137" s="90">
        <f t="shared" si="36"/>
        <v>-78.912857043492394</v>
      </c>
      <c r="S137" s="90">
        <f t="shared" si="38"/>
        <v>11.753973483957337</v>
      </c>
      <c r="T137" s="1">
        <f t="shared" si="38"/>
        <v>11.753973483957337</v>
      </c>
      <c r="U137" s="90">
        <f t="shared" si="38"/>
        <v>18.716238361313689</v>
      </c>
      <c r="V137" s="90">
        <f t="shared" si="38"/>
        <v>11.753973483957337</v>
      </c>
      <c r="W137" s="90">
        <f t="shared" si="38"/>
        <v>7.5358657796772253</v>
      </c>
      <c r="X137" s="90">
        <f t="shared" si="38"/>
        <v>4.923785190522147</v>
      </c>
      <c r="Y137" s="90">
        <f t="shared" si="38"/>
        <v>3.2734930872707535</v>
      </c>
      <c r="Z137" s="90">
        <f t="shared" si="37"/>
        <v>17940</v>
      </c>
    </row>
    <row r="138" spans="1:26">
      <c r="B138" s="90" t="s">
        <v>821</v>
      </c>
      <c r="C138" s="90">
        <v>32.547499999999999</v>
      </c>
      <c r="D138" s="90">
        <v>26.17</v>
      </c>
      <c r="E138" s="90">
        <v>16.670000000000002</v>
      </c>
      <c r="F138" s="90">
        <v>5.67</v>
      </c>
      <c r="G138" s="90">
        <v>2.81</v>
      </c>
      <c r="H138" s="90"/>
      <c r="I138" s="90">
        <v>3.6</v>
      </c>
      <c r="J138" s="90" t="s">
        <v>701</v>
      </c>
      <c r="K138" s="91" t="s">
        <v>822</v>
      </c>
      <c r="L138" s="90">
        <f t="shared" si="30"/>
        <v>11.060757354635534</v>
      </c>
      <c r="M138" s="90">
        <f t="shared" si="31"/>
        <v>11.582740213523131</v>
      </c>
      <c r="N138" s="90">
        <f t="shared" si="32"/>
        <v>5.7402998236331566</v>
      </c>
      <c r="O138" s="1">
        <f t="shared" si="33"/>
        <v>5.940652965140325</v>
      </c>
      <c r="P138" s="90">
        <f t="shared" si="34"/>
        <v>57.962097019302853</v>
      </c>
      <c r="Q138" s="90">
        <f t="shared" si="35"/>
        <v>1.7808463636009786</v>
      </c>
      <c r="R138" s="90">
        <f t="shared" si="36"/>
        <v>-31.340663500865929</v>
      </c>
      <c r="S138" s="90">
        <f t="shared" si="38"/>
        <v>22.346897547055661</v>
      </c>
      <c r="T138" s="1">
        <f t="shared" si="38"/>
        <v>22.346897547055661</v>
      </c>
      <c r="U138" s="90">
        <f t="shared" si="38"/>
        <v>35.583699563165361</v>
      </c>
      <c r="V138" s="90">
        <f t="shared" si="38"/>
        <v>22.346897547055661</v>
      </c>
      <c r="W138" s="90">
        <f t="shared" si="38"/>
        <v>14.327343917923454</v>
      </c>
      <c r="X138" s="90">
        <f t="shared" si="38"/>
        <v>9.3612022646202977</v>
      </c>
      <c r="Y138" s="90">
        <f t="shared" si="38"/>
        <v>6.2236327776371212</v>
      </c>
      <c r="Z138" s="90">
        <f t="shared" si="37"/>
        <v>30724</v>
      </c>
    </row>
    <row r="139" spans="1:26">
      <c r="B139" s="90" t="s">
        <v>957</v>
      </c>
      <c r="C139" s="90">
        <v>100.42</v>
      </c>
      <c r="D139" s="90">
        <v>26.08</v>
      </c>
      <c r="E139" s="90">
        <v>8.94</v>
      </c>
      <c r="F139" s="90">
        <v>10.28</v>
      </c>
      <c r="G139" s="90">
        <v>2.56</v>
      </c>
      <c r="H139" s="90"/>
      <c r="I139" s="90">
        <v>0</v>
      </c>
      <c r="J139" s="90" t="s">
        <v>733</v>
      </c>
      <c r="K139" s="91" t="s">
        <v>958</v>
      </c>
      <c r="L139" s="90">
        <f t="shared" si="30"/>
        <v>0</v>
      </c>
      <c r="M139" s="90">
        <f t="shared" si="31"/>
        <v>39.2265625</v>
      </c>
      <c r="N139" s="90">
        <f t="shared" si="32"/>
        <v>9.7684824902723744</v>
      </c>
      <c r="O139" s="1">
        <f t="shared" si="33"/>
        <v>0.38376721412527459</v>
      </c>
      <c r="P139" s="90">
        <f t="shared" si="34"/>
        <v>104.34102917806089</v>
      </c>
      <c r="Q139" s="90">
        <f t="shared" si="35"/>
        <v>1.0390462973318153</v>
      </c>
      <c r="R139" s="90">
        <f t="shared" si="36"/>
        <v>-59.940267265711697</v>
      </c>
      <c r="S139" s="90">
        <f t="shared" si="38"/>
        <v>40.227983611772316</v>
      </c>
      <c r="T139" s="1">
        <f t="shared" si="38"/>
        <v>40.227983611772316</v>
      </c>
      <c r="U139" s="90">
        <f t="shared" si="38"/>
        <v>64.056340700494658</v>
      </c>
      <c r="V139" s="90">
        <f t="shared" si="38"/>
        <v>40.227983611772316</v>
      </c>
      <c r="W139" s="90">
        <f t="shared" si="38"/>
        <v>25.791506633832014</v>
      </c>
      <c r="X139" s="90">
        <f t="shared" si="38"/>
        <v>16.851658736729128</v>
      </c>
      <c r="Y139" s="90">
        <f t="shared" si="38"/>
        <v>11.203532698768832</v>
      </c>
      <c r="Z139" s="90">
        <f t="shared" si="37"/>
        <v>9958</v>
      </c>
    </row>
    <row r="140" spans="1:26">
      <c r="B140" s="90" t="s">
        <v>856</v>
      </c>
      <c r="C140" s="90">
        <v>33.64</v>
      </c>
      <c r="D140" s="90">
        <v>26.05</v>
      </c>
      <c r="E140" s="90">
        <v>12.13</v>
      </c>
      <c r="F140" s="90">
        <v>3.73</v>
      </c>
      <c r="G140" s="90">
        <v>0.85</v>
      </c>
      <c r="H140" s="90"/>
      <c r="I140" s="90">
        <v>0.48</v>
      </c>
      <c r="J140" s="92" t="s">
        <v>755</v>
      </c>
      <c r="K140" s="91" t="s">
        <v>857</v>
      </c>
      <c r="L140" s="90">
        <f t="shared" si="30"/>
        <v>1.426872770511296</v>
      </c>
      <c r="M140" s="90">
        <f t="shared" si="31"/>
        <v>39.576470588235296</v>
      </c>
      <c r="N140" s="90">
        <f t="shared" si="32"/>
        <v>9.0187667560321714</v>
      </c>
      <c r="O140" s="1">
        <f t="shared" si="33"/>
        <v>1.1644988559185387</v>
      </c>
      <c r="P140" s="90">
        <f t="shared" si="34"/>
        <v>37.769160510259759</v>
      </c>
      <c r="Q140" s="90">
        <f t="shared" si="35"/>
        <v>1.122745556190837</v>
      </c>
      <c r="R140" s="90">
        <f t="shared" si="36"/>
        <v>-56.713298507379584</v>
      </c>
      <c r="S140" s="90">
        <f t="shared" si="38"/>
        <v>14.561646382117509</v>
      </c>
      <c r="T140" s="1">
        <f t="shared" si="38"/>
        <v>14.561646382117509</v>
      </c>
      <c r="U140" s="90">
        <f t="shared" si="38"/>
        <v>23.186988212356734</v>
      </c>
      <c r="V140" s="90">
        <f t="shared" si="38"/>
        <v>14.561646382117509</v>
      </c>
      <c r="W140" s="90">
        <f t="shared" si="38"/>
        <v>9.3359588411981402</v>
      </c>
      <c r="X140" s="90">
        <f t="shared" si="38"/>
        <v>6.0999302834696465</v>
      </c>
      <c r="Y140" s="90">
        <f t="shared" si="38"/>
        <v>4.0554327297235089</v>
      </c>
      <c r="Z140" s="90">
        <f t="shared" si="37"/>
        <v>29727</v>
      </c>
    </row>
    <row r="141" spans="1:26">
      <c r="B141" s="90" t="s">
        <v>848</v>
      </c>
      <c r="C141" s="90">
        <v>6.87</v>
      </c>
      <c r="D141" s="90">
        <v>25.44</v>
      </c>
      <c r="E141" s="90">
        <v>11.26</v>
      </c>
      <c r="F141" s="90">
        <v>1.63</v>
      </c>
      <c r="G141" s="90">
        <v>0.39</v>
      </c>
      <c r="H141" s="90"/>
      <c r="I141" s="90">
        <v>0</v>
      </c>
      <c r="J141" s="90" t="s">
        <v>682</v>
      </c>
      <c r="K141" s="91" t="s">
        <v>849</v>
      </c>
      <c r="L141" s="90">
        <f t="shared" si="30"/>
        <v>0</v>
      </c>
      <c r="M141" s="90">
        <f t="shared" si="31"/>
        <v>17.615384615384617</v>
      </c>
      <c r="N141" s="90">
        <f t="shared" si="32"/>
        <v>4.2147239263803682</v>
      </c>
      <c r="O141" s="1">
        <f t="shared" si="33"/>
        <v>8.6323393738555012</v>
      </c>
      <c r="P141" s="90">
        <f t="shared" si="34"/>
        <v>15.723457742038139</v>
      </c>
      <c r="Q141" s="90">
        <f t="shared" si="35"/>
        <v>2.2887129173272398</v>
      </c>
      <c r="R141" s="90">
        <f t="shared" si="36"/>
        <v>-11.760209329379663</v>
      </c>
      <c r="S141" s="90">
        <f t="shared" si="38"/>
        <v>6.0620736190716178</v>
      </c>
      <c r="T141" s="1">
        <f t="shared" si="38"/>
        <v>6.0620736190716178</v>
      </c>
      <c r="U141" s="90">
        <f t="shared" si="38"/>
        <v>9.6528390993252753</v>
      </c>
      <c r="V141" s="90">
        <f t="shared" si="38"/>
        <v>6.0620736190716178</v>
      </c>
      <c r="W141" s="90">
        <f t="shared" si="38"/>
        <v>3.886598281185274</v>
      </c>
      <c r="X141" s="90">
        <f t="shared" si="38"/>
        <v>2.5394262076717276</v>
      </c>
      <c r="Y141" s="90">
        <f t="shared" si="38"/>
        <v>1.6882934195522954</v>
      </c>
      <c r="Z141" s="90">
        <f t="shared" si="37"/>
        <v>145560</v>
      </c>
    </row>
    <row r="142" spans="1:26">
      <c r="B142" s="90" t="s">
        <v>1084</v>
      </c>
      <c r="C142" s="90">
        <v>212.77</v>
      </c>
      <c r="D142" s="90">
        <v>25.39</v>
      </c>
      <c r="E142" s="90">
        <v>46.49</v>
      </c>
      <c r="F142" s="90">
        <v>44.94</v>
      </c>
      <c r="G142" s="90">
        <v>9.94</v>
      </c>
      <c r="H142" s="90"/>
      <c r="I142" s="90">
        <v>0</v>
      </c>
      <c r="J142" s="90" t="s">
        <v>733</v>
      </c>
      <c r="K142" s="91" t="s">
        <v>1085</v>
      </c>
      <c r="L142" s="90">
        <f t="shared" si="30"/>
        <v>0</v>
      </c>
      <c r="M142" s="90">
        <f t="shared" si="31"/>
        <v>21.405432595573444</v>
      </c>
      <c r="N142" s="90">
        <f t="shared" si="32"/>
        <v>4.7345349354695152</v>
      </c>
      <c r="O142" s="1">
        <f t="shared" si="33"/>
        <v>7.3334699680348781</v>
      </c>
      <c r="P142" s="90">
        <f t="shared" si="34"/>
        <v>431.77957237929854</v>
      </c>
      <c r="Q142" s="90">
        <f t="shared" si="35"/>
        <v>2.0293254329994759</v>
      </c>
      <c r="R142" s="90">
        <f t="shared" si="36"/>
        <v>-21.760719723837369</v>
      </c>
      <c r="S142" s="90">
        <f t="shared" si="38"/>
        <v>166.46971664359123</v>
      </c>
      <c r="T142" s="1">
        <f t="shared" si="38"/>
        <v>166.46971664359123</v>
      </c>
      <c r="U142" s="90">
        <f t="shared" si="38"/>
        <v>265.07520209181297</v>
      </c>
      <c r="V142" s="90">
        <f t="shared" si="38"/>
        <v>166.46971664359123</v>
      </c>
      <c r="W142" s="90">
        <f t="shared" si="38"/>
        <v>106.72930670800181</v>
      </c>
      <c r="X142" s="90">
        <f t="shared" si="38"/>
        <v>69.73481151704695</v>
      </c>
      <c r="Y142" s="90">
        <f t="shared" si="38"/>
        <v>46.361978561248804</v>
      </c>
      <c r="Z142" s="90">
        <f t="shared" si="37"/>
        <v>4700</v>
      </c>
    </row>
    <row r="143" spans="1:26">
      <c r="B143" s="90" t="s">
        <v>955</v>
      </c>
      <c r="C143" s="90">
        <v>15.79</v>
      </c>
      <c r="D143" s="90">
        <v>25.38</v>
      </c>
      <c r="E143" s="90">
        <v>10.96</v>
      </c>
      <c r="F143" s="90">
        <v>6.37</v>
      </c>
      <c r="G143" s="90">
        <v>1.68</v>
      </c>
      <c r="H143" s="90"/>
      <c r="I143" s="90">
        <v>0.94</v>
      </c>
      <c r="J143" s="90" t="s">
        <v>755</v>
      </c>
      <c r="K143" s="91" t="s">
        <v>956</v>
      </c>
      <c r="L143" s="90">
        <f t="shared" si="30"/>
        <v>5.9531348955034833</v>
      </c>
      <c r="M143" s="90">
        <f t="shared" si="31"/>
        <v>9.3988095238095237</v>
      </c>
      <c r="N143" s="90">
        <f t="shared" si="32"/>
        <v>2.4788069073783356</v>
      </c>
      <c r="O143" s="1">
        <f t="shared" si="33"/>
        <v>14.499606920248876</v>
      </c>
      <c r="P143" s="90">
        <f t="shared" si="34"/>
        <v>61.153608325079944</v>
      </c>
      <c r="Q143" s="90">
        <f t="shared" si="35"/>
        <v>3.8729327628296355</v>
      </c>
      <c r="R143" s="90">
        <f t="shared" si="36"/>
        <v>49.318323712074118</v>
      </c>
      <c r="S143" s="90">
        <f t="shared" ref="S143:Y152" si="39">$P143/S$2</f>
        <v>23.577363314136502</v>
      </c>
      <c r="T143" s="1">
        <f t="shared" si="39"/>
        <v>23.577363314136502</v>
      </c>
      <c r="U143" s="90">
        <f t="shared" si="39"/>
        <v>37.543010652607094</v>
      </c>
      <c r="V143" s="90">
        <f t="shared" si="39"/>
        <v>23.577363314136502</v>
      </c>
      <c r="W143" s="90">
        <f t="shared" si="39"/>
        <v>15.116236702126576</v>
      </c>
      <c r="X143" s="90">
        <f t="shared" si="39"/>
        <v>9.8766491583593599</v>
      </c>
      <c r="Y143" s="90">
        <f t="shared" si="39"/>
        <v>6.5663186947152923</v>
      </c>
      <c r="Z143" s="90">
        <f t="shared" si="37"/>
        <v>63331</v>
      </c>
    </row>
    <row r="144" spans="1:26">
      <c r="B144" s="90" t="s">
        <v>1096</v>
      </c>
      <c r="C144" s="90">
        <v>126.765</v>
      </c>
      <c r="D144" s="90">
        <v>25.36</v>
      </c>
      <c r="E144" s="90">
        <v>24.47</v>
      </c>
      <c r="F144" s="90">
        <v>22.12</v>
      </c>
      <c r="G144" s="90">
        <v>5.63</v>
      </c>
      <c r="H144" s="90"/>
      <c r="I144" s="90">
        <v>3.75</v>
      </c>
      <c r="J144" s="90" t="s">
        <v>308</v>
      </c>
      <c r="K144" s="91" t="s">
        <v>1097</v>
      </c>
      <c r="L144" s="90">
        <f t="shared" si="30"/>
        <v>2.9582297952904981</v>
      </c>
      <c r="M144" s="90">
        <f t="shared" si="31"/>
        <v>22.515985790408525</v>
      </c>
      <c r="N144" s="90">
        <f t="shared" si="32"/>
        <v>5.7307866184448457</v>
      </c>
      <c r="O144" s="1">
        <f t="shared" si="33"/>
        <v>5.2779839356993374</v>
      </c>
      <c r="P144" s="90">
        <f t="shared" si="34"/>
        <v>212.01908564577545</v>
      </c>
      <c r="Q144" s="90">
        <f t="shared" si="35"/>
        <v>1.6725364702068823</v>
      </c>
      <c r="R144" s="90">
        <f t="shared" si="36"/>
        <v>-35.516478758558094</v>
      </c>
      <c r="S144" s="90">
        <f t="shared" si="39"/>
        <v>81.74253570171382</v>
      </c>
      <c r="T144" s="1">
        <f t="shared" si="39"/>
        <v>81.74253570171382</v>
      </c>
      <c r="U144" s="90">
        <f t="shared" si="39"/>
        <v>130.16132668153492</v>
      </c>
      <c r="V144" s="90">
        <f t="shared" si="39"/>
        <v>81.74253570171382</v>
      </c>
      <c r="W144" s="90">
        <f t="shared" si="39"/>
        <v>52.40787537757771</v>
      </c>
      <c r="X144" s="90">
        <f t="shared" si="39"/>
        <v>34.242266010993092</v>
      </c>
      <c r="Y144" s="90">
        <f t="shared" si="39"/>
        <v>22.765375974410716</v>
      </c>
      <c r="Z144" s="90">
        <f t="shared" si="37"/>
        <v>7889</v>
      </c>
    </row>
    <row r="145" spans="2:26">
      <c r="B145" s="90" t="s">
        <v>1074</v>
      </c>
      <c r="C145" s="90">
        <v>149.19</v>
      </c>
      <c r="D145" s="90">
        <v>25.34</v>
      </c>
      <c r="E145" s="90">
        <v>8.26</v>
      </c>
      <c r="F145" s="90">
        <v>24.18</v>
      </c>
      <c r="G145" s="90">
        <v>5.97</v>
      </c>
      <c r="H145" s="90"/>
      <c r="I145" s="90">
        <v>1.1599999999999999</v>
      </c>
      <c r="J145" s="100" t="s">
        <v>668</v>
      </c>
      <c r="K145" s="91" t="s">
        <v>1075</v>
      </c>
      <c r="L145" s="90">
        <f t="shared" si="30"/>
        <v>0.77753200616663309</v>
      </c>
      <c r="M145" s="90">
        <f t="shared" si="31"/>
        <v>24.989949748743719</v>
      </c>
      <c r="N145" s="90">
        <f t="shared" si="32"/>
        <v>6.1699751861042182</v>
      </c>
      <c r="O145" s="1">
        <f t="shared" si="33"/>
        <v>4.4867807262451986</v>
      </c>
      <c r="P145" s="90">
        <f t="shared" si="34"/>
        <v>231.39458958680186</v>
      </c>
      <c r="Q145" s="90">
        <f t="shared" si="35"/>
        <v>1.5510060298062998</v>
      </c>
      <c r="R145" s="90">
        <f t="shared" si="36"/>
        <v>-40.202003334344113</v>
      </c>
      <c r="S145" s="90">
        <f t="shared" si="39"/>
        <v>89.212631225492004</v>
      </c>
      <c r="T145" s="1">
        <f t="shared" si="39"/>
        <v>89.212631225492004</v>
      </c>
      <c r="U145" s="90">
        <f t="shared" si="39"/>
        <v>142.05620534496222</v>
      </c>
      <c r="V145" s="90">
        <f t="shared" si="39"/>
        <v>89.212631225492004</v>
      </c>
      <c r="W145" s="90">
        <f t="shared" si="39"/>
        <v>57.197203625203379</v>
      </c>
      <c r="X145" s="90">
        <f t="shared" si="39"/>
        <v>37.371518068773064</v>
      </c>
      <c r="Y145" s="90">
        <f t="shared" si="39"/>
        <v>24.845804868666402</v>
      </c>
      <c r="Z145" s="90">
        <f t="shared" si="37"/>
        <v>6703</v>
      </c>
    </row>
    <row r="146" spans="2:26">
      <c r="B146" s="90" t="s">
        <v>1186</v>
      </c>
      <c r="C146" s="90">
        <v>258.27</v>
      </c>
      <c r="D146" s="90">
        <v>25.32</v>
      </c>
      <c r="E146" s="90">
        <v>7.41</v>
      </c>
      <c r="F146" s="90">
        <v>58.05</v>
      </c>
      <c r="G146" s="90">
        <v>14.33</v>
      </c>
      <c r="H146" s="90"/>
      <c r="I146" s="90">
        <v>4.1399999999999997</v>
      </c>
      <c r="J146" s="90" t="s">
        <v>902</v>
      </c>
      <c r="K146" s="91" t="s">
        <v>1187</v>
      </c>
      <c r="L146" s="90">
        <f t="shared" si="30"/>
        <v>1.6029736322453247</v>
      </c>
      <c r="M146" s="90">
        <f t="shared" si="31"/>
        <v>18.023028611304952</v>
      </c>
      <c r="N146" s="90">
        <f t="shared" si="32"/>
        <v>4.449095607235142</v>
      </c>
      <c r="O146" s="1">
        <f t="shared" si="33"/>
        <v>7.942683937082573</v>
      </c>
      <c r="P146" s="90">
        <f t="shared" si="34"/>
        <v>554.63348549675698</v>
      </c>
      <c r="Q146" s="90">
        <f t="shared" si="35"/>
        <v>2.1474948135546406</v>
      </c>
      <c r="R146" s="90">
        <f t="shared" si="36"/>
        <v>-17.204778554928552</v>
      </c>
      <c r="S146" s="90">
        <f t="shared" si="39"/>
        <v>213.83521842618603</v>
      </c>
      <c r="T146" s="1">
        <f t="shared" si="39"/>
        <v>213.83521842618603</v>
      </c>
      <c r="U146" s="90">
        <f t="shared" si="39"/>
        <v>340.49684760396559</v>
      </c>
      <c r="V146" s="90">
        <f t="shared" si="39"/>
        <v>213.83521842618603</v>
      </c>
      <c r="W146" s="90">
        <f t="shared" si="39"/>
        <v>137.09691511786204</v>
      </c>
      <c r="X146" s="90">
        <f t="shared" si="39"/>
        <v>89.57640436538054</v>
      </c>
      <c r="Y146" s="90">
        <f t="shared" si="39"/>
        <v>59.553317036876535</v>
      </c>
      <c r="Z146" s="90">
        <f t="shared" si="37"/>
        <v>3872</v>
      </c>
    </row>
    <row r="147" spans="2:26">
      <c r="B147" s="90" t="s">
        <v>1145</v>
      </c>
      <c r="C147" s="90">
        <v>210.72</v>
      </c>
      <c r="D147" s="90">
        <v>25.22</v>
      </c>
      <c r="E147" s="90">
        <v>51.47</v>
      </c>
      <c r="F147" s="90">
        <v>28.67</v>
      </c>
      <c r="G147" s="90">
        <v>7.29</v>
      </c>
      <c r="H147" s="90"/>
      <c r="I147" s="90">
        <v>8</v>
      </c>
      <c r="J147" s="90" t="s">
        <v>701</v>
      </c>
      <c r="K147" s="91" t="s">
        <v>1146</v>
      </c>
      <c r="L147" s="90">
        <f t="shared" si="30"/>
        <v>3.7965072133637054</v>
      </c>
      <c r="M147" s="90">
        <f t="shared" si="31"/>
        <v>28.905349794238681</v>
      </c>
      <c r="N147" s="90">
        <f t="shared" si="32"/>
        <v>7.3498430415068015</v>
      </c>
      <c r="O147" s="1">
        <f t="shared" si="33"/>
        <v>2.5760315177418835</v>
      </c>
      <c r="P147" s="90">
        <f t="shared" si="34"/>
        <v>271.7469556519921</v>
      </c>
      <c r="Q147" s="90">
        <f t="shared" si="35"/>
        <v>1.2896115966780186</v>
      </c>
      <c r="R147" s="90">
        <f t="shared" si="36"/>
        <v>-50.279890293028643</v>
      </c>
      <c r="S147" s="90">
        <f t="shared" si="39"/>
        <v>104.77021517453004</v>
      </c>
      <c r="T147" s="1">
        <f t="shared" si="39"/>
        <v>104.77021517453004</v>
      </c>
      <c r="U147" s="90">
        <f t="shared" si="39"/>
        <v>166.82905768411089</v>
      </c>
      <c r="V147" s="90">
        <f t="shared" si="39"/>
        <v>104.77021517453004</v>
      </c>
      <c r="W147" s="90">
        <f t="shared" si="39"/>
        <v>67.171691372349386</v>
      </c>
      <c r="X147" s="90">
        <f t="shared" si="39"/>
        <v>43.888650471116044</v>
      </c>
      <c r="Y147" s="90">
        <f t="shared" si="39"/>
        <v>29.178607182821711</v>
      </c>
      <c r="Z147" s="90">
        <f t="shared" si="37"/>
        <v>4746</v>
      </c>
    </row>
    <row r="148" spans="2:26">
      <c r="B148" s="100" t="s">
        <v>809</v>
      </c>
      <c r="C148" s="90">
        <v>24.38</v>
      </c>
      <c r="D148" s="90">
        <v>25.22</v>
      </c>
      <c r="E148" s="90">
        <v>51.47</v>
      </c>
      <c r="F148" s="90">
        <v>0</v>
      </c>
      <c r="G148" s="90">
        <v>0</v>
      </c>
      <c r="H148" s="90"/>
      <c r="I148" s="90">
        <v>0</v>
      </c>
      <c r="J148" s="90"/>
      <c r="K148" s="91" t="s">
        <v>810</v>
      </c>
      <c r="L148" s="90">
        <f t="shared" si="30"/>
        <v>0</v>
      </c>
      <c r="M148" s="90" t="e">
        <f t="shared" si="31"/>
        <v>#DIV/0!</v>
      </c>
      <c r="N148" s="90" t="e">
        <f t="shared" si="32"/>
        <v>#DIV/0!</v>
      </c>
      <c r="O148" s="1">
        <f t="shared" si="33"/>
        <v>-100</v>
      </c>
      <c r="P148" s="90">
        <f t="shared" si="34"/>
        <v>0</v>
      </c>
      <c r="Q148" s="90">
        <f t="shared" si="35"/>
        <v>0</v>
      </c>
      <c r="R148" s="90">
        <f t="shared" si="36"/>
        <v>-100</v>
      </c>
      <c r="S148" s="90">
        <f t="shared" si="39"/>
        <v>0</v>
      </c>
      <c r="T148" s="1">
        <f t="shared" si="39"/>
        <v>0</v>
      </c>
      <c r="U148" s="90">
        <f t="shared" si="39"/>
        <v>0</v>
      </c>
      <c r="V148" s="90">
        <f t="shared" si="39"/>
        <v>0</v>
      </c>
      <c r="W148" s="90">
        <f t="shared" si="39"/>
        <v>0</v>
      </c>
      <c r="X148" s="90">
        <f t="shared" si="39"/>
        <v>0</v>
      </c>
      <c r="Y148" s="90">
        <f t="shared" si="39"/>
        <v>0</v>
      </c>
      <c r="Z148" s="90">
        <f t="shared" si="37"/>
        <v>41017</v>
      </c>
    </row>
    <row r="149" spans="2:26">
      <c r="B149" s="100" t="s">
        <v>811</v>
      </c>
      <c r="C149" s="90">
        <v>24.13</v>
      </c>
      <c r="D149" s="90">
        <v>25.22</v>
      </c>
      <c r="E149" s="90">
        <v>51.47</v>
      </c>
      <c r="F149" s="90">
        <v>0</v>
      </c>
      <c r="G149" s="90">
        <v>0</v>
      </c>
      <c r="H149" s="90"/>
      <c r="I149" s="90">
        <v>0</v>
      </c>
      <c r="J149" s="92"/>
      <c r="K149" s="91" t="s">
        <v>812</v>
      </c>
      <c r="L149" s="90">
        <f t="shared" si="30"/>
        <v>0</v>
      </c>
      <c r="M149" s="90" t="e">
        <f t="shared" si="31"/>
        <v>#DIV/0!</v>
      </c>
      <c r="N149" s="90" t="e">
        <f t="shared" si="32"/>
        <v>#DIV/0!</v>
      </c>
      <c r="O149" s="1">
        <f t="shared" si="33"/>
        <v>-100</v>
      </c>
      <c r="P149" s="90">
        <f t="shared" si="34"/>
        <v>0</v>
      </c>
      <c r="Q149" s="90">
        <f t="shared" si="35"/>
        <v>0</v>
      </c>
      <c r="R149" s="90">
        <f t="shared" si="36"/>
        <v>-100</v>
      </c>
      <c r="S149" s="90">
        <f t="shared" si="39"/>
        <v>0</v>
      </c>
      <c r="T149" s="1">
        <f t="shared" si="39"/>
        <v>0</v>
      </c>
      <c r="U149" s="90">
        <f t="shared" si="39"/>
        <v>0</v>
      </c>
      <c r="V149" s="90">
        <f t="shared" si="39"/>
        <v>0</v>
      </c>
      <c r="W149" s="90">
        <f t="shared" si="39"/>
        <v>0</v>
      </c>
      <c r="X149" s="90">
        <f t="shared" si="39"/>
        <v>0</v>
      </c>
      <c r="Y149" s="90">
        <f t="shared" si="39"/>
        <v>0</v>
      </c>
      <c r="Z149" s="90">
        <f t="shared" si="37"/>
        <v>41442</v>
      </c>
    </row>
    <row r="150" spans="2:26">
      <c r="B150" s="100" t="s">
        <v>813</v>
      </c>
      <c r="C150" s="90">
        <v>24.211600000000001</v>
      </c>
      <c r="D150" s="90">
        <v>25.22</v>
      </c>
      <c r="E150" s="90">
        <v>51.47</v>
      </c>
      <c r="F150" s="90">
        <v>0</v>
      </c>
      <c r="G150" s="90">
        <v>0</v>
      </c>
      <c r="H150" s="90"/>
      <c r="I150" s="90">
        <v>0</v>
      </c>
      <c r="J150" s="90"/>
      <c r="K150" s="91" t="s">
        <v>814</v>
      </c>
      <c r="L150" s="90">
        <f t="shared" si="30"/>
        <v>0</v>
      </c>
      <c r="M150" s="90" t="e">
        <f t="shared" si="31"/>
        <v>#DIV/0!</v>
      </c>
      <c r="N150" s="90" t="e">
        <f t="shared" si="32"/>
        <v>#DIV/0!</v>
      </c>
      <c r="O150" s="1">
        <f t="shared" si="33"/>
        <v>-100</v>
      </c>
      <c r="P150" s="90">
        <f t="shared" si="34"/>
        <v>0</v>
      </c>
      <c r="Q150" s="90">
        <f t="shared" si="35"/>
        <v>0</v>
      </c>
      <c r="R150" s="90">
        <f t="shared" si="36"/>
        <v>-100</v>
      </c>
      <c r="S150" s="90">
        <f t="shared" si="39"/>
        <v>0</v>
      </c>
      <c r="T150" s="1">
        <f t="shared" si="39"/>
        <v>0</v>
      </c>
      <c r="U150" s="90">
        <f t="shared" si="39"/>
        <v>0</v>
      </c>
      <c r="V150" s="90">
        <f t="shared" si="39"/>
        <v>0</v>
      </c>
      <c r="W150" s="90">
        <f t="shared" si="39"/>
        <v>0</v>
      </c>
      <c r="X150" s="90">
        <f t="shared" si="39"/>
        <v>0</v>
      </c>
      <c r="Y150" s="90">
        <f t="shared" si="39"/>
        <v>0</v>
      </c>
      <c r="Z150" s="90">
        <f t="shared" si="37"/>
        <v>41303</v>
      </c>
    </row>
    <row r="151" spans="2:26">
      <c r="B151" s="90" t="s">
        <v>959</v>
      </c>
      <c r="C151" s="90">
        <v>68.84</v>
      </c>
      <c r="D151" s="90">
        <v>25.14</v>
      </c>
      <c r="E151" s="90">
        <v>10.24</v>
      </c>
      <c r="F151" s="90">
        <v>16.54</v>
      </c>
      <c r="G151" s="90">
        <v>4.0199999999999996</v>
      </c>
      <c r="H151" s="90"/>
      <c r="I151" s="90">
        <v>0.4</v>
      </c>
      <c r="J151" s="90" t="s">
        <v>682</v>
      </c>
      <c r="K151" s="91" t="s">
        <v>960</v>
      </c>
      <c r="L151" s="90">
        <f t="shared" si="30"/>
        <v>0.58105752469494476</v>
      </c>
      <c r="M151" s="90">
        <f t="shared" si="31"/>
        <v>17.124378109452739</v>
      </c>
      <c r="N151" s="90">
        <f t="shared" si="32"/>
        <v>4.1620314389359132</v>
      </c>
      <c r="O151" s="1">
        <f t="shared" si="33"/>
        <v>8.5089634917485455</v>
      </c>
      <c r="P151" s="90">
        <f t="shared" si="34"/>
        <v>155.77473159780646</v>
      </c>
      <c r="Q151" s="90">
        <f t="shared" si="35"/>
        <v>2.2628519988060205</v>
      </c>
      <c r="R151" s="90">
        <f t="shared" si="36"/>
        <v>-12.757259688813662</v>
      </c>
      <c r="S151" s="90">
        <f t="shared" si="39"/>
        <v>60.057902430220679</v>
      </c>
      <c r="T151" s="1">
        <f t="shared" si="39"/>
        <v>60.057902430220679</v>
      </c>
      <c r="U151" s="90">
        <f t="shared" si="39"/>
        <v>95.632172294647887</v>
      </c>
      <c r="V151" s="90">
        <f t="shared" si="39"/>
        <v>60.057902430220679</v>
      </c>
      <c r="W151" s="90">
        <f t="shared" si="39"/>
        <v>38.505131251216326</v>
      </c>
      <c r="X151" s="90">
        <f t="shared" si="39"/>
        <v>25.158488826213006</v>
      </c>
      <c r="Y151" s="90">
        <f t="shared" si="39"/>
        <v>16.726184443893914</v>
      </c>
      <c r="Z151" s="90">
        <f t="shared" si="37"/>
        <v>14526</v>
      </c>
    </row>
    <row r="152" spans="2:26">
      <c r="B152" s="90" t="s">
        <v>1196</v>
      </c>
      <c r="C152" s="90">
        <v>100</v>
      </c>
      <c r="D152" s="90">
        <v>25.03</v>
      </c>
      <c r="E152" s="90">
        <v>17.82</v>
      </c>
      <c r="F152" s="90">
        <v>15.99</v>
      </c>
      <c r="G152" s="90">
        <v>3.91</v>
      </c>
      <c r="H152" s="90"/>
      <c r="I152" s="90">
        <v>2.0499999999999998</v>
      </c>
      <c r="J152" s="90" t="s">
        <v>671</v>
      </c>
      <c r="K152" s="91" t="s">
        <v>1197</v>
      </c>
      <c r="L152" s="90">
        <f t="shared" si="30"/>
        <v>2.0499999999999998</v>
      </c>
      <c r="M152" s="90">
        <f t="shared" si="31"/>
        <v>25.575447570332479</v>
      </c>
      <c r="N152" s="90">
        <f t="shared" si="32"/>
        <v>6.2539086929330834</v>
      </c>
      <c r="O152" s="1">
        <f t="shared" si="33"/>
        <v>4.0876198079819126</v>
      </c>
      <c r="P152" s="90">
        <f t="shared" si="34"/>
        <v>149.2762702760904</v>
      </c>
      <c r="Q152" s="90">
        <f t="shared" si="35"/>
        <v>1.4927627027609041</v>
      </c>
      <c r="R152" s="90">
        <f t="shared" si="36"/>
        <v>-42.447535723984316</v>
      </c>
      <c r="S152" s="90">
        <f t="shared" si="39"/>
        <v>57.552464276015684</v>
      </c>
      <c r="T152" s="1">
        <f t="shared" si="39"/>
        <v>57.552464276015684</v>
      </c>
      <c r="U152" s="90">
        <f t="shared" si="39"/>
        <v>91.642680761624405</v>
      </c>
      <c r="V152" s="90">
        <f t="shared" si="39"/>
        <v>57.552464276015684</v>
      </c>
      <c r="W152" s="90">
        <f t="shared" si="39"/>
        <v>36.898810999163629</v>
      </c>
      <c r="X152" s="90">
        <f t="shared" si="39"/>
        <v>24.108951042562136</v>
      </c>
      <c r="Y152" s="90">
        <f t="shared" si="39"/>
        <v>16.028417472616628</v>
      </c>
      <c r="Z152" s="90">
        <f t="shared" si="37"/>
        <v>10000</v>
      </c>
    </row>
    <row r="153" spans="2:26">
      <c r="B153" s="90" t="s">
        <v>852</v>
      </c>
      <c r="C153" s="90">
        <v>15.074999999999999</v>
      </c>
      <c r="D153" s="90">
        <v>24.72</v>
      </c>
      <c r="E153" s="90">
        <v>32.07</v>
      </c>
      <c r="F153" s="90">
        <v>7.85</v>
      </c>
      <c r="G153" s="90">
        <v>1.77</v>
      </c>
      <c r="H153" s="90"/>
      <c r="I153" s="90">
        <v>1.8</v>
      </c>
      <c r="J153" s="90" t="s">
        <v>261</v>
      </c>
      <c r="K153" s="91" t="s">
        <v>853</v>
      </c>
      <c r="L153" s="90">
        <f t="shared" si="30"/>
        <v>11.940298507462687</v>
      </c>
      <c r="M153" s="90">
        <f t="shared" si="31"/>
        <v>8.5169491525423719</v>
      </c>
      <c r="N153" s="90">
        <f t="shared" si="32"/>
        <v>1.9203821656050954</v>
      </c>
      <c r="O153" s="1">
        <f t="shared" si="33"/>
        <v>16.841557037517173</v>
      </c>
      <c r="P153" s="90">
        <f t="shared" si="34"/>
        <v>71.487593660637543</v>
      </c>
      <c r="Q153" s="90">
        <f t="shared" si="35"/>
        <v>4.7421289327122746</v>
      </c>
      <c r="R153" s="90">
        <f t="shared" si="36"/>
        <v>82.829598761684395</v>
      </c>
      <c r="S153" s="90">
        <f t="shared" ref="S153:Y162" si="40">$P153/S$2</f>
        <v>27.561562013323918</v>
      </c>
      <c r="T153" s="1">
        <f t="shared" si="40"/>
        <v>27.561562013323918</v>
      </c>
      <c r="U153" s="90">
        <f t="shared" si="40"/>
        <v>43.887181212001757</v>
      </c>
      <c r="V153" s="90">
        <f t="shared" si="40"/>
        <v>27.561562013323918</v>
      </c>
      <c r="W153" s="90">
        <f t="shared" si="40"/>
        <v>17.670639830364053</v>
      </c>
      <c r="X153" s="90">
        <f t="shared" si="40"/>
        <v>11.545645483553708</v>
      </c>
      <c r="Y153" s="90">
        <f t="shared" si="40"/>
        <v>7.6759219210543792</v>
      </c>
      <c r="Z153" s="90">
        <f t="shared" si="37"/>
        <v>66335</v>
      </c>
    </row>
    <row r="154" spans="2:26">
      <c r="B154" s="90" t="s">
        <v>980</v>
      </c>
      <c r="C154" s="90">
        <v>27.92</v>
      </c>
      <c r="D154" s="90">
        <v>24.7</v>
      </c>
      <c r="E154" s="90">
        <v>8.0500000000000007</v>
      </c>
      <c r="F154" s="90">
        <v>21.94</v>
      </c>
      <c r="G154" s="90">
        <v>5.17</v>
      </c>
      <c r="H154" s="90"/>
      <c r="I154" s="90">
        <v>0</v>
      </c>
      <c r="J154" s="90" t="s">
        <v>679</v>
      </c>
      <c r="K154" s="91" t="s">
        <v>981</v>
      </c>
      <c r="L154" s="90">
        <f t="shared" si="30"/>
        <v>0</v>
      </c>
      <c r="M154" s="90">
        <f t="shared" si="31"/>
        <v>5.4003868471953584</v>
      </c>
      <c r="N154" s="90">
        <f t="shared" si="32"/>
        <v>1.2725615314494074</v>
      </c>
      <c r="O154" s="1">
        <f t="shared" si="33"/>
        <v>21.730266949286346</v>
      </c>
      <c r="P154" s="90">
        <f t="shared" si="34"/>
        <v>199.48082607794447</v>
      </c>
      <c r="Q154" s="90">
        <f t="shared" si="35"/>
        <v>7.1447287277200742</v>
      </c>
      <c r="R154" s="90">
        <f t="shared" si="36"/>
        <v>175.46022157668682</v>
      </c>
      <c r="S154" s="90">
        <f t="shared" si="40"/>
        <v>76.908493864210968</v>
      </c>
      <c r="T154" s="1">
        <f t="shared" si="40"/>
        <v>76.908493864210968</v>
      </c>
      <c r="U154" s="90">
        <f t="shared" si="40"/>
        <v>122.46392295650924</v>
      </c>
      <c r="V154" s="90">
        <f t="shared" si="40"/>
        <v>76.908493864210968</v>
      </c>
      <c r="W154" s="90">
        <f t="shared" si="40"/>
        <v>49.308609371023742</v>
      </c>
      <c r="X154" s="90">
        <f t="shared" si="40"/>
        <v>32.217267091066361</v>
      </c>
      <c r="Y154" s="90">
        <f t="shared" si="40"/>
        <v>21.419090604595887</v>
      </c>
      <c r="Z154" s="90">
        <f t="shared" si="37"/>
        <v>35817</v>
      </c>
    </row>
    <row r="155" spans="2:26">
      <c r="B155" s="90" t="s">
        <v>801</v>
      </c>
      <c r="C155" s="90">
        <v>10.145</v>
      </c>
      <c r="D155" s="90">
        <v>24.65</v>
      </c>
      <c r="E155" s="90">
        <v>15.85</v>
      </c>
      <c r="F155" s="90">
        <v>0.26</v>
      </c>
      <c r="G155" s="90">
        <v>107.65</v>
      </c>
      <c r="H155" s="90"/>
      <c r="I155" s="90">
        <v>0</v>
      </c>
      <c r="J155" s="90" t="s">
        <v>707</v>
      </c>
      <c r="K155" s="91" t="s">
        <v>802</v>
      </c>
      <c r="L155" s="90">
        <f t="shared" si="30"/>
        <v>0</v>
      </c>
      <c r="M155" s="90">
        <f t="shared" si="31"/>
        <v>9.4240594519275425E-2</v>
      </c>
      <c r="N155" s="90">
        <f t="shared" si="32"/>
        <v>39.019230769230766</v>
      </c>
      <c r="O155" s="1">
        <f t="shared" si="33"/>
        <v>-13.589918948088808</v>
      </c>
      <c r="P155" s="90">
        <f t="shared" si="34"/>
        <v>2.3544863466394292</v>
      </c>
      <c r="Q155" s="90">
        <f t="shared" si="35"/>
        <v>0.23208342500142232</v>
      </c>
      <c r="R155" s="90">
        <f t="shared" si="36"/>
        <v>-91.052179290287967</v>
      </c>
      <c r="S155" s="90">
        <f t="shared" si="40"/>
        <v>0.90775641100028559</v>
      </c>
      <c r="T155" s="1">
        <f t="shared" si="40"/>
        <v>0.90775641100028559</v>
      </c>
      <c r="U155" s="90">
        <f t="shared" si="40"/>
        <v>1.445450373482708</v>
      </c>
      <c r="V155" s="90">
        <f t="shared" si="40"/>
        <v>0.90775641100028559</v>
      </c>
      <c r="W155" s="90">
        <f t="shared" si="40"/>
        <v>0.58199301566201289</v>
      </c>
      <c r="X155" s="90">
        <f t="shared" si="40"/>
        <v>0.38026268982018441</v>
      </c>
      <c r="Y155" s="90">
        <f t="shared" si="40"/>
        <v>0.25281104644237168</v>
      </c>
      <c r="Z155" s="90">
        <f t="shared" si="37"/>
        <v>98571</v>
      </c>
    </row>
    <row r="156" spans="2:26">
      <c r="B156" s="90" t="s">
        <v>819</v>
      </c>
      <c r="C156" s="90">
        <v>1.83</v>
      </c>
      <c r="D156" s="90">
        <v>24.47</v>
      </c>
      <c r="E156" s="90">
        <v>34.96</v>
      </c>
      <c r="F156" s="90">
        <v>4.72</v>
      </c>
      <c r="G156" s="90">
        <v>7.74</v>
      </c>
      <c r="H156" s="90"/>
      <c r="I156" s="90">
        <v>0</v>
      </c>
      <c r="J156" s="90" t="s">
        <v>698</v>
      </c>
      <c r="K156" s="91" t="s">
        <v>820</v>
      </c>
      <c r="L156" s="90">
        <f t="shared" si="30"/>
        <v>0</v>
      </c>
      <c r="M156" s="90">
        <f t="shared" si="31"/>
        <v>0.23643410852713179</v>
      </c>
      <c r="N156" s="90">
        <f t="shared" si="32"/>
        <v>0.38771186440677968</v>
      </c>
      <c r="O156" s="1">
        <f t="shared" si="33"/>
        <v>36.840225263168655</v>
      </c>
      <c r="P156" s="90">
        <f t="shared" si="34"/>
        <v>42.129751174824328</v>
      </c>
      <c r="Q156" s="90">
        <f t="shared" si="35"/>
        <v>23.021721953455916</v>
      </c>
      <c r="R156" s="90">
        <f t="shared" si="36"/>
        <v>787.58704102674528</v>
      </c>
      <c r="S156" s="90">
        <f t="shared" si="40"/>
        <v>16.24284285078944</v>
      </c>
      <c r="T156" s="1">
        <f t="shared" si="40"/>
        <v>16.24284285078944</v>
      </c>
      <c r="U156" s="90">
        <f t="shared" si="40"/>
        <v>25.86401261459903</v>
      </c>
      <c r="V156" s="90">
        <f t="shared" si="40"/>
        <v>16.24284285078944</v>
      </c>
      <c r="W156" s="90">
        <f t="shared" si="40"/>
        <v>10.413830163136284</v>
      </c>
      <c r="X156" s="90">
        <f t="shared" si="40"/>
        <v>6.8041900204941665</v>
      </c>
      <c r="Y156" s="90">
        <f t="shared" si="40"/>
        <v>4.5236475871122019</v>
      </c>
      <c r="Z156" s="90">
        <f t="shared" si="37"/>
        <v>546448</v>
      </c>
    </row>
    <row r="157" spans="2:26">
      <c r="B157" s="90" t="s">
        <v>1039</v>
      </c>
      <c r="C157" s="90">
        <v>14.81</v>
      </c>
      <c r="D157" s="90">
        <v>24.42</v>
      </c>
      <c r="E157" s="90">
        <v>16.8</v>
      </c>
      <c r="F157" s="90">
        <v>15.02</v>
      </c>
      <c r="G157" s="90">
        <v>3.58</v>
      </c>
      <c r="H157" s="90"/>
      <c r="I157" s="90">
        <v>0</v>
      </c>
      <c r="J157" s="97" t="s">
        <v>752</v>
      </c>
      <c r="K157" s="91" t="s">
        <v>1040</v>
      </c>
      <c r="L157" s="90">
        <f t="shared" si="30"/>
        <v>0</v>
      </c>
      <c r="M157" s="90">
        <f t="shared" si="31"/>
        <v>4.1368715083798886</v>
      </c>
      <c r="N157" s="90">
        <f t="shared" si="32"/>
        <v>0.98601864181091881</v>
      </c>
      <c r="O157" s="1">
        <f t="shared" si="33"/>
        <v>24.595306971961062</v>
      </c>
      <c r="P157" s="90">
        <f t="shared" si="34"/>
        <v>133.52786428857843</v>
      </c>
      <c r="Q157" s="90">
        <f t="shared" si="35"/>
        <v>9.0160610593233237</v>
      </c>
      <c r="R157" s="90">
        <f t="shared" si="36"/>
        <v>247.60818385090204</v>
      </c>
      <c r="S157" s="90">
        <f t="shared" si="40"/>
        <v>51.48077202831859</v>
      </c>
      <c r="T157" s="1">
        <f t="shared" si="40"/>
        <v>51.48077202831859</v>
      </c>
      <c r="U157" s="90">
        <f t="shared" si="40"/>
        <v>81.974525603750152</v>
      </c>
      <c r="V157" s="90">
        <f t="shared" si="40"/>
        <v>51.48077202831859</v>
      </c>
      <c r="W157" s="90">
        <f t="shared" si="40"/>
        <v>33.006045893252647</v>
      </c>
      <c r="X157" s="90">
        <f t="shared" si="40"/>
        <v>21.565495553963078</v>
      </c>
      <c r="Y157" s="90">
        <f t="shared" si="40"/>
        <v>14.337445255604266</v>
      </c>
      <c r="Z157" s="90">
        <f t="shared" si="37"/>
        <v>67522</v>
      </c>
    </row>
    <row r="158" spans="2:26">
      <c r="B158" s="90" t="s">
        <v>990</v>
      </c>
      <c r="C158" s="90">
        <v>70.25</v>
      </c>
      <c r="D158" s="90">
        <v>24.14</v>
      </c>
      <c r="E158" s="90">
        <v>51.3</v>
      </c>
      <c r="F158" s="90">
        <v>17.55</v>
      </c>
      <c r="G158" s="90">
        <v>95.84</v>
      </c>
      <c r="H158" s="90"/>
      <c r="I158" s="90">
        <v>76.569999999999993</v>
      </c>
      <c r="J158" s="90" t="s">
        <v>991</v>
      </c>
      <c r="K158" s="91" t="s">
        <v>992</v>
      </c>
      <c r="L158" s="90">
        <f t="shared" si="30"/>
        <v>108.99644128113879</v>
      </c>
      <c r="M158" s="90">
        <f t="shared" si="31"/>
        <v>0.73299248747913182</v>
      </c>
      <c r="N158" s="90">
        <f t="shared" si="32"/>
        <v>4.0028490028490022</v>
      </c>
      <c r="O158" s="1">
        <f t="shared" si="33"/>
        <v>8.0624526374917025</v>
      </c>
      <c r="P158" s="90">
        <f t="shared" si="34"/>
        <v>152.54378962116402</v>
      </c>
      <c r="Q158" s="90">
        <f t="shared" si="35"/>
        <v>2.1714418451411248</v>
      </c>
      <c r="R158" s="90">
        <f t="shared" si="36"/>
        <v>-16.281516821935938</v>
      </c>
      <c r="S158" s="90">
        <f t="shared" si="40"/>
        <v>58.812234432590003</v>
      </c>
      <c r="T158" s="1">
        <f t="shared" si="40"/>
        <v>58.812234432590003</v>
      </c>
      <c r="U158" s="90">
        <f t="shared" si="40"/>
        <v>93.648654193765921</v>
      </c>
      <c r="V158" s="90">
        <f t="shared" si="40"/>
        <v>58.812234432590003</v>
      </c>
      <c r="W158" s="90">
        <f t="shared" si="40"/>
        <v>37.706491808223163</v>
      </c>
      <c r="X158" s="90">
        <f t="shared" si="40"/>
        <v>24.636673658992098</v>
      </c>
      <c r="Y158" s="90">
        <f t="shared" si="40"/>
        <v>16.379264690770093</v>
      </c>
      <c r="Z158" s="90">
        <f t="shared" si="37"/>
        <v>14235</v>
      </c>
    </row>
    <row r="159" spans="2:26">
      <c r="B159" s="90" t="s">
        <v>1070</v>
      </c>
      <c r="C159" s="90">
        <v>66.045000000000002</v>
      </c>
      <c r="D159" s="90">
        <v>24.05</v>
      </c>
      <c r="E159" s="90">
        <v>19.28</v>
      </c>
      <c r="F159" s="90">
        <v>10.43</v>
      </c>
      <c r="G159" s="90">
        <v>2.44</v>
      </c>
      <c r="H159" s="90"/>
      <c r="I159" s="90">
        <v>0.91</v>
      </c>
      <c r="J159" s="90" t="s">
        <v>778</v>
      </c>
      <c r="K159" s="91" t="s">
        <v>1071</v>
      </c>
      <c r="L159" s="90">
        <f t="shared" si="30"/>
        <v>1.3778484366719661</v>
      </c>
      <c r="M159" s="90">
        <f t="shared" si="31"/>
        <v>27.067622950819672</v>
      </c>
      <c r="N159" s="90">
        <f t="shared" si="32"/>
        <v>6.3322147651006713</v>
      </c>
      <c r="O159" s="1">
        <f t="shared" si="33"/>
        <v>3.143343402131249</v>
      </c>
      <c r="P159" s="90">
        <f t="shared" si="34"/>
        <v>90.001965637629013</v>
      </c>
      <c r="Q159" s="90">
        <f t="shared" si="35"/>
        <v>1.3627370071561664</v>
      </c>
      <c r="R159" s="90">
        <f t="shared" si="36"/>
        <v>-47.460589163365661</v>
      </c>
      <c r="S159" s="90">
        <f t="shared" si="40"/>
        <v>34.699653887055149</v>
      </c>
      <c r="T159" s="1">
        <f t="shared" si="40"/>
        <v>34.699653887055149</v>
      </c>
      <c r="U159" s="90">
        <f t="shared" si="40"/>
        <v>55.25339954966045</v>
      </c>
      <c r="V159" s="90">
        <f t="shared" si="40"/>
        <v>34.699653887055149</v>
      </c>
      <c r="W159" s="90">
        <f t="shared" si="40"/>
        <v>22.247109426527597</v>
      </c>
      <c r="X159" s="90">
        <f t="shared" si="40"/>
        <v>14.535819921537142</v>
      </c>
      <c r="Y159" s="90">
        <f t="shared" si="40"/>
        <v>9.6638874747333094</v>
      </c>
      <c r="Z159" s="90">
        <f t="shared" si="37"/>
        <v>15141</v>
      </c>
    </row>
    <row r="160" spans="2:26">
      <c r="B160" s="90" t="s">
        <v>858</v>
      </c>
      <c r="C160" s="90">
        <v>4.01</v>
      </c>
      <c r="D160" s="90">
        <v>23.89</v>
      </c>
      <c r="E160" s="90">
        <v>22.37</v>
      </c>
      <c r="F160" s="90">
        <v>11.44</v>
      </c>
      <c r="G160" s="90">
        <v>15.55</v>
      </c>
      <c r="H160" s="90"/>
      <c r="I160" s="90">
        <v>1.77</v>
      </c>
      <c r="J160" s="90" t="s">
        <v>698</v>
      </c>
      <c r="K160" s="91" t="s">
        <v>859</v>
      </c>
      <c r="L160" s="90">
        <f t="shared" si="30"/>
        <v>44.13965087281796</v>
      </c>
      <c r="M160" s="90">
        <f t="shared" si="31"/>
        <v>0.25787781350482314</v>
      </c>
      <c r="N160" s="90">
        <f t="shared" si="32"/>
        <v>0.35052447552447552</v>
      </c>
      <c r="O160" s="1">
        <f t="shared" si="33"/>
        <v>37.582886939269187</v>
      </c>
      <c r="P160" s="90">
        <f t="shared" si="34"/>
        <v>97.45150574994355</v>
      </c>
      <c r="Q160" s="90">
        <f t="shared" si="35"/>
        <v>24.302121134649266</v>
      </c>
      <c r="R160" s="90">
        <f t="shared" si="36"/>
        <v>836.95197223676155</v>
      </c>
      <c r="S160" s="90">
        <f t="shared" si="40"/>
        <v>37.571774086694134</v>
      </c>
      <c r="T160" s="1">
        <f t="shared" si="40"/>
        <v>37.571774086694134</v>
      </c>
      <c r="U160" s="90">
        <f t="shared" si="40"/>
        <v>59.826770957393862</v>
      </c>
      <c r="V160" s="90">
        <f t="shared" si="40"/>
        <v>37.571774086694134</v>
      </c>
      <c r="W160" s="90">
        <f t="shared" si="40"/>
        <v>24.088521809933116</v>
      </c>
      <c r="X160" s="90">
        <f t="shared" si="40"/>
        <v>15.738962239637788</v>
      </c>
      <c r="Y160" s="90">
        <f t="shared" si="40"/>
        <v>10.463775753549088</v>
      </c>
      <c r="Z160" s="90">
        <f t="shared" si="37"/>
        <v>249377</v>
      </c>
    </row>
    <row r="161" spans="2:26">
      <c r="B161" s="90" t="s">
        <v>728</v>
      </c>
      <c r="C161" s="90">
        <v>2.2200000000000002</v>
      </c>
      <c r="D161" s="90">
        <v>23.55</v>
      </c>
      <c r="E161" s="90">
        <v>14.92</v>
      </c>
      <c r="F161" s="90">
        <v>3.3</v>
      </c>
      <c r="G161" s="90">
        <v>0.73</v>
      </c>
      <c r="H161" s="90"/>
      <c r="I161" s="90">
        <v>0</v>
      </c>
      <c r="J161" s="90" t="s">
        <v>698</v>
      </c>
      <c r="K161" s="91" t="s">
        <v>729</v>
      </c>
      <c r="L161" s="90">
        <f t="shared" si="30"/>
        <v>0</v>
      </c>
      <c r="M161" s="90">
        <f t="shared" si="31"/>
        <v>3.0410958904109591</v>
      </c>
      <c r="N161" s="90">
        <f t="shared" si="32"/>
        <v>0.67272727272727284</v>
      </c>
      <c r="O161" s="1">
        <f t="shared" si="33"/>
        <v>28.546082624617043</v>
      </c>
      <c r="P161" s="90">
        <f t="shared" si="34"/>
        <v>27.348999119621084</v>
      </c>
      <c r="Q161" s="90">
        <f t="shared" si="35"/>
        <v>12.319368972802289</v>
      </c>
      <c r="R161" s="90">
        <f t="shared" si="36"/>
        <v>374.96500374703032</v>
      </c>
      <c r="S161" s="90">
        <f t="shared" si="40"/>
        <v>10.544223083184074</v>
      </c>
      <c r="T161" s="1">
        <f t="shared" si="40"/>
        <v>10.544223083184074</v>
      </c>
      <c r="U161" s="90">
        <f t="shared" si="40"/>
        <v>16.789913030609942</v>
      </c>
      <c r="V161" s="90">
        <f t="shared" si="40"/>
        <v>10.544223083184074</v>
      </c>
      <c r="W161" s="90">
        <f t="shared" si="40"/>
        <v>6.7602543101107058</v>
      </c>
      <c r="X161" s="90">
        <f t="shared" si="40"/>
        <v>4.4170160442682809</v>
      </c>
      <c r="Y161" s="90">
        <f t="shared" si="40"/>
        <v>2.9365764199276336</v>
      </c>
      <c r="Z161" s="90">
        <f t="shared" si="37"/>
        <v>450450</v>
      </c>
    </row>
    <row r="162" spans="2:26">
      <c r="B162" s="90" t="s">
        <v>834</v>
      </c>
      <c r="C162" s="90">
        <v>5.01</v>
      </c>
      <c r="D162" s="90">
        <v>23.54</v>
      </c>
      <c r="E162" s="90">
        <v>44.66</v>
      </c>
      <c r="F162" s="90">
        <v>5.35</v>
      </c>
      <c r="G162" s="90">
        <v>1.69</v>
      </c>
      <c r="H162" s="90"/>
      <c r="I162" s="90">
        <v>0.41</v>
      </c>
      <c r="J162" s="90" t="s">
        <v>693</v>
      </c>
      <c r="K162" s="91" t="s">
        <v>835</v>
      </c>
      <c r="L162" s="90">
        <f t="shared" si="30"/>
        <v>8.1836327345309385</v>
      </c>
      <c r="M162" s="90">
        <f t="shared" si="31"/>
        <v>2.9644970414201182</v>
      </c>
      <c r="N162" s="90">
        <f t="shared" si="32"/>
        <v>0.93644859813084114</v>
      </c>
      <c r="O162" s="1">
        <f t="shared" si="33"/>
        <v>24.35384055924883</v>
      </c>
      <c r="P162" s="90">
        <f t="shared" si="34"/>
        <v>44.302654830294266</v>
      </c>
      <c r="Q162" s="90">
        <f t="shared" si="35"/>
        <v>8.8428452755078375</v>
      </c>
      <c r="R162" s="90">
        <f t="shared" si="36"/>
        <v>240.9299655435683</v>
      </c>
      <c r="S162" s="90">
        <f t="shared" si="40"/>
        <v>17.080591273732772</v>
      </c>
      <c r="T162" s="1">
        <f t="shared" si="40"/>
        <v>17.080591273732772</v>
      </c>
      <c r="U162" s="90">
        <f t="shared" si="40"/>
        <v>27.197986967359189</v>
      </c>
      <c r="V162" s="90">
        <f t="shared" si="40"/>
        <v>17.080591273732772</v>
      </c>
      <c r="W162" s="90">
        <f t="shared" si="40"/>
        <v>10.950938714644749</v>
      </c>
      <c r="X162" s="90">
        <f t="shared" si="40"/>
        <v>7.1551260919343154</v>
      </c>
      <c r="Y162" s="90">
        <f t="shared" si="40"/>
        <v>4.7569613405522579</v>
      </c>
      <c r="Z162" s="90">
        <f t="shared" si="37"/>
        <v>199601</v>
      </c>
    </row>
    <row r="163" spans="2:26">
      <c r="B163" s="90" t="s">
        <v>1076</v>
      </c>
      <c r="C163" s="90">
        <v>86.53</v>
      </c>
      <c r="D163" s="90">
        <v>23.37</v>
      </c>
      <c r="E163" s="90">
        <v>14.32</v>
      </c>
      <c r="F163" s="90">
        <v>20.77</v>
      </c>
      <c r="G163" s="90">
        <v>4.6100000000000003</v>
      </c>
      <c r="H163" s="90"/>
      <c r="I163" s="90">
        <v>1.94</v>
      </c>
      <c r="J163" s="90" t="s">
        <v>682</v>
      </c>
      <c r="K163" s="91" t="s">
        <v>1077</v>
      </c>
      <c r="L163" s="90">
        <f t="shared" si="30"/>
        <v>2.2419969952617587</v>
      </c>
      <c r="M163" s="90">
        <f t="shared" si="31"/>
        <v>18.770065075921909</v>
      </c>
      <c r="N163" s="90">
        <f t="shared" si="32"/>
        <v>4.1661049590755903</v>
      </c>
      <c r="O163" s="1">
        <f t="shared" si="33"/>
        <v>6.9637312167127652</v>
      </c>
      <c r="P163" s="90">
        <f t="shared" si="34"/>
        <v>169.64151561030252</v>
      </c>
      <c r="Q163" s="90">
        <f t="shared" si="35"/>
        <v>1.9604936508760258</v>
      </c>
      <c r="R163" s="90">
        <f t="shared" si="36"/>
        <v>-24.414482893554563</v>
      </c>
      <c r="S163" s="90">
        <f t="shared" ref="S163:Y172" si="41">$P163/S$2</f>
        <v>65.404147952207239</v>
      </c>
      <c r="T163" s="1">
        <f t="shared" si="41"/>
        <v>65.404147952207239</v>
      </c>
      <c r="U163" s="90">
        <f t="shared" si="41"/>
        <v>104.14517478390633</v>
      </c>
      <c r="V163" s="90">
        <f t="shared" si="41"/>
        <v>65.404147952207239</v>
      </c>
      <c r="W163" s="90">
        <f t="shared" si="41"/>
        <v>41.932788182200547</v>
      </c>
      <c r="X163" s="90">
        <f t="shared" si="41"/>
        <v>27.398051860958773</v>
      </c>
      <c r="Y163" s="90">
        <f t="shared" si="41"/>
        <v>18.21511903975307</v>
      </c>
      <c r="Z163" s="90">
        <f t="shared" si="37"/>
        <v>11557</v>
      </c>
    </row>
    <row r="164" spans="2:26">
      <c r="B164" s="90" t="s">
        <v>1110</v>
      </c>
      <c r="C164" s="90">
        <v>36.840000000000003</v>
      </c>
      <c r="D164" s="90">
        <v>23.37</v>
      </c>
      <c r="E164" s="90">
        <v>13.18</v>
      </c>
      <c r="F164" s="90">
        <v>19.14</v>
      </c>
      <c r="G164" s="90">
        <v>4.2699999999999996</v>
      </c>
      <c r="H164" s="90"/>
      <c r="I164" s="90">
        <v>0.7</v>
      </c>
      <c r="J164" s="90" t="s">
        <v>1111</v>
      </c>
      <c r="K164" s="91" t="s">
        <v>1112</v>
      </c>
      <c r="L164" s="90">
        <f t="shared" si="30"/>
        <v>1.9001085776330073</v>
      </c>
      <c r="M164" s="90">
        <f t="shared" si="31"/>
        <v>8.6276346604215473</v>
      </c>
      <c r="N164" s="90">
        <f t="shared" si="32"/>
        <v>1.9247648902821317</v>
      </c>
      <c r="O164" s="1">
        <f t="shared" si="33"/>
        <v>15.550491184075366</v>
      </c>
      <c r="P164" s="90">
        <f t="shared" si="34"/>
        <v>156.32829122682668</v>
      </c>
      <c r="Q164" s="90">
        <f t="shared" si="35"/>
        <v>4.2434389583829173</v>
      </c>
      <c r="R164" s="90">
        <f t="shared" si="36"/>
        <v>63.602941450837449</v>
      </c>
      <c r="S164" s="90">
        <f t="shared" si="41"/>
        <v>60.271323630488524</v>
      </c>
      <c r="T164" s="1">
        <f t="shared" si="41"/>
        <v>60.271323630488524</v>
      </c>
      <c r="U164" s="90">
        <f t="shared" si="41"/>
        <v>95.9720098875285</v>
      </c>
      <c r="V164" s="90">
        <f t="shared" si="41"/>
        <v>60.271323630488524</v>
      </c>
      <c r="W164" s="90">
        <f t="shared" si="41"/>
        <v>38.641962725436613</v>
      </c>
      <c r="X164" s="90">
        <f t="shared" si="41"/>
        <v>25.2478917967622</v>
      </c>
      <c r="Y164" s="90">
        <f t="shared" si="41"/>
        <v>16.785622456469607</v>
      </c>
      <c r="Z164" s="90">
        <f t="shared" si="37"/>
        <v>27144</v>
      </c>
    </row>
    <row r="165" spans="2:26">
      <c r="B165" s="90" t="s">
        <v>1068</v>
      </c>
      <c r="C165" s="90">
        <v>45.99</v>
      </c>
      <c r="D165" s="90">
        <v>22.96</v>
      </c>
      <c r="E165" s="90">
        <v>5.57</v>
      </c>
      <c r="F165" s="90">
        <v>16.47</v>
      </c>
      <c r="G165" s="90">
        <v>3.77</v>
      </c>
      <c r="H165" s="90"/>
      <c r="I165" s="90">
        <v>0</v>
      </c>
      <c r="J165" s="90" t="s">
        <v>701</v>
      </c>
      <c r="K165" s="91" t="s">
        <v>1069</v>
      </c>
      <c r="L165" s="90">
        <f t="shared" si="30"/>
        <v>0</v>
      </c>
      <c r="M165" s="90">
        <f t="shared" si="31"/>
        <v>12.198938992042441</v>
      </c>
      <c r="N165" s="90">
        <f t="shared" si="32"/>
        <v>2.7923497267759565</v>
      </c>
      <c r="O165" s="1">
        <f t="shared" si="33"/>
        <v>10.960108683990221</v>
      </c>
      <c r="P165" s="90">
        <f t="shared" si="34"/>
        <v>130.11643150882958</v>
      </c>
      <c r="Q165" s="90">
        <f t="shared" si="35"/>
        <v>2.8292331269586772</v>
      </c>
      <c r="R165" s="90">
        <f t="shared" si="36"/>
        <v>9.0791846330647559</v>
      </c>
      <c r="S165" s="90">
        <f t="shared" si="41"/>
        <v>50.165517012746491</v>
      </c>
      <c r="T165" s="1">
        <f t="shared" si="41"/>
        <v>50.165517012746491</v>
      </c>
      <c r="U165" s="90">
        <f t="shared" si="41"/>
        <v>79.880201806698935</v>
      </c>
      <c r="V165" s="90">
        <f t="shared" si="41"/>
        <v>50.165517012746491</v>
      </c>
      <c r="W165" s="90">
        <f t="shared" si="41"/>
        <v>32.162791884135927</v>
      </c>
      <c r="X165" s="90">
        <f t="shared" si="41"/>
        <v>21.014530114380211</v>
      </c>
      <c r="Y165" s="90">
        <f t="shared" si="41"/>
        <v>13.971145450066174</v>
      </c>
      <c r="Z165" s="90">
        <f t="shared" si="37"/>
        <v>21744</v>
      </c>
    </row>
    <row r="166" spans="2:26">
      <c r="B166" s="90" t="s">
        <v>1098</v>
      </c>
      <c r="C166" s="90">
        <v>84.49</v>
      </c>
      <c r="D166" s="90">
        <v>22.84</v>
      </c>
      <c r="E166" s="90">
        <v>16.52</v>
      </c>
      <c r="F166" s="90">
        <v>15.66</v>
      </c>
      <c r="G166" s="90">
        <v>3.25</v>
      </c>
      <c r="H166" s="90"/>
      <c r="I166" s="90">
        <v>0</v>
      </c>
      <c r="J166" s="90" t="s">
        <v>765</v>
      </c>
      <c r="K166" s="91" t="s">
        <v>1099</v>
      </c>
      <c r="L166" s="90">
        <f t="shared" si="30"/>
        <v>0</v>
      </c>
      <c r="M166" s="90">
        <f t="shared" si="31"/>
        <v>25.996923076923075</v>
      </c>
      <c r="N166" s="90">
        <f t="shared" si="32"/>
        <v>5.3952745849297568</v>
      </c>
      <c r="O166" s="1">
        <f t="shared" si="33"/>
        <v>3.785923129494706</v>
      </c>
      <c r="P166" s="90">
        <f t="shared" si="34"/>
        <v>122.5151610999616</v>
      </c>
      <c r="Q166" s="90">
        <f t="shared" si="35"/>
        <v>1.4500551674749864</v>
      </c>
      <c r="R166" s="90">
        <f t="shared" si="36"/>
        <v>-44.094096087740354</v>
      </c>
      <c r="S166" s="90">
        <f t="shared" si="41"/>
        <v>47.234898215468171</v>
      </c>
      <c r="T166" s="1">
        <f t="shared" si="41"/>
        <v>47.234898215468171</v>
      </c>
      <c r="U166" s="90">
        <f t="shared" si="41"/>
        <v>75.213681158947693</v>
      </c>
      <c r="V166" s="90">
        <f t="shared" si="41"/>
        <v>47.234898215468171</v>
      </c>
      <c r="W166" s="90">
        <f t="shared" si="41"/>
        <v>30.283874091967061</v>
      </c>
      <c r="X166" s="90">
        <f t="shared" si="41"/>
        <v>19.786882506292653</v>
      </c>
      <c r="Y166" s="90">
        <f t="shared" si="41"/>
        <v>13.154965254712662</v>
      </c>
      <c r="Z166" s="90">
        <f t="shared" si="37"/>
        <v>11836</v>
      </c>
    </row>
    <row r="167" spans="2:26">
      <c r="B167" s="90" t="s">
        <v>1123</v>
      </c>
      <c r="C167" s="90">
        <v>94.84</v>
      </c>
      <c r="D167" s="90">
        <v>22.77</v>
      </c>
      <c r="E167" s="90">
        <v>16.079999999999998</v>
      </c>
      <c r="F167" s="90">
        <v>15.1</v>
      </c>
      <c r="G167" s="90">
        <v>3.41</v>
      </c>
      <c r="H167" s="90"/>
      <c r="I167" s="90">
        <v>1.74</v>
      </c>
      <c r="J167" s="99" t="s">
        <v>1124</v>
      </c>
      <c r="K167" s="91" t="s">
        <v>1125</v>
      </c>
      <c r="L167" s="90">
        <f t="shared" si="30"/>
        <v>1.8346689160691692</v>
      </c>
      <c r="M167" s="90">
        <f t="shared" si="31"/>
        <v>27.812316715542522</v>
      </c>
      <c r="N167" s="90">
        <f t="shared" si="32"/>
        <v>6.2807947019867552</v>
      </c>
      <c r="O167" s="1">
        <f t="shared" si="33"/>
        <v>2.1623315967884027</v>
      </c>
      <c r="P167" s="90">
        <f t="shared" si="34"/>
        <v>117.46257190566249</v>
      </c>
      <c r="Q167" s="90">
        <f t="shared" si="35"/>
        <v>1.2385340774532105</v>
      </c>
      <c r="R167" s="90">
        <f t="shared" si="36"/>
        <v>-52.249149770811911</v>
      </c>
      <c r="S167" s="90">
        <f t="shared" si="41"/>
        <v>45.286906357361985</v>
      </c>
      <c r="T167" s="1">
        <f t="shared" si="41"/>
        <v>45.286906357361985</v>
      </c>
      <c r="U167" s="90">
        <f t="shared" si="41"/>
        <v>72.111829687870639</v>
      </c>
      <c r="V167" s="90">
        <f t="shared" si="41"/>
        <v>45.286906357361985</v>
      </c>
      <c r="W167" s="90">
        <f t="shared" si="41"/>
        <v>29.034951316819718</v>
      </c>
      <c r="X167" s="90">
        <f t="shared" si="41"/>
        <v>18.970861143364438</v>
      </c>
      <c r="Y167" s="90">
        <f t="shared" si="41"/>
        <v>12.61244762097172</v>
      </c>
      <c r="Z167" s="90">
        <f t="shared" si="37"/>
        <v>10544</v>
      </c>
    </row>
    <row r="168" spans="2:26">
      <c r="B168" s="90" t="s">
        <v>1094</v>
      </c>
      <c r="C168" s="90">
        <v>8.1199999999999992</v>
      </c>
      <c r="D168" s="90">
        <v>22.73</v>
      </c>
      <c r="E168" s="90">
        <v>23.15</v>
      </c>
      <c r="F168" s="90">
        <v>2.15</v>
      </c>
      <c r="G168" s="90">
        <v>0.51</v>
      </c>
      <c r="H168" s="90"/>
      <c r="I168" s="90">
        <v>0.33</v>
      </c>
      <c r="J168" s="90" t="s">
        <v>733</v>
      </c>
      <c r="K168" s="91" t="s">
        <v>1095</v>
      </c>
      <c r="L168" s="90">
        <f t="shared" si="30"/>
        <v>4.0640394088669956</v>
      </c>
      <c r="M168" s="90">
        <f t="shared" si="31"/>
        <v>15.921568627450979</v>
      </c>
      <c r="N168" s="90">
        <f t="shared" si="32"/>
        <v>3.7767441860465114</v>
      </c>
      <c r="O168" s="1">
        <f t="shared" si="33"/>
        <v>7.4580554327542403</v>
      </c>
      <c r="P168" s="90">
        <f t="shared" si="34"/>
        <v>16.670391609407123</v>
      </c>
      <c r="Q168" s="90">
        <f t="shared" si="35"/>
        <v>2.0530038927841288</v>
      </c>
      <c r="R168" s="90">
        <f t="shared" si="36"/>
        <v>-20.847812596437393</v>
      </c>
      <c r="S168" s="90">
        <f t="shared" si="41"/>
        <v>6.427157617169283</v>
      </c>
      <c r="T168" s="1">
        <f t="shared" si="41"/>
        <v>6.427157617169283</v>
      </c>
      <c r="U168" s="90">
        <f t="shared" si="41"/>
        <v>10.234174350729701</v>
      </c>
      <c r="V168" s="90">
        <f t="shared" si="41"/>
        <v>6.427157617169283</v>
      </c>
      <c r="W168" s="90">
        <f t="shared" si="41"/>
        <v>4.1206658509077183</v>
      </c>
      <c r="X168" s="90">
        <f t="shared" si="41"/>
        <v>2.692361313879291</v>
      </c>
      <c r="Y168" s="90">
        <f t="shared" si="41"/>
        <v>1.7899696693479099</v>
      </c>
      <c r="Z168" s="90">
        <f t="shared" si="37"/>
        <v>123153</v>
      </c>
    </row>
    <row r="169" spans="2:26">
      <c r="B169" s="90" t="s">
        <v>967</v>
      </c>
      <c r="C169" s="90">
        <v>26.02</v>
      </c>
      <c r="D169" s="90">
        <v>22.63</v>
      </c>
      <c r="E169" s="90">
        <v>42.14</v>
      </c>
      <c r="F169" s="90">
        <v>5.76</v>
      </c>
      <c r="G169" s="90">
        <v>1.29</v>
      </c>
      <c r="H169" s="90"/>
      <c r="I169" s="90">
        <v>0.09</v>
      </c>
      <c r="J169" s="90" t="s">
        <v>716</v>
      </c>
      <c r="K169" s="91" t="s">
        <v>968</v>
      </c>
      <c r="L169" s="90">
        <f t="shared" si="30"/>
        <v>0.34588777863182169</v>
      </c>
      <c r="M169" s="90">
        <f t="shared" si="31"/>
        <v>20.170542635658915</v>
      </c>
      <c r="N169" s="90">
        <f t="shared" si="32"/>
        <v>4.5173611111111116</v>
      </c>
      <c r="O169" s="1">
        <f t="shared" si="33"/>
        <v>5.4649733824349456</v>
      </c>
      <c r="P169" s="90">
        <f t="shared" si="34"/>
        <v>44.298576022207442</v>
      </c>
      <c r="Q169" s="90">
        <f t="shared" si="35"/>
        <v>1.7024817840971347</v>
      </c>
      <c r="R169" s="90">
        <f t="shared" si="36"/>
        <v>-34.361957276533346</v>
      </c>
      <c r="S169" s="90">
        <f t="shared" si="41"/>
        <v>17.079018716646026</v>
      </c>
      <c r="T169" s="1">
        <f t="shared" si="41"/>
        <v>17.079018716646026</v>
      </c>
      <c r="U169" s="90">
        <f t="shared" si="41"/>
        <v>27.195482933016038</v>
      </c>
      <c r="V169" s="90">
        <f t="shared" si="41"/>
        <v>17.079018716646026</v>
      </c>
      <c r="W169" s="90">
        <f t="shared" si="41"/>
        <v>10.94993049566648</v>
      </c>
      <c r="X169" s="90">
        <f t="shared" si="41"/>
        <v>7.1544673416567575</v>
      </c>
      <c r="Y169" s="90">
        <f t="shared" si="41"/>
        <v>4.7565233818687682</v>
      </c>
      <c r="Z169" s="90">
        <f t="shared" si="37"/>
        <v>38432</v>
      </c>
    </row>
    <row r="170" spans="2:26">
      <c r="B170" s="90" t="s">
        <v>1078</v>
      </c>
      <c r="C170" s="90">
        <v>9.59</v>
      </c>
      <c r="D170" s="90">
        <v>22.41</v>
      </c>
      <c r="E170" s="90">
        <v>33.58</v>
      </c>
      <c r="F170" s="90">
        <v>7.79</v>
      </c>
      <c r="G170" s="96">
        <v>5536</v>
      </c>
      <c r="H170" s="90"/>
      <c r="I170" s="90">
        <v>1730</v>
      </c>
      <c r="J170" s="90" t="s">
        <v>693</v>
      </c>
      <c r="K170" s="91" t="s">
        <v>1079</v>
      </c>
      <c r="L170" s="90">
        <f t="shared" si="30"/>
        <v>18039.624608967675</v>
      </c>
      <c r="M170" s="90">
        <f t="shared" si="31"/>
        <v>1.7322976878612717E-3</v>
      </c>
      <c r="N170" s="90">
        <f t="shared" si="32"/>
        <v>1.2310654685494222</v>
      </c>
      <c r="O170" s="1">
        <f t="shared" si="33"/>
        <v>19.891607431945225</v>
      </c>
      <c r="P170" s="90">
        <f t="shared" si="34"/>
        <v>58.844575878917084</v>
      </c>
      <c r="Q170" s="90">
        <f t="shared" si="35"/>
        <v>6.1360350238703942</v>
      </c>
      <c r="R170" s="90">
        <f t="shared" si="36"/>
        <v>136.57071271578056</v>
      </c>
      <c r="S170" s="90">
        <f t="shared" si="41"/>
        <v>22.687131349443355</v>
      </c>
      <c r="T170" s="1">
        <f t="shared" si="41"/>
        <v>22.687131349443355</v>
      </c>
      <c r="U170" s="90">
        <f t="shared" si="41"/>
        <v>36.125465031052073</v>
      </c>
      <c r="V170" s="90">
        <f t="shared" si="41"/>
        <v>22.687131349443355</v>
      </c>
      <c r="W170" s="90">
        <f t="shared" si="41"/>
        <v>14.545479195495956</v>
      </c>
      <c r="X170" s="90">
        <f t="shared" si="41"/>
        <v>9.5037275272302608</v>
      </c>
      <c r="Y170" s="90">
        <f t="shared" si="41"/>
        <v>6.318388223673483</v>
      </c>
      <c r="Z170" s="90">
        <f t="shared" si="37"/>
        <v>104275</v>
      </c>
    </row>
    <row r="171" spans="2:26">
      <c r="B171" s="90" t="s">
        <v>953</v>
      </c>
      <c r="C171" s="90">
        <v>44.97</v>
      </c>
      <c r="D171" s="90">
        <v>22.15</v>
      </c>
      <c r="E171" s="90">
        <v>18.05</v>
      </c>
      <c r="F171" s="90">
        <v>16.8</v>
      </c>
      <c r="G171" s="90">
        <v>3.57</v>
      </c>
      <c r="H171" s="90"/>
      <c r="I171" s="90">
        <v>0.64</v>
      </c>
      <c r="J171" s="97" t="s">
        <v>881</v>
      </c>
      <c r="K171" s="91" t="s">
        <v>954</v>
      </c>
      <c r="L171" s="90">
        <f t="shared" si="30"/>
        <v>1.4231710028908162</v>
      </c>
      <c r="M171" s="90">
        <f t="shared" si="31"/>
        <v>12.596638655462185</v>
      </c>
      <c r="N171" s="90">
        <f t="shared" si="32"/>
        <v>2.6767857142857143</v>
      </c>
      <c r="O171" s="1">
        <f t="shared" si="33"/>
        <v>10.696046591881592</v>
      </c>
      <c r="P171" s="90">
        <f t="shared" si="34"/>
        <v>124.23500872414267</v>
      </c>
      <c r="Q171" s="90">
        <f t="shared" si="35"/>
        <v>2.7626197181263659</v>
      </c>
      <c r="R171" s="90">
        <f t="shared" si="36"/>
        <v>6.5109493569324144</v>
      </c>
      <c r="S171" s="90">
        <f t="shared" si="41"/>
        <v>47.897973925812508</v>
      </c>
      <c r="T171" s="1">
        <f t="shared" si="41"/>
        <v>47.897973925812508</v>
      </c>
      <c r="U171" s="90">
        <f t="shared" si="41"/>
        <v>76.26951840950305</v>
      </c>
      <c r="V171" s="90">
        <f t="shared" si="41"/>
        <v>47.897973925812508</v>
      </c>
      <c r="W171" s="90">
        <f t="shared" si="41"/>
        <v>30.708994121524647</v>
      </c>
      <c r="X171" s="90">
        <f t="shared" si="41"/>
        <v>20.064647499317733</v>
      </c>
      <c r="Y171" s="90">
        <f t="shared" si="41"/>
        <v>13.339632487211686</v>
      </c>
      <c r="Z171" s="90">
        <f t="shared" si="37"/>
        <v>22237</v>
      </c>
    </row>
    <row r="172" spans="2:26">
      <c r="B172" s="90" t="s">
        <v>897</v>
      </c>
      <c r="C172" s="90">
        <v>1359.61</v>
      </c>
      <c r="D172" s="90">
        <v>22.09</v>
      </c>
      <c r="E172" s="90">
        <v>27.2</v>
      </c>
      <c r="F172" s="90">
        <v>135.66</v>
      </c>
      <c r="G172" s="90">
        <v>31.12</v>
      </c>
      <c r="H172" s="90"/>
      <c r="I172" s="90">
        <v>8.5</v>
      </c>
      <c r="J172" s="90" t="s">
        <v>755</v>
      </c>
      <c r="K172" s="91" t="s">
        <v>898</v>
      </c>
      <c r="L172" s="90">
        <f t="shared" si="30"/>
        <v>0.62517927935216722</v>
      </c>
      <c r="M172" s="90">
        <f t="shared" si="31"/>
        <v>43.689267352185084</v>
      </c>
      <c r="N172" s="90">
        <f t="shared" si="32"/>
        <v>10.02218782249742</v>
      </c>
      <c r="O172" s="1">
        <f t="shared" si="33"/>
        <v>-3.0419572514929882</v>
      </c>
      <c r="P172" s="90">
        <f t="shared" si="34"/>
        <v>998.28087285734409</v>
      </c>
      <c r="Q172" s="90">
        <f t="shared" si="35"/>
        <v>0.73424060786353751</v>
      </c>
      <c r="R172" s="90">
        <f t="shared" si="36"/>
        <v>-71.691846081155305</v>
      </c>
      <c r="S172" s="90">
        <f t="shared" si="41"/>
        <v>384.88049149600431</v>
      </c>
      <c r="T172" s="1">
        <f t="shared" si="41"/>
        <v>384.88049149600431</v>
      </c>
      <c r="U172" s="90">
        <f t="shared" si="41"/>
        <v>612.85785860336125</v>
      </c>
      <c r="V172" s="90">
        <f t="shared" si="41"/>
        <v>384.88049149600431</v>
      </c>
      <c r="W172" s="90">
        <f t="shared" si="41"/>
        <v>246.75976418432234</v>
      </c>
      <c r="X172" s="90">
        <f t="shared" si="41"/>
        <v>161.22793425860934</v>
      </c>
      <c r="Y172" s="90">
        <f t="shared" si="41"/>
        <v>107.18959252861568</v>
      </c>
      <c r="Z172" s="90">
        <f t="shared" si="37"/>
        <v>736</v>
      </c>
    </row>
    <row r="173" spans="2:26">
      <c r="B173" s="90" t="s">
        <v>874</v>
      </c>
      <c r="C173" s="90">
        <v>38.549999999999997</v>
      </c>
      <c r="D173" s="90">
        <v>21.87</v>
      </c>
      <c r="E173" s="90">
        <v>15.54</v>
      </c>
      <c r="F173" s="90">
        <v>10.15</v>
      </c>
      <c r="G173" s="90">
        <v>2.2200000000000002</v>
      </c>
      <c r="H173" s="90"/>
      <c r="I173" s="90">
        <v>0.9</v>
      </c>
      <c r="J173" s="90" t="s">
        <v>679</v>
      </c>
      <c r="K173" s="91" t="s">
        <v>875</v>
      </c>
      <c r="L173" s="90">
        <f t="shared" si="30"/>
        <v>2.3346303501945531</v>
      </c>
      <c r="M173" s="90">
        <f t="shared" si="31"/>
        <v>17.364864864864863</v>
      </c>
      <c r="N173" s="90">
        <f t="shared" si="32"/>
        <v>3.798029556650246</v>
      </c>
      <c r="O173" s="1">
        <f t="shared" si="33"/>
        <v>6.6451175111527094</v>
      </c>
      <c r="P173" s="90">
        <f t="shared" si="34"/>
        <v>73.355748618691294</v>
      </c>
      <c r="Q173" s="90">
        <f t="shared" si="35"/>
        <v>1.9028728565159869</v>
      </c>
      <c r="R173" s="90">
        <f t="shared" si="36"/>
        <v>-26.636013953265746</v>
      </c>
      <c r="S173" s="90">
        <f t="shared" ref="S173:Y182" si="42">$P173/S$2</f>
        <v>28.281816621016052</v>
      </c>
      <c r="T173" s="1">
        <f t="shared" si="42"/>
        <v>28.281816621016052</v>
      </c>
      <c r="U173" s="90">
        <f t="shared" si="42"/>
        <v>45.034066300418836</v>
      </c>
      <c r="V173" s="90">
        <f t="shared" si="42"/>
        <v>28.281816621016052</v>
      </c>
      <c r="W173" s="90">
        <f t="shared" si="42"/>
        <v>18.132419164660675</v>
      </c>
      <c r="X173" s="90">
        <f t="shared" si="42"/>
        <v>11.847362938982734</v>
      </c>
      <c r="Y173" s="90">
        <f t="shared" si="42"/>
        <v>7.8765135322719066</v>
      </c>
      <c r="Z173" s="90">
        <f t="shared" si="37"/>
        <v>25940</v>
      </c>
    </row>
    <row r="174" spans="2:26">
      <c r="B174" s="90" t="s">
        <v>1192</v>
      </c>
      <c r="C174" s="90">
        <v>140.38</v>
      </c>
      <c r="D174" s="90">
        <v>21.79</v>
      </c>
      <c r="E174" s="90">
        <v>25.85</v>
      </c>
      <c r="F174" s="90">
        <v>7.83</v>
      </c>
      <c r="G174" s="90">
        <v>1.47</v>
      </c>
      <c r="H174" s="90"/>
      <c r="I174" s="90">
        <v>0</v>
      </c>
      <c r="J174" s="99" t="s">
        <v>902</v>
      </c>
      <c r="K174" s="91" t="s">
        <v>1193</v>
      </c>
      <c r="L174" s="90">
        <f t="shared" si="30"/>
        <v>0</v>
      </c>
      <c r="M174" s="90">
        <f t="shared" si="31"/>
        <v>95.496598639455783</v>
      </c>
      <c r="N174" s="90">
        <f t="shared" si="32"/>
        <v>17.928480204342272</v>
      </c>
      <c r="O174" s="1">
        <f t="shared" si="33"/>
        <v>-8.7448711034005875</v>
      </c>
      <c r="P174" s="90">
        <f t="shared" si="34"/>
        <v>56.218346348641852</v>
      </c>
      <c r="Q174" s="90">
        <f t="shared" si="35"/>
        <v>0.40047261966549264</v>
      </c>
      <c r="R174" s="90">
        <f t="shared" si="36"/>
        <v>-84.56004688877043</v>
      </c>
      <c r="S174" s="90">
        <f t="shared" si="42"/>
        <v>21.674606177544071</v>
      </c>
      <c r="T174" s="1">
        <f t="shared" si="42"/>
        <v>21.674606177544071</v>
      </c>
      <c r="U174" s="90">
        <f t="shared" si="42"/>
        <v>34.513187915575983</v>
      </c>
      <c r="V174" s="90">
        <f t="shared" si="42"/>
        <v>21.674606177544071</v>
      </c>
      <c r="W174" s="90">
        <f t="shared" si="42"/>
        <v>13.896315420846307</v>
      </c>
      <c r="X174" s="90">
        <f t="shared" si="42"/>
        <v>9.0795767961406337</v>
      </c>
      <c r="Y174" s="90">
        <f t="shared" si="42"/>
        <v>6.0363989750654445</v>
      </c>
      <c r="Z174" s="90">
        <f t="shared" si="37"/>
        <v>7124</v>
      </c>
    </row>
    <row r="175" spans="2:26">
      <c r="B175" s="90" t="s">
        <v>838</v>
      </c>
      <c r="C175" s="90">
        <v>11.154999999999999</v>
      </c>
      <c r="D175" s="90">
        <v>21.75</v>
      </c>
      <c r="E175" s="90">
        <v>2.21</v>
      </c>
      <c r="F175" s="90">
        <v>4.17</v>
      </c>
      <c r="G175" s="90">
        <v>1.1000000000000001</v>
      </c>
      <c r="H175" s="90"/>
      <c r="I175" s="90">
        <v>2.67</v>
      </c>
      <c r="J175" s="90" t="s">
        <v>693</v>
      </c>
      <c r="K175" s="91" t="s">
        <v>839</v>
      </c>
      <c r="L175" s="90">
        <f t="shared" si="30"/>
        <v>23.935454952935903</v>
      </c>
      <c r="M175" s="90">
        <f t="shared" si="31"/>
        <v>10.140909090909089</v>
      </c>
      <c r="N175" s="90">
        <f t="shared" si="32"/>
        <v>2.6750599520383691</v>
      </c>
      <c r="O175" s="1">
        <f t="shared" si="33"/>
        <v>10.340670307719723</v>
      </c>
      <c r="P175" s="90">
        <f t="shared" si="34"/>
        <v>29.841850740792545</v>
      </c>
      <c r="Q175" s="90">
        <f t="shared" si="35"/>
        <v>2.6751995285336214</v>
      </c>
      <c r="R175" s="90">
        <f t="shared" si="36"/>
        <v>3.1405226111184135</v>
      </c>
      <c r="S175" s="90">
        <f t="shared" si="42"/>
        <v>11.505325297270257</v>
      </c>
      <c r="T175" s="1">
        <f t="shared" si="42"/>
        <v>11.505325297270257</v>
      </c>
      <c r="U175" s="90">
        <f t="shared" si="42"/>
        <v>18.320307679957669</v>
      </c>
      <c r="V175" s="90">
        <f t="shared" si="42"/>
        <v>11.505325297270257</v>
      </c>
      <c r="W175" s="90">
        <f t="shared" si="42"/>
        <v>7.3764491054953902</v>
      </c>
      <c r="X175" s="90">
        <f t="shared" si="42"/>
        <v>4.8196254984034752</v>
      </c>
      <c r="Y175" s="90">
        <f t="shared" si="42"/>
        <v>3.2042443245954337</v>
      </c>
      <c r="Z175" s="90">
        <f t="shared" si="37"/>
        <v>89646</v>
      </c>
    </row>
    <row r="176" spans="2:26">
      <c r="B176" s="90" t="s">
        <v>928</v>
      </c>
      <c r="C176" s="90">
        <v>20.65</v>
      </c>
      <c r="D176" s="90">
        <v>21.53</v>
      </c>
      <c r="E176" s="90">
        <v>9.27</v>
      </c>
      <c r="F176" s="90">
        <v>21.71</v>
      </c>
      <c r="G176" s="90">
        <v>4.66</v>
      </c>
      <c r="H176" s="90"/>
      <c r="I176" s="90">
        <v>1.38</v>
      </c>
      <c r="J176" s="100" t="s">
        <v>668</v>
      </c>
      <c r="K176" s="91" t="s">
        <v>929</v>
      </c>
      <c r="L176" s="90">
        <f t="shared" si="30"/>
        <v>6.6828087167070214</v>
      </c>
      <c r="M176" s="90">
        <f t="shared" si="31"/>
        <v>4.4313304721030038</v>
      </c>
      <c r="N176" s="90">
        <f t="shared" si="32"/>
        <v>0.95117457392906479</v>
      </c>
      <c r="O176" s="1">
        <f t="shared" si="33"/>
        <v>22.13987597129443</v>
      </c>
      <c r="P176" s="90">
        <f t="shared" si="34"/>
        <v>152.57901344750306</v>
      </c>
      <c r="Q176" s="90">
        <f t="shared" si="35"/>
        <v>7.3888142105328365</v>
      </c>
      <c r="R176" s="90">
        <f t="shared" si="36"/>
        <v>184.87077357124963</v>
      </c>
      <c r="S176" s="90">
        <f t="shared" si="42"/>
        <v>58.825814742463045</v>
      </c>
      <c r="T176" s="1">
        <f t="shared" si="42"/>
        <v>58.825814742463045</v>
      </c>
      <c r="U176" s="90">
        <f t="shared" si="42"/>
        <v>93.670278567595872</v>
      </c>
      <c r="V176" s="90">
        <f t="shared" si="42"/>
        <v>58.825814742463045</v>
      </c>
      <c r="W176" s="90">
        <f t="shared" si="42"/>
        <v>37.715198599385261</v>
      </c>
      <c r="X176" s="90">
        <f t="shared" si="42"/>
        <v>24.642362503596594</v>
      </c>
      <c r="Y176" s="90">
        <f t="shared" si="42"/>
        <v>16.383046820324246</v>
      </c>
      <c r="Z176" s="90">
        <f t="shared" si="37"/>
        <v>48426</v>
      </c>
    </row>
    <row r="177" spans="1:26">
      <c r="B177" s="90" t="s">
        <v>951</v>
      </c>
      <c r="C177" s="90">
        <v>108.55</v>
      </c>
      <c r="D177" s="90">
        <v>21.43</v>
      </c>
      <c r="E177" s="90">
        <v>13</v>
      </c>
      <c r="F177" s="90">
        <v>34.99</v>
      </c>
      <c r="G177" s="90">
        <v>7.31</v>
      </c>
      <c r="H177" s="90"/>
      <c r="I177" s="90">
        <v>3.43</v>
      </c>
      <c r="J177" s="90" t="s">
        <v>682</v>
      </c>
      <c r="K177" s="91" t="s">
        <v>952</v>
      </c>
      <c r="L177" s="90">
        <f t="shared" si="30"/>
        <v>3.1598341777982499</v>
      </c>
      <c r="M177" s="90">
        <f t="shared" si="31"/>
        <v>14.849521203830371</v>
      </c>
      <c r="N177" s="90">
        <f t="shared" si="32"/>
        <v>3.1023149471277507</v>
      </c>
      <c r="O177" s="1">
        <f t="shared" si="33"/>
        <v>8.4319845676877669</v>
      </c>
      <c r="P177" s="90">
        <f t="shared" si="34"/>
        <v>243.89555909315328</v>
      </c>
      <c r="Q177" s="90">
        <f t="shared" si="35"/>
        <v>2.2468499225532317</v>
      </c>
      <c r="R177" s="90">
        <f t="shared" si="36"/>
        <v>-13.374209000433908</v>
      </c>
      <c r="S177" s="90">
        <f t="shared" si="42"/>
        <v>94.032296130028996</v>
      </c>
      <c r="T177" s="1">
        <f t="shared" si="42"/>
        <v>94.032296130028996</v>
      </c>
      <c r="U177" s="90">
        <f t="shared" si="42"/>
        <v>149.73071620702027</v>
      </c>
      <c r="V177" s="90">
        <f t="shared" si="42"/>
        <v>94.032296130028996</v>
      </c>
      <c r="W177" s="90">
        <f t="shared" si="42"/>
        <v>60.28725209886926</v>
      </c>
      <c r="X177" s="90">
        <f t="shared" si="42"/>
        <v>39.390494435584536</v>
      </c>
      <c r="Y177" s="90">
        <f t="shared" si="42"/>
        <v>26.18808624861822</v>
      </c>
      <c r="Z177" s="90">
        <f t="shared" si="37"/>
        <v>9212</v>
      </c>
    </row>
    <row r="178" spans="1:26">
      <c r="B178" s="90" t="s">
        <v>944</v>
      </c>
      <c r="C178" s="90">
        <v>76.67</v>
      </c>
      <c r="D178" s="90">
        <v>21.4</v>
      </c>
      <c r="E178" s="90">
        <v>22.24</v>
      </c>
      <c r="F178" s="90">
        <v>12.05</v>
      </c>
      <c r="G178" s="90">
        <v>2.39</v>
      </c>
      <c r="H178" s="90"/>
      <c r="I178" s="90">
        <v>0.14000000000000001</v>
      </c>
      <c r="J178" s="90" t="s">
        <v>881</v>
      </c>
      <c r="K178" s="91" t="s">
        <v>946</v>
      </c>
      <c r="L178" s="90">
        <f t="shared" si="30"/>
        <v>0.18260075648884833</v>
      </c>
      <c r="M178" s="90">
        <f t="shared" si="31"/>
        <v>32.079497907949786</v>
      </c>
      <c r="N178" s="90">
        <f t="shared" si="32"/>
        <v>6.3626556016597506</v>
      </c>
      <c r="O178" s="1">
        <f t="shared" si="33"/>
        <v>0.89156183385161736</v>
      </c>
      <c r="P178" s="90">
        <f t="shared" si="34"/>
        <v>83.786473996978771</v>
      </c>
      <c r="Q178" s="90">
        <f t="shared" si="35"/>
        <v>1.0928195382415387</v>
      </c>
      <c r="R178" s="90">
        <f t="shared" si="36"/>
        <v>-57.867076047349556</v>
      </c>
      <c r="S178" s="90">
        <f t="shared" si="42"/>
        <v>32.303312794497096</v>
      </c>
      <c r="T178" s="1">
        <f t="shared" si="42"/>
        <v>32.303312794497096</v>
      </c>
      <c r="U178" s="90">
        <f t="shared" si="42"/>
        <v>51.437626854193468</v>
      </c>
      <c r="V178" s="90">
        <f t="shared" si="42"/>
        <v>32.303312794497096</v>
      </c>
      <c r="W178" s="90">
        <f t="shared" si="42"/>
        <v>20.710734951930554</v>
      </c>
      <c r="X178" s="90">
        <f t="shared" si="42"/>
        <v>13.53198332116696</v>
      </c>
      <c r="Y178" s="90">
        <f t="shared" si="42"/>
        <v>8.996504141604456</v>
      </c>
      <c r="Z178" s="90">
        <f t="shared" si="37"/>
        <v>13043</v>
      </c>
    </row>
    <row r="179" spans="1:26">
      <c r="B179" s="92" t="s">
        <v>944</v>
      </c>
      <c r="C179" s="92">
        <v>84.43</v>
      </c>
      <c r="D179" s="92">
        <v>21.4</v>
      </c>
      <c r="E179" s="92">
        <v>22.24</v>
      </c>
      <c r="F179" s="92">
        <v>12.05</v>
      </c>
      <c r="G179" s="92">
        <v>2.39</v>
      </c>
      <c r="H179" s="92"/>
      <c r="I179" s="92">
        <v>0.14000000000000001</v>
      </c>
      <c r="J179" s="92" t="s">
        <v>881</v>
      </c>
      <c r="K179" s="93" t="s">
        <v>945</v>
      </c>
      <c r="L179" s="92">
        <f t="shared" si="30"/>
        <v>0.16581783726163687</v>
      </c>
      <c r="M179" s="92">
        <f t="shared" si="31"/>
        <v>35.326359832635987</v>
      </c>
      <c r="N179" s="92">
        <f t="shared" si="32"/>
        <v>7.0066390041493776</v>
      </c>
      <c r="O179" s="1">
        <f t="shared" si="33"/>
        <v>-7.6482760731644284E-2</v>
      </c>
      <c r="P179" s="92">
        <f t="shared" si="34"/>
        <v>83.786473996978771</v>
      </c>
      <c r="Q179" s="92">
        <f t="shared" si="35"/>
        <v>0.99237799356838519</v>
      </c>
      <c r="R179" s="92">
        <f t="shared" si="36"/>
        <v>-61.739532400216632</v>
      </c>
      <c r="S179" s="92">
        <f t="shared" si="42"/>
        <v>32.303312794497096</v>
      </c>
      <c r="T179" s="1">
        <f t="shared" si="42"/>
        <v>32.303312794497096</v>
      </c>
      <c r="U179" s="92">
        <f t="shared" si="42"/>
        <v>51.437626854193468</v>
      </c>
      <c r="V179" s="92">
        <f t="shared" si="42"/>
        <v>32.303312794497096</v>
      </c>
      <c r="W179" s="92">
        <f t="shared" si="42"/>
        <v>20.710734951930554</v>
      </c>
      <c r="X179" s="92">
        <f t="shared" si="42"/>
        <v>13.53198332116696</v>
      </c>
      <c r="Y179" s="92">
        <f t="shared" si="42"/>
        <v>8.996504141604456</v>
      </c>
      <c r="Z179" s="92">
        <f t="shared" si="37"/>
        <v>11844</v>
      </c>
    </row>
    <row r="180" spans="1:26">
      <c r="B180" s="92" t="s">
        <v>1009</v>
      </c>
      <c r="C180" s="92">
        <v>44.07</v>
      </c>
      <c r="D180" s="92">
        <v>21.33</v>
      </c>
      <c r="E180" s="92">
        <v>19.61</v>
      </c>
      <c r="F180" s="92">
        <v>9.7100000000000009</v>
      </c>
      <c r="G180" s="92">
        <v>1.99</v>
      </c>
      <c r="H180" s="92"/>
      <c r="I180" s="92">
        <v>0.72</v>
      </c>
      <c r="J180" s="92" t="s">
        <v>685</v>
      </c>
      <c r="K180" s="93" t="s">
        <v>1010</v>
      </c>
      <c r="L180" s="92">
        <f t="shared" si="30"/>
        <v>1.6337644656228727</v>
      </c>
      <c r="M180" s="92">
        <f t="shared" si="31"/>
        <v>22.145728643216081</v>
      </c>
      <c r="N180" s="92">
        <f t="shared" si="32"/>
        <v>4.5386199794026769</v>
      </c>
      <c r="O180" s="1">
        <f t="shared" si="33"/>
        <v>4.2979603710705749</v>
      </c>
      <c r="P180" s="92">
        <f t="shared" si="34"/>
        <v>67.127613242629891</v>
      </c>
      <c r="Q180" s="92">
        <f t="shared" si="35"/>
        <v>1.5232042941372792</v>
      </c>
      <c r="R180" s="92">
        <f t="shared" si="36"/>
        <v>-41.273880596512583</v>
      </c>
      <c r="S180" s="92">
        <f t="shared" si="42"/>
        <v>25.880600821116907</v>
      </c>
      <c r="T180" s="1">
        <f t="shared" si="42"/>
        <v>25.880600821116907</v>
      </c>
      <c r="U180" s="92">
        <f t="shared" si="42"/>
        <v>41.210531448208677</v>
      </c>
      <c r="V180" s="92">
        <f t="shared" si="42"/>
        <v>25.880600821116907</v>
      </c>
      <c r="W180" s="92">
        <f t="shared" si="42"/>
        <v>16.59291935204174</v>
      </c>
      <c r="X180" s="92">
        <f t="shared" si="42"/>
        <v>10.841484304755069</v>
      </c>
      <c r="Y180" s="92">
        <f t="shared" si="42"/>
        <v>7.2077725883907977</v>
      </c>
      <c r="Z180" s="92">
        <f t="shared" si="37"/>
        <v>22691</v>
      </c>
    </row>
    <row r="181" spans="1:26">
      <c r="B181" s="92" t="s">
        <v>1100</v>
      </c>
      <c r="C181" s="92">
        <v>22.954999999999998</v>
      </c>
      <c r="D181" s="92">
        <v>21.32</v>
      </c>
      <c r="E181" s="92">
        <v>31.09</v>
      </c>
      <c r="F181" s="92">
        <v>11.31</v>
      </c>
      <c r="G181" s="92">
        <v>3.54</v>
      </c>
      <c r="H181" s="92"/>
      <c r="I181" s="92">
        <v>0.5</v>
      </c>
      <c r="J181" s="92" t="s">
        <v>698</v>
      </c>
      <c r="K181" s="93" t="s">
        <v>1101</v>
      </c>
      <c r="L181" s="92">
        <f t="shared" si="30"/>
        <v>2.1781746896101071</v>
      </c>
      <c r="M181" s="92">
        <f t="shared" si="31"/>
        <v>6.4844632768361574</v>
      </c>
      <c r="N181" s="92">
        <f t="shared" si="32"/>
        <v>2.0296198054818744</v>
      </c>
      <c r="O181" s="1">
        <f t="shared" si="33"/>
        <v>13.029272525484913</v>
      </c>
      <c r="P181" s="92">
        <f t="shared" si="34"/>
        <v>78.124386751965744</v>
      </c>
      <c r="Q181" s="92">
        <f t="shared" si="35"/>
        <v>3.4033712372888587</v>
      </c>
      <c r="R181" s="92">
        <f t="shared" si="36"/>
        <v>31.214694197420101</v>
      </c>
      <c r="S181" s="92">
        <f t="shared" si="42"/>
        <v>30.120333053017784</v>
      </c>
      <c r="T181" s="1">
        <f t="shared" si="42"/>
        <v>30.120333053017784</v>
      </c>
      <c r="U181" s="92">
        <f t="shared" si="42"/>
        <v>47.961596451775883</v>
      </c>
      <c r="V181" s="92">
        <f t="shared" si="42"/>
        <v>30.120333053017784</v>
      </c>
      <c r="W181" s="92">
        <f t="shared" si="42"/>
        <v>19.311153580235644</v>
      </c>
      <c r="X181" s="92">
        <f t="shared" si="42"/>
        <v>12.61752462028797</v>
      </c>
      <c r="Y181" s="92">
        <f t="shared" si="42"/>
        <v>8.388542152993713</v>
      </c>
      <c r="Z181" s="92">
        <f t="shared" si="37"/>
        <v>43563</v>
      </c>
    </row>
    <row r="182" spans="1:26">
      <c r="B182" s="92" t="s">
        <v>1011</v>
      </c>
      <c r="C182" s="92">
        <v>123.23480000000001</v>
      </c>
      <c r="D182" s="92">
        <v>21.31</v>
      </c>
      <c r="E182" s="92">
        <v>23.66</v>
      </c>
      <c r="F182" s="92">
        <v>60.24</v>
      </c>
      <c r="G182" s="92">
        <v>12.41</v>
      </c>
      <c r="H182" s="92"/>
      <c r="I182" s="92">
        <v>3.93</v>
      </c>
      <c r="J182" s="92" t="s">
        <v>682</v>
      </c>
      <c r="K182" s="93" t="s">
        <v>1012</v>
      </c>
      <c r="L182" s="92">
        <f t="shared" si="30"/>
        <v>3.18903426629491</v>
      </c>
      <c r="M182" s="92">
        <f t="shared" si="31"/>
        <v>9.930282030620468</v>
      </c>
      <c r="N182" s="92">
        <f t="shared" si="32"/>
        <v>2.0457304116865869</v>
      </c>
      <c r="O182" s="1">
        <f t="shared" si="33"/>
        <v>12.930633033358841</v>
      </c>
      <c r="P182" s="92">
        <f t="shared" si="34"/>
        <v>415.76793308365541</v>
      </c>
      <c r="Q182" s="92">
        <f t="shared" si="35"/>
        <v>3.3737867313750285</v>
      </c>
      <c r="R182" s="92">
        <f t="shared" si="36"/>
        <v>30.074083424803547</v>
      </c>
      <c r="S182" s="92">
        <f t="shared" si="42"/>
        <v>160.29653656038982</v>
      </c>
      <c r="T182" s="1">
        <f t="shared" si="42"/>
        <v>160.29653656038982</v>
      </c>
      <c r="U182" s="92">
        <f t="shared" si="42"/>
        <v>255.24544451730358</v>
      </c>
      <c r="V182" s="92">
        <f t="shared" si="42"/>
        <v>160.29653656038982</v>
      </c>
      <c r="W182" s="92">
        <f t="shared" si="42"/>
        <v>102.77147435417895</v>
      </c>
      <c r="X182" s="92">
        <f t="shared" si="42"/>
        <v>67.148842379582149</v>
      </c>
      <c r="Y182" s="92">
        <f t="shared" si="42"/>
        <v>44.642741882995409</v>
      </c>
      <c r="Z182" s="92">
        <f t="shared" si="37"/>
        <v>8115</v>
      </c>
    </row>
    <row r="183" spans="1:26">
      <c r="B183" s="92" t="s">
        <v>1121</v>
      </c>
      <c r="C183" s="92">
        <v>136.20500000000001</v>
      </c>
      <c r="D183" s="92">
        <v>21.25</v>
      </c>
      <c r="E183" s="92">
        <v>18.3</v>
      </c>
      <c r="F183" s="92">
        <v>26.1</v>
      </c>
      <c r="G183" s="92">
        <v>5.24</v>
      </c>
      <c r="H183" s="92"/>
      <c r="I183" s="92">
        <v>2.2799999999999998</v>
      </c>
      <c r="J183" s="92" t="s">
        <v>783</v>
      </c>
      <c r="K183" s="93" t="s">
        <v>1122</v>
      </c>
      <c r="L183" s="92">
        <f t="shared" si="30"/>
        <v>1.6739473587606912</v>
      </c>
      <c r="M183" s="92">
        <f t="shared" si="31"/>
        <v>25.993320610687025</v>
      </c>
      <c r="N183" s="92">
        <f t="shared" si="32"/>
        <v>5.2185823754789276</v>
      </c>
      <c r="O183" s="1">
        <f t="shared" si="33"/>
        <v>2.7842314688114378</v>
      </c>
      <c r="P183" s="92">
        <f t="shared" si="34"/>
        <v>179.24951121171577</v>
      </c>
      <c r="Q183" s="92">
        <f t="shared" si="35"/>
        <v>1.3160273940877043</v>
      </c>
      <c r="R183" s="92">
        <f t="shared" si="36"/>
        <v>-49.261446950405215</v>
      </c>
      <c r="S183" s="92">
        <f t="shared" ref="S183:Y192" si="43">$P183/S$2</f>
        <v>69.108446181200577</v>
      </c>
      <c r="T183" s="1">
        <f t="shared" si="43"/>
        <v>69.108446181200577</v>
      </c>
      <c r="U183" s="92">
        <f t="shared" si="43"/>
        <v>110.04365062357525</v>
      </c>
      <c r="V183" s="92">
        <f t="shared" si="43"/>
        <v>69.108446181200577</v>
      </c>
      <c r="W183" s="92">
        <f t="shared" si="43"/>
        <v>44.307737751356065</v>
      </c>
      <c r="X183" s="92">
        <f t="shared" si="43"/>
        <v>28.949796790968094</v>
      </c>
      <c r="Y183" s="92">
        <f t="shared" si="43"/>
        <v>19.246769711957615</v>
      </c>
      <c r="Z183" s="92">
        <f t="shared" si="37"/>
        <v>7342</v>
      </c>
    </row>
    <row r="184" spans="1:26">
      <c r="B184" s="92" t="s">
        <v>782</v>
      </c>
      <c r="C184" s="92">
        <v>138.4</v>
      </c>
      <c r="D184" s="92">
        <v>21.25</v>
      </c>
      <c r="E184" s="92">
        <v>18.3</v>
      </c>
      <c r="F184" s="92">
        <v>26.1</v>
      </c>
      <c r="G184" s="92">
        <v>5.24</v>
      </c>
      <c r="H184" s="92"/>
      <c r="I184" s="92">
        <v>2.2799999999999998</v>
      </c>
      <c r="J184" s="92" t="s">
        <v>783</v>
      </c>
      <c r="K184" s="93" t="s">
        <v>784</v>
      </c>
      <c r="L184" s="92">
        <f t="shared" si="30"/>
        <v>1.6473988439306357</v>
      </c>
      <c r="M184" s="92">
        <f t="shared" si="31"/>
        <v>26.412213740458014</v>
      </c>
      <c r="N184" s="92">
        <f t="shared" si="32"/>
        <v>5.3026819923371651</v>
      </c>
      <c r="O184" s="1">
        <f t="shared" si="33"/>
        <v>2.6200422197527384</v>
      </c>
      <c r="P184" s="92">
        <f t="shared" si="34"/>
        <v>179.24951121171577</v>
      </c>
      <c r="Q184" s="92">
        <f t="shared" si="35"/>
        <v>1.2951554278303161</v>
      </c>
      <c r="R184" s="92">
        <f t="shared" si="36"/>
        <v>-50.066151603178774</v>
      </c>
      <c r="S184" s="92">
        <f t="shared" si="43"/>
        <v>69.108446181200577</v>
      </c>
      <c r="T184" s="1">
        <f t="shared" si="43"/>
        <v>69.108446181200577</v>
      </c>
      <c r="U184" s="92">
        <f t="shared" si="43"/>
        <v>110.04365062357525</v>
      </c>
      <c r="V184" s="92">
        <f t="shared" si="43"/>
        <v>69.108446181200577</v>
      </c>
      <c r="W184" s="92">
        <f t="shared" si="43"/>
        <v>44.307737751356065</v>
      </c>
      <c r="X184" s="92">
        <f t="shared" si="43"/>
        <v>28.949796790968094</v>
      </c>
      <c r="Y184" s="92">
        <f t="shared" si="43"/>
        <v>19.246769711957615</v>
      </c>
      <c r="Z184" s="92">
        <f t="shared" si="37"/>
        <v>7225</v>
      </c>
    </row>
    <row r="185" spans="1:26">
      <c r="B185" s="92" t="s">
        <v>993</v>
      </c>
      <c r="C185" s="92">
        <v>30.87</v>
      </c>
      <c r="D185" s="92">
        <v>21.15</v>
      </c>
      <c r="E185" s="92">
        <v>38.049999999999997</v>
      </c>
      <c r="F185" s="92">
        <v>24.37</v>
      </c>
      <c r="G185" s="92">
        <v>4.8899999999999997</v>
      </c>
      <c r="H185" s="92"/>
      <c r="I185" s="92">
        <v>0.12</v>
      </c>
      <c r="J185" s="99" t="s">
        <v>698</v>
      </c>
      <c r="K185" s="93" t="s">
        <v>994</v>
      </c>
      <c r="L185" s="92">
        <f t="shared" si="30"/>
        <v>0.3887269193391642</v>
      </c>
      <c r="M185" s="92">
        <f t="shared" si="31"/>
        <v>6.3128834355828225</v>
      </c>
      <c r="N185" s="92">
        <f t="shared" si="32"/>
        <v>1.2667213787443579</v>
      </c>
      <c r="O185" s="1">
        <f t="shared" si="33"/>
        <v>18.319222849850213</v>
      </c>
      <c r="P185" s="92">
        <f t="shared" si="34"/>
        <v>165.99297702471588</v>
      </c>
      <c r="Q185" s="92">
        <f t="shared" si="35"/>
        <v>5.3771615492295393</v>
      </c>
      <c r="R185" s="92">
        <f t="shared" si="36"/>
        <v>107.31285514839519</v>
      </c>
      <c r="S185" s="92">
        <f t="shared" si="43"/>
        <v>63.997478384309602</v>
      </c>
      <c r="T185" s="1">
        <f t="shared" si="43"/>
        <v>63.997478384309602</v>
      </c>
      <c r="U185" s="92">
        <f t="shared" si="43"/>
        <v>101.90528859015984</v>
      </c>
      <c r="V185" s="92">
        <f t="shared" si="43"/>
        <v>63.997478384309602</v>
      </c>
      <c r="W185" s="92">
        <f t="shared" si="43"/>
        <v>41.03092524414803</v>
      </c>
      <c r="X185" s="92">
        <f t="shared" si="43"/>
        <v>26.808792509997513</v>
      </c>
      <c r="Y185" s="92">
        <f t="shared" si="43"/>
        <v>17.823360192170853</v>
      </c>
      <c r="Z185" s="92">
        <f t="shared" si="37"/>
        <v>32394</v>
      </c>
    </row>
    <row r="186" spans="1:26">
      <c r="B186" s="92" t="s">
        <v>735</v>
      </c>
      <c r="C186" s="92">
        <v>37.619999999999997</v>
      </c>
      <c r="D186" s="92">
        <v>21.11</v>
      </c>
      <c r="E186" s="92">
        <v>6.19</v>
      </c>
      <c r="F186" s="92">
        <v>15.2</v>
      </c>
      <c r="G186" s="92">
        <v>3.08</v>
      </c>
      <c r="H186" s="92"/>
      <c r="I186" s="92">
        <v>0.4</v>
      </c>
      <c r="J186" s="97" t="s">
        <v>679</v>
      </c>
      <c r="K186" s="93" t="s">
        <v>736</v>
      </c>
      <c r="L186" s="92">
        <f t="shared" si="30"/>
        <v>1.0632642211589582</v>
      </c>
      <c r="M186" s="92">
        <f t="shared" si="31"/>
        <v>12.214285714285714</v>
      </c>
      <c r="N186" s="92">
        <f t="shared" si="32"/>
        <v>2.4750000000000001</v>
      </c>
      <c r="O186" s="1">
        <f t="shared" si="33"/>
        <v>10.617154819875797</v>
      </c>
      <c r="P186" s="92">
        <f t="shared" si="34"/>
        <v>103.19142962204445</v>
      </c>
      <c r="Q186" s="92">
        <f t="shared" si="35"/>
        <v>2.7429938761840633</v>
      </c>
      <c r="R186" s="92">
        <f t="shared" si="36"/>
        <v>5.7542881909064647</v>
      </c>
      <c r="S186" s="92">
        <f t="shared" si="43"/>
        <v>39.784763217419012</v>
      </c>
      <c r="T186" s="1">
        <f t="shared" si="43"/>
        <v>39.784763217419012</v>
      </c>
      <c r="U186" s="92">
        <f t="shared" si="43"/>
        <v>63.350586296791597</v>
      </c>
      <c r="V186" s="92">
        <f t="shared" si="43"/>
        <v>39.784763217419012</v>
      </c>
      <c r="W186" s="92">
        <f t="shared" si="43"/>
        <v>25.507343205420263</v>
      </c>
      <c r="X186" s="92">
        <f t="shared" si="43"/>
        <v>16.665991990344782</v>
      </c>
      <c r="Y186" s="92">
        <f t="shared" si="43"/>
        <v>11.080095386354165</v>
      </c>
      <c r="Z186" s="92">
        <f t="shared" si="37"/>
        <v>26582</v>
      </c>
    </row>
    <row r="187" spans="1:26">
      <c r="B187" s="92" t="s">
        <v>1184</v>
      </c>
      <c r="C187" s="92">
        <v>49.22</v>
      </c>
      <c r="D187" s="92">
        <v>21.04</v>
      </c>
      <c r="E187" s="92">
        <v>34.83</v>
      </c>
      <c r="F187" s="92">
        <v>10.16</v>
      </c>
      <c r="G187" s="92">
        <v>66.58</v>
      </c>
      <c r="H187" s="92"/>
      <c r="I187" s="92">
        <v>61.87</v>
      </c>
      <c r="J187" s="92" t="s">
        <v>1173</v>
      </c>
      <c r="K187" s="93" t="s">
        <v>1185</v>
      </c>
      <c r="L187" s="92">
        <f t="shared" si="30"/>
        <v>125.70093457943925</v>
      </c>
      <c r="M187" s="92">
        <f t="shared" si="31"/>
        <v>0.7392610393511565</v>
      </c>
      <c r="N187" s="92">
        <f t="shared" si="32"/>
        <v>4.8444881889763778</v>
      </c>
      <c r="O187" s="1">
        <f t="shared" si="33"/>
        <v>3.3722870471090571</v>
      </c>
      <c r="P187" s="92">
        <f t="shared" si="34"/>
        <v>68.577690952717987</v>
      </c>
      <c r="Q187" s="92">
        <f t="shared" si="35"/>
        <v>1.3932891294741565</v>
      </c>
      <c r="R187" s="92">
        <f t="shared" si="36"/>
        <v>-46.282672589612531</v>
      </c>
      <c r="S187" s="92">
        <f t="shared" si="43"/>
        <v>26.439668551392714</v>
      </c>
      <c r="T187" s="1">
        <f t="shared" si="43"/>
        <v>26.439668551392714</v>
      </c>
      <c r="U187" s="92">
        <f t="shared" si="43"/>
        <v>42.100753373095792</v>
      </c>
      <c r="V187" s="92">
        <f t="shared" si="43"/>
        <v>26.439668551392714</v>
      </c>
      <c r="W187" s="92">
        <f t="shared" si="43"/>
        <v>16.951356384663736</v>
      </c>
      <c r="X187" s="92">
        <f t="shared" si="43"/>
        <v>11.075679950558419</v>
      </c>
      <c r="Y187" s="92">
        <f t="shared" si="43"/>
        <v>7.3634734969279707</v>
      </c>
      <c r="Z187" s="92">
        <f t="shared" si="37"/>
        <v>20317</v>
      </c>
    </row>
    <row r="188" spans="1:26">
      <c r="B188" s="92" t="s">
        <v>1015</v>
      </c>
      <c r="C188" s="92">
        <v>32.755000000000003</v>
      </c>
      <c r="D188" s="92">
        <v>21</v>
      </c>
      <c r="E188" s="92">
        <v>13.81</v>
      </c>
      <c r="F188" s="92">
        <v>23.16</v>
      </c>
      <c r="G188" s="92">
        <v>4.71</v>
      </c>
      <c r="H188" s="92"/>
      <c r="I188" s="92">
        <v>1.1200000000000001</v>
      </c>
      <c r="J188" s="92" t="s">
        <v>682</v>
      </c>
      <c r="K188" s="93" t="s">
        <v>1016</v>
      </c>
      <c r="L188" s="92">
        <f t="shared" si="30"/>
        <v>3.4193252938482672</v>
      </c>
      <c r="M188" s="92">
        <f t="shared" si="31"/>
        <v>6.9543524416135885</v>
      </c>
      <c r="N188" s="92">
        <f t="shared" si="32"/>
        <v>1.4142918825561313</v>
      </c>
      <c r="O188" s="1">
        <f t="shared" si="33"/>
        <v>16.87764853905751</v>
      </c>
      <c r="P188" s="92">
        <f t="shared" si="34"/>
        <v>155.80889882638087</v>
      </c>
      <c r="Q188" s="92">
        <f t="shared" si="35"/>
        <v>4.7567973996758006</v>
      </c>
      <c r="R188" s="92">
        <f t="shared" si="36"/>
        <v>83.395131662085021</v>
      </c>
      <c r="S188" s="92">
        <f t="shared" si="43"/>
        <v>60.071075375915946</v>
      </c>
      <c r="T188" s="1">
        <f t="shared" si="43"/>
        <v>60.071075375915946</v>
      </c>
      <c r="U188" s="92">
        <f t="shared" si="43"/>
        <v>95.653148009106474</v>
      </c>
      <c r="V188" s="92">
        <f t="shared" si="43"/>
        <v>60.071075375915946</v>
      </c>
      <c r="W188" s="92">
        <f t="shared" si="43"/>
        <v>38.513576867570485</v>
      </c>
      <c r="X188" s="92">
        <f t="shared" si="43"/>
        <v>25.164007024379643</v>
      </c>
      <c r="Y188" s="92">
        <f t="shared" si="43"/>
        <v>16.729853122126965</v>
      </c>
      <c r="Z188" s="92">
        <f t="shared" si="37"/>
        <v>30530</v>
      </c>
    </row>
    <row r="189" spans="1:26">
      <c r="A189" s="85" t="s">
        <v>334</v>
      </c>
      <c r="B189" s="92" t="s">
        <v>673</v>
      </c>
      <c r="C189" s="92">
        <v>8.7899999999999991</v>
      </c>
      <c r="D189" s="92">
        <v>20.67</v>
      </c>
      <c r="E189" s="92">
        <v>8.39</v>
      </c>
      <c r="F189" s="92">
        <v>7.34</v>
      </c>
      <c r="G189" s="92">
        <v>1.47</v>
      </c>
      <c r="H189" s="92"/>
      <c r="I189" s="92">
        <v>0.55000000000000004</v>
      </c>
      <c r="J189" s="100" t="s">
        <v>668</v>
      </c>
      <c r="K189" s="93" t="s">
        <v>674</v>
      </c>
      <c r="L189" s="92">
        <f t="shared" si="30"/>
        <v>6.2571103526734939</v>
      </c>
      <c r="M189" s="92">
        <f t="shared" si="31"/>
        <v>5.9795918367346932</v>
      </c>
      <c r="N189" s="92">
        <f t="shared" si="32"/>
        <v>1.1975476839237056</v>
      </c>
      <c r="O189" s="1">
        <f t="shared" si="33"/>
        <v>18.514102292052947</v>
      </c>
      <c r="P189" s="92">
        <f t="shared" si="34"/>
        <v>48.049534791007865</v>
      </c>
      <c r="Q189" s="92">
        <f t="shared" si="35"/>
        <v>5.4663862105811001</v>
      </c>
      <c r="R189" s="92">
        <f t="shared" si="36"/>
        <v>110.7528520919669</v>
      </c>
      <c r="S189" s="92">
        <f t="shared" si="43"/>
        <v>18.525175698883888</v>
      </c>
      <c r="T189" s="1">
        <f t="shared" si="43"/>
        <v>18.525175698883888</v>
      </c>
      <c r="U189" s="92">
        <f t="shared" si="43"/>
        <v>29.498246234667548</v>
      </c>
      <c r="V189" s="92">
        <f t="shared" si="43"/>
        <v>18.525175698883888</v>
      </c>
      <c r="W189" s="92">
        <f t="shared" si="43"/>
        <v>11.877110136607648</v>
      </c>
      <c r="X189" s="92">
        <f t="shared" si="43"/>
        <v>7.7602681240076476</v>
      </c>
      <c r="Y189" s="92">
        <f t="shared" si="43"/>
        <v>5.1592795128848241</v>
      </c>
      <c r="Z189" s="92">
        <f t="shared" si="37"/>
        <v>113766</v>
      </c>
    </row>
    <row r="190" spans="1:26">
      <c r="B190" s="92" t="s">
        <v>1158</v>
      </c>
      <c r="C190" s="92">
        <v>295.27</v>
      </c>
      <c r="D190" s="92">
        <v>20.52</v>
      </c>
      <c r="E190" s="92">
        <v>27.92</v>
      </c>
      <c r="F190" s="92">
        <v>82.37</v>
      </c>
      <c r="G190" s="92">
        <v>16.82</v>
      </c>
      <c r="H190" s="92"/>
      <c r="I190" s="92">
        <v>1.85</v>
      </c>
      <c r="J190" s="97" t="s">
        <v>1127</v>
      </c>
      <c r="K190" s="93" t="s">
        <v>1159</v>
      </c>
      <c r="L190" s="92">
        <f t="shared" si="30"/>
        <v>0.62654519592237623</v>
      </c>
      <c r="M190" s="92">
        <f t="shared" si="31"/>
        <v>17.554696789536266</v>
      </c>
      <c r="N190" s="92">
        <f t="shared" si="32"/>
        <v>3.5846788879446394</v>
      </c>
      <c r="O190" s="1">
        <f t="shared" si="33"/>
        <v>6.0752581094604352</v>
      </c>
      <c r="P190" s="92">
        <f t="shared" si="34"/>
        <v>532.54988592997211</v>
      </c>
      <c r="Q190" s="92">
        <f t="shared" si="35"/>
        <v>1.8036030952347755</v>
      </c>
      <c r="R190" s="92">
        <f t="shared" si="36"/>
        <v>-30.463292983790012</v>
      </c>
      <c r="S190" s="92">
        <f t="shared" si="43"/>
        <v>205.32103480676321</v>
      </c>
      <c r="T190" s="1">
        <f t="shared" si="43"/>
        <v>205.32103480676321</v>
      </c>
      <c r="U190" s="92">
        <f t="shared" si="43"/>
        <v>326.93943314402941</v>
      </c>
      <c r="V190" s="92">
        <f t="shared" si="43"/>
        <v>205.32103480676321</v>
      </c>
      <c r="W190" s="92">
        <f t="shared" si="43"/>
        <v>131.63818704883334</v>
      </c>
      <c r="X190" s="92">
        <f t="shared" si="43"/>
        <v>86.009779745041001</v>
      </c>
      <c r="Y190" s="92">
        <f t="shared" si="43"/>
        <v>57.182108588944018</v>
      </c>
      <c r="Z190" s="92">
        <f t="shared" si="37"/>
        <v>3387</v>
      </c>
    </row>
    <row r="191" spans="1:26">
      <c r="B191" s="92" t="s">
        <v>1051</v>
      </c>
      <c r="C191" s="92">
        <v>185.73</v>
      </c>
      <c r="D191" s="92">
        <v>20.420000000000002</v>
      </c>
      <c r="E191" s="92">
        <v>15.32</v>
      </c>
      <c r="F191" s="92">
        <v>26.38</v>
      </c>
      <c r="G191" s="92">
        <v>33.380000000000003</v>
      </c>
      <c r="H191" s="92"/>
      <c r="I191" s="92">
        <v>0</v>
      </c>
      <c r="J191" s="100" t="s">
        <v>668</v>
      </c>
      <c r="K191" s="93" t="s">
        <v>1052</v>
      </c>
      <c r="L191" s="92">
        <f t="shared" si="30"/>
        <v>0</v>
      </c>
      <c r="M191" s="92">
        <f t="shared" si="31"/>
        <v>5.5641102456560807</v>
      </c>
      <c r="N191" s="92">
        <f t="shared" si="32"/>
        <v>7.0405610310841542</v>
      </c>
      <c r="O191" s="1">
        <f t="shared" si="33"/>
        <v>-0.93097334208218641</v>
      </c>
      <c r="P191" s="92">
        <f t="shared" si="34"/>
        <v>169.14572268099289</v>
      </c>
      <c r="Q191" s="92">
        <f t="shared" si="35"/>
        <v>0.91070760071605505</v>
      </c>
      <c r="R191" s="92">
        <f t="shared" si="36"/>
        <v>-64.88827959114559</v>
      </c>
      <c r="S191" s="92">
        <f t="shared" si="43"/>
        <v>65.212998315365311</v>
      </c>
      <c r="T191" s="1">
        <f t="shared" si="43"/>
        <v>65.212998315365311</v>
      </c>
      <c r="U191" s="92">
        <f t="shared" si="43"/>
        <v>103.84080093359135</v>
      </c>
      <c r="V191" s="92">
        <f t="shared" si="43"/>
        <v>65.212998315365311</v>
      </c>
      <c r="W191" s="92">
        <f t="shared" si="43"/>
        <v>41.810235752671851</v>
      </c>
      <c r="X191" s="92">
        <f t="shared" si="43"/>
        <v>27.317978534917959</v>
      </c>
      <c r="Y191" s="92">
        <f t="shared" si="43"/>
        <v>18.161883679328749</v>
      </c>
      <c r="Z191" s="92">
        <f t="shared" si="37"/>
        <v>5384</v>
      </c>
    </row>
    <row r="192" spans="1:26">
      <c r="B192" s="92" t="s">
        <v>1041</v>
      </c>
      <c r="C192" s="92">
        <v>23.34</v>
      </c>
      <c r="D192" s="92">
        <v>20.13</v>
      </c>
      <c r="E192" s="92">
        <v>8.68</v>
      </c>
      <c r="F192" s="92">
        <v>13.98</v>
      </c>
      <c r="G192" s="92">
        <v>3.63</v>
      </c>
      <c r="H192" s="92"/>
      <c r="I192" s="92">
        <v>0.98</v>
      </c>
      <c r="J192" s="97"/>
      <c r="K192" s="93" t="s">
        <v>1042</v>
      </c>
      <c r="L192" s="92">
        <f t="shared" si="30"/>
        <v>4.1988003427592115</v>
      </c>
      <c r="M192" s="92">
        <f t="shared" si="31"/>
        <v>6.4297520661157028</v>
      </c>
      <c r="N192" s="92">
        <f t="shared" si="32"/>
        <v>1.6695278969957081</v>
      </c>
      <c r="O192" s="1">
        <f t="shared" si="33"/>
        <v>14.127974343152761</v>
      </c>
      <c r="P192" s="92">
        <f t="shared" si="34"/>
        <v>87.502798372973714</v>
      </c>
      <c r="Q192" s="92">
        <f t="shared" si="35"/>
        <v>3.7490487734778797</v>
      </c>
      <c r="R192" s="92">
        <f t="shared" si="36"/>
        <v>44.542059635841213</v>
      </c>
      <c r="S192" s="92">
        <f t="shared" si="43"/>
        <v>33.736116719005338</v>
      </c>
      <c r="T192" s="1">
        <f t="shared" si="43"/>
        <v>33.736116719005338</v>
      </c>
      <c r="U192" s="92">
        <f t="shared" si="43"/>
        <v>53.719127643073357</v>
      </c>
      <c r="V192" s="92">
        <f t="shared" si="43"/>
        <v>33.736116719005338</v>
      </c>
      <c r="W192" s="92">
        <f t="shared" si="43"/>
        <v>21.62935350066439</v>
      </c>
      <c r="X192" s="92">
        <f t="shared" si="43"/>
        <v>14.132190455719766</v>
      </c>
      <c r="Y192" s="92">
        <f t="shared" si="43"/>
        <v>9.3955414330101021</v>
      </c>
      <c r="Z192" s="92">
        <f t="shared" si="37"/>
        <v>42845</v>
      </c>
    </row>
    <row r="193" spans="2:26">
      <c r="B193" s="92" t="s">
        <v>1035</v>
      </c>
      <c r="C193" s="92">
        <v>53.97</v>
      </c>
      <c r="D193" s="92">
        <v>20.13</v>
      </c>
      <c r="E193" s="92">
        <v>14.25</v>
      </c>
      <c r="F193" s="92">
        <v>10.18</v>
      </c>
      <c r="G193" s="92">
        <v>2.02</v>
      </c>
      <c r="H193" s="92"/>
      <c r="I193" s="92">
        <v>0</v>
      </c>
      <c r="J193" s="92" t="s">
        <v>733</v>
      </c>
      <c r="K193" s="93" t="s">
        <v>1036</v>
      </c>
      <c r="L193" s="92">
        <f t="shared" si="30"/>
        <v>0</v>
      </c>
      <c r="M193" s="92">
        <f t="shared" si="31"/>
        <v>26.717821782178216</v>
      </c>
      <c r="N193" s="92">
        <f t="shared" si="32"/>
        <v>5.3015717092337917</v>
      </c>
      <c r="O193" s="1">
        <f t="shared" si="33"/>
        <v>1.6742583231498021</v>
      </c>
      <c r="P193" s="92">
        <f t="shared" si="34"/>
        <v>63.718060617802031</v>
      </c>
      <c r="Q193" s="92">
        <f t="shared" si="35"/>
        <v>1.1806199855068007</v>
      </c>
      <c r="R193" s="92">
        <f t="shared" si="36"/>
        <v>-54.481988722146227</v>
      </c>
      <c r="S193" s="92">
        <f t="shared" ref="S193:Y202" si="44">$P193/S$2</f>
        <v>24.566070686657678</v>
      </c>
      <c r="T193" s="1">
        <f t="shared" si="44"/>
        <v>24.566070686657678</v>
      </c>
      <c r="U193" s="92">
        <f t="shared" si="44"/>
        <v>39.117361903182172</v>
      </c>
      <c r="V193" s="92">
        <f t="shared" si="44"/>
        <v>24.566070686657678</v>
      </c>
      <c r="W193" s="92">
        <f t="shared" si="44"/>
        <v>15.75013008846663</v>
      </c>
      <c r="X193" s="92">
        <f t="shared" si="44"/>
        <v>10.290822520688641</v>
      </c>
      <c r="Y193" s="92">
        <f t="shared" si="44"/>
        <v>6.8416746629501324</v>
      </c>
      <c r="Z193" s="92">
        <f t="shared" si="37"/>
        <v>18529</v>
      </c>
    </row>
    <row r="194" spans="2:26">
      <c r="B194" s="92" t="s">
        <v>758</v>
      </c>
      <c r="C194" s="92">
        <v>52.64</v>
      </c>
      <c r="D194" s="92">
        <v>20.07</v>
      </c>
      <c r="E194" s="92">
        <v>3.91</v>
      </c>
      <c r="F194" s="92">
        <v>36.56</v>
      </c>
      <c r="G194" s="92">
        <v>7.21</v>
      </c>
      <c r="H194" s="92"/>
      <c r="I194" s="92">
        <v>0.76</v>
      </c>
      <c r="J194" s="92" t="s">
        <v>743</v>
      </c>
      <c r="K194" s="93" t="s">
        <v>759</v>
      </c>
      <c r="L194" s="92">
        <f t="shared" si="30"/>
        <v>1.4437689969604863</v>
      </c>
      <c r="M194" s="92">
        <f t="shared" si="31"/>
        <v>7.3009708737864081</v>
      </c>
      <c r="N194" s="92">
        <f t="shared" si="32"/>
        <v>1.4398249452954048</v>
      </c>
      <c r="O194" s="1">
        <f t="shared" si="33"/>
        <v>15.77200142380808</v>
      </c>
      <c r="P194" s="92">
        <f t="shared" si="34"/>
        <v>227.69384627698338</v>
      </c>
      <c r="Q194" s="92">
        <f t="shared" si="35"/>
        <v>4.3254910007025718</v>
      </c>
      <c r="R194" s="92">
        <f t="shared" si="36"/>
        <v>66.766402880870544</v>
      </c>
      <c r="S194" s="92">
        <f t="shared" si="44"/>
        <v>87.785834476490251</v>
      </c>
      <c r="T194" s="1">
        <f t="shared" si="44"/>
        <v>87.785834476490251</v>
      </c>
      <c r="U194" s="92">
        <f t="shared" si="44"/>
        <v>139.78426997911237</v>
      </c>
      <c r="V194" s="92">
        <f t="shared" si="44"/>
        <v>87.785834476490251</v>
      </c>
      <c r="W194" s="92">
        <f t="shared" si="44"/>
        <v>56.282436477733441</v>
      </c>
      <c r="X194" s="92">
        <f t="shared" si="44"/>
        <v>36.773827363395135</v>
      </c>
      <c r="Y194" s="92">
        <f t="shared" si="44"/>
        <v>24.448440581502375</v>
      </c>
      <c r="Z194" s="92">
        <f t="shared" si="37"/>
        <v>18997</v>
      </c>
    </row>
    <row r="195" spans="2:26">
      <c r="B195" s="92" t="s">
        <v>1139</v>
      </c>
      <c r="C195" s="92">
        <v>30.27</v>
      </c>
      <c r="D195" s="92">
        <v>19.95</v>
      </c>
      <c r="E195" s="92">
        <v>18.86</v>
      </c>
      <c r="F195" s="92">
        <v>15.05</v>
      </c>
      <c r="G195" s="92">
        <v>3.07</v>
      </c>
      <c r="H195" s="92"/>
      <c r="I195" s="92">
        <v>3.53</v>
      </c>
      <c r="J195" s="92" t="s">
        <v>693</v>
      </c>
      <c r="K195" s="93" t="s">
        <v>1140</v>
      </c>
      <c r="L195" s="92">
        <f t="shared" ref="L195:L254" si="45">I195/C195*100</f>
        <v>11.661711265279154</v>
      </c>
      <c r="M195" s="92">
        <f t="shared" ref="M195:M254" si="46">C195/G195</f>
        <v>9.8599348534201958</v>
      </c>
      <c r="N195" s="92">
        <f t="shared" ref="N195:N254" si="47">C195/F195</f>
        <v>2.0112956810631228</v>
      </c>
      <c r="O195" s="1">
        <f t="shared" ref="O195:O254" si="48">((POWER(Q195,1/10)-1)*100)</f>
        <v>11.854293798747516</v>
      </c>
      <c r="P195" s="92">
        <f t="shared" ref="P195:P254" si="49">IF($O$1=1,POWER((1+(D195)/100),10)*F195,IF($O$1=2,POWER((1+(E195)/100),10)*F195,POWER((1+(E195+L195)/100),10)*F195))</f>
        <v>92.798086890077542</v>
      </c>
      <c r="Q195" s="92">
        <f t="shared" ref="Q195:Q254" si="50">P195/C195</f>
        <v>3.0656784568905695</v>
      </c>
      <c r="R195" s="92">
        <f t="shared" ref="R195:R254" si="51">S195/C195*100-100</f>
        <v>18.195175660284036</v>
      </c>
      <c r="S195" s="92">
        <f t="shared" si="44"/>
        <v>35.777679672367974</v>
      </c>
      <c r="T195" s="1">
        <f t="shared" si="44"/>
        <v>35.777679672367974</v>
      </c>
      <c r="U195" s="92">
        <f t="shared" si="44"/>
        <v>56.969975445045584</v>
      </c>
      <c r="V195" s="92">
        <f t="shared" si="44"/>
        <v>35.777679672367974</v>
      </c>
      <c r="W195" s="92">
        <f t="shared" si="44"/>
        <v>22.938267836595191</v>
      </c>
      <c r="X195" s="92">
        <f t="shared" si="44"/>
        <v>14.987409114244526</v>
      </c>
      <c r="Y195" s="92">
        <f t="shared" si="44"/>
        <v>9.9641187081062341</v>
      </c>
      <c r="Z195" s="92">
        <f t="shared" ref="Z195:Z254" si="52">ROUND(1000000/C195,  0)</f>
        <v>33036</v>
      </c>
    </row>
    <row r="196" spans="2:26">
      <c r="B196" s="92" t="s">
        <v>1102</v>
      </c>
      <c r="C196" s="92">
        <v>90.9</v>
      </c>
      <c r="D196" s="92">
        <v>19.850000000000001</v>
      </c>
      <c r="E196" s="92">
        <v>7.74</v>
      </c>
      <c r="F196" s="92">
        <v>22.93</v>
      </c>
      <c r="G196" s="92">
        <v>4.5999999999999996</v>
      </c>
      <c r="H196" s="92"/>
      <c r="I196" s="92">
        <v>1.32</v>
      </c>
      <c r="J196" s="92" t="s">
        <v>733</v>
      </c>
      <c r="K196" s="93" t="s">
        <v>1103</v>
      </c>
      <c r="L196" s="92">
        <f t="shared" si="45"/>
        <v>1.4521452145214522</v>
      </c>
      <c r="M196" s="92">
        <f t="shared" si="46"/>
        <v>19.760869565217394</v>
      </c>
      <c r="N196" s="92">
        <f t="shared" si="47"/>
        <v>3.9642389882250328</v>
      </c>
      <c r="O196" s="1">
        <f t="shared" si="48"/>
        <v>4.4292251278442718</v>
      </c>
      <c r="P196" s="92">
        <f t="shared" si="49"/>
        <v>140.21175923429027</v>
      </c>
      <c r="Q196" s="92">
        <f t="shared" si="50"/>
        <v>1.5424835999371866</v>
      </c>
      <c r="R196" s="92">
        <f t="shared" si="51"/>
        <v>-40.530579898911171</v>
      </c>
      <c r="S196" s="92">
        <f t="shared" si="44"/>
        <v>54.057702871889752</v>
      </c>
      <c r="T196" s="1">
        <f t="shared" si="44"/>
        <v>54.057702871889752</v>
      </c>
      <c r="U196" s="92">
        <f t="shared" si="44"/>
        <v>86.07785729619674</v>
      </c>
      <c r="V196" s="92">
        <f t="shared" si="44"/>
        <v>54.057702871889752</v>
      </c>
      <c r="W196" s="92">
        <f t="shared" si="44"/>
        <v>34.658202501157852</v>
      </c>
      <c r="X196" s="92">
        <f t="shared" si="44"/>
        <v>22.64498190314476</v>
      </c>
      <c r="Y196" s="92">
        <f t="shared" si="44"/>
        <v>15.055123010647568</v>
      </c>
      <c r="Z196" s="92">
        <f t="shared" si="52"/>
        <v>11001</v>
      </c>
    </row>
    <row r="197" spans="2:26">
      <c r="B197" s="92" t="s">
        <v>995</v>
      </c>
      <c r="C197" s="92">
        <v>30.98</v>
      </c>
      <c r="D197" s="92">
        <v>19.59</v>
      </c>
      <c r="E197" s="92">
        <v>13.11</v>
      </c>
      <c r="F197" s="92">
        <v>19.12</v>
      </c>
      <c r="G197" s="99">
        <v>3.66</v>
      </c>
      <c r="H197" s="92"/>
      <c r="I197" s="92">
        <v>0.45</v>
      </c>
      <c r="J197" s="92" t="s">
        <v>701</v>
      </c>
      <c r="K197" s="93" t="s">
        <v>996</v>
      </c>
      <c r="L197" s="92">
        <f t="shared" si="45"/>
        <v>1.4525500322788896</v>
      </c>
      <c r="M197" s="92">
        <f t="shared" si="46"/>
        <v>8.4644808743169389</v>
      </c>
      <c r="N197" s="92">
        <f t="shared" si="47"/>
        <v>1.6202928870292885</v>
      </c>
      <c r="O197" s="1">
        <f t="shared" si="48"/>
        <v>13.955558337664598</v>
      </c>
      <c r="P197" s="92">
        <f t="shared" si="49"/>
        <v>114.40277178585335</v>
      </c>
      <c r="Q197" s="92">
        <f t="shared" si="50"/>
        <v>3.6927944411185716</v>
      </c>
      <c r="R197" s="92">
        <f t="shared" si="51"/>
        <v>42.373211601594249</v>
      </c>
      <c r="S197" s="92">
        <f t="shared" si="44"/>
        <v>44.107220954173897</v>
      </c>
      <c r="T197" s="1">
        <f t="shared" si="44"/>
        <v>44.107220954173897</v>
      </c>
      <c r="U197" s="92">
        <f t="shared" si="44"/>
        <v>70.233377841134214</v>
      </c>
      <c r="V197" s="92">
        <f t="shared" si="44"/>
        <v>44.107220954173897</v>
      </c>
      <c r="W197" s="92">
        <f t="shared" si="44"/>
        <v>28.278615523413048</v>
      </c>
      <c r="X197" s="92">
        <f t="shared" si="44"/>
        <v>18.476686341488243</v>
      </c>
      <c r="Y197" s="92">
        <f t="shared" si="44"/>
        <v>12.283904084799792</v>
      </c>
      <c r="Z197" s="92">
        <f t="shared" si="52"/>
        <v>32279</v>
      </c>
    </row>
    <row r="198" spans="2:26">
      <c r="B198" s="92" t="s">
        <v>1152</v>
      </c>
      <c r="C198" s="92">
        <v>140.87</v>
      </c>
      <c r="D198" s="92">
        <v>19.59</v>
      </c>
      <c r="E198" s="92">
        <v>24.4</v>
      </c>
      <c r="F198" s="92">
        <v>14.1</v>
      </c>
      <c r="G198" s="92">
        <v>2.8</v>
      </c>
      <c r="H198" s="92"/>
      <c r="I198" s="92">
        <v>1.48</v>
      </c>
      <c r="J198" s="92" t="s">
        <v>902</v>
      </c>
      <c r="K198" s="93" t="s">
        <v>1153</v>
      </c>
      <c r="L198" s="92">
        <f t="shared" si="45"/>
        <v>1.0506140413146874</v>
      </c>
      <c r="M198" s="92">
        <f t="shared" si="46"/>
        <v>50.31071428571429</v>
      </c>
      <c r="N198" s="92">
        <f t="shared" si="47"/>
        <v>9.9907801418439721</v>
      </c>
      <c r="O198" s="1">
        <f t="shared" si="48"/>
        <v>-4.9975236795462568</v>
      </c>
      <c r="P198" s="92">
        <f t="shared" si="49"/>
        <v>84.366060783500629</v>
      </c>
      <c r="Q198" s="92">
        <f t="shared" si="50"/>
        <v>0.59889302749698747</v>
      </c>
      <c r="R198" s="92">
        <f t="shared" si="51"/>
        <v>-76.910081216240059</v>
      </c>
      <c r="S198" s="92">
        <f t="shared" si="44"/>
        <v>32.526768590682629</v>
      </c>
      <c r="T198" s="1">
        <f t="shared" si="44"/>
        <v>32.526768590682629</v>
      </c>
      <c r="U198" s="92">
        <f t="shared" si="44"/>
        <v>51.793442864016335</v>
      </c>
      <c r="V198" s="92">
        <f t="shared" si="44"/>
        <v>32.526768590682629</v>
      </c>
      <c r="W198" s="92">
        <f t="shared" si="44"/>
        <v>20.853999941429077</v>
      </c>
      <c r="X198" s="92">
        <f t="shared" si="44"/>
        <v>13.625589822959425</v>
      </c>
      <c r="Y198" s="92">
        <f t="shared" si="44"/>
        <v>9.0587367989370833</v>
      </c>
      <c r="Z198" s="92">
        <f t="shared" si="52"/>
        <v>7099</v>
      </c>
    </row>
    <row r="199" spans="2:26">
      <c r="B199" s="92" t="s">
        <v>740</v>
      </c>
      <c r="C199" s="92">
        <v>10.36</v>
      </c>
      <c r="D199" s="92">
        <v>19.420000000000002</v>
      </c>
      <c r="E199" s="92">
        <v>11.27</v>
      </c>
      <c r="F199" s="92">
        <v>12.49</v>
      </c>
      <c r="G199" s="92">
        <v>2.59</v>
      </c>
      <c r="H199" s="92"/>
      <c r="I199" s="92">
        <v>1.32</v>
      </c>
      <c r="J199" s="92" t="s">
        <v>738</v>
      </c>
      <c r="K199" s="93" t="s">
        <v>741</v>
      </c>
      <c r="L199" s="92">
        <f t="shared" si="45"/>
        <v>12.741312741312743</v>
      </c>
      <c r="M199" s="92">
        <f t="shared" si="46"/>
        <v>4</v>
      </c>
      <c r="N199" s="92">
        <f t="shared" si="47"/>
        <v>0.82946357085668532</v>
      </c>
      <c r="O199" s="1">
        <f t="shared" si="48"/>
        <v>21.673873797222853</v>
      </c>
      <c r="P199" s="92">
        <f t="shared" si="49"/>
        <v>73.677198997373978</v>
      </c>
      <c r="Q199" s="92">
        <f t="shared" si="50"/>
        <v>7.1116987449202682</v>
      </c>
      <c r="R199" s="92">
        <f t="shared" si="51"/>
        <v>174.1867727548431</v>
      </c>
      <c r="S199" s="92">
        <f t="shared" si="44"/>
        <v>28.405749657401742</v>
      </c>
      <c r="T199" s="1">
        <f t="shared" si="44"/>
        <v>28.405749657401742</v>
      </c>
      <c r="U199" s="92">
        <f t="shared" si="44"/>
        <v>45.231408948247825</v>
      </c>
      <c r="V199" s="92">
        <f t="shared" si="44"/>
        <v>28.405749657401742</v>
      </c>
      <c r="W199" s="92">
        <f t="shared" si="44"/>
        <v>18.211876782048115</v>
      </c>
      <c r="X199" s="92">
        <f t="shared" si="44"/>
        <v>11.899278969762042</v>
      </c>
      <c r="Y199" s="92">
        <f t="shared" si="44"/>
        <v>7.9110290038651305</v>
      </c>
      <c r="Z199" s="92">
        <f t="shared" si="52"/>
        <v>96525</v>
      </c>
    </row>
    <row r="200" spans="2:26">
      <c r="B200" s="92" t="s">
        <v>982</v>
      </c>
      <c r="C200" s="92">
        <v>95.92</v>
      </c>
      <c r="D200" s="92">
        <v>19.23</v>
      </c>
      <c r="E200" s="92">
        <v>1.91</v>
      </c>
      <c r="F200" s="92">
        <v>25.33</v>
      </c>
      <c r="G200" s="92">
        <v>4.8600000000000003</v>
      </c>
      <c r="H200" s="92"/>
      <c r="I200" s="92">
        <v>0</v>
      </c>
      <c r="J200" s="100" t="s">
        <v>668</v>
      </c>
      <c r="K200" s="93" t="s">
        <v>983</v>
      </c>
      <c r="L200" s="92">
        <f t="shared" si="45"/>
        <v>0</v>
      </c>
      <c r="M200" s="92">
        <f t="shared" si="46"/>
        <v>19.73662551440329</v>
      </c>
      <c r="N200" s="92">
        <f t="shared" si="47"/>
        <v>3.7868140544808533</v>
      </c>
      <c r="O200" s="1">
        <f t="shared" si="48"/>
        <v>4.3657854486859771</v>
      </c>
      <c r="P200" s="92">
        <f t="shared" si="49"/>
        <v>147.05866845787574</v>
      </c>
      <c r="Q200" s="92">
        <f t="shared" si="50"/>
        <v>1.5331387453906979</v>
      </c>
      <c r="R200" s="92">
        <f t="shared" si="51"/>
        <v>-40.890864495020537</v>
      </c>
      <c r="S200" s="92">
        <f t="shared" si="44"/>
        <v>56.697482776376297</v>
      </c>
      <c r="T200" s="1">
        <f t="shared" si="44"/>
        <v>56.697482776376297</v>
      </c>
      <c r="U200" s="92">
        <f t="shared" si="44"/>
        <v>90.281265614346339</v>
      </c>
      <c r="V200" s="92">
        <f t="shared" si="44"/>
        <v>56.697482776376297</v>
      </c>
      <c r="W200" s="92">
        <f t="shared" si="44"/>
        <v>36.350653745432922</v>
      </c>
      <c r="X200" s="92">
        <f t="shared" si="44"/>
        <v>23.750795968293794</v>
      </c>
      <c r="Y200" s="92">
        <f t="shared" si="44"/>
        <v>15.790304290497076</v>
      </c>
      <c r="Z200" s="92">
        <f t="shared" si="52"/>
        <v>10425</v>
      </c>
    </row>
    <row r="201" spans="2:26">
      <c r="B201" s="92" t="s">
        <v>1021</v>
      </c>
      <c r="C201" s="92">
        <v>14.855</v>
      </c>
      <c r="D201" s="92">
        <v>19.04</v>
      </c>
      <c r="E201" s="92">
        <v>13.51</v>
      </c>
      <c r="F201" s="92">
        <v>12.17</v>
      </c>
      <c r="G201" s="92">
        <v>2.21</v>
      </c>
      <c r="H201" s="92"/>
      <c r="I201" s="92">
        <v>1.35</v>
      </c>
      <c r="J201" s="92" t="s">
        <v>752</v>
      </c>
      <c r="K201" s="93" t="s">
        <v>1022</v>
      </c>
      <c r="L201" s="92">
        <f t="shared" si="45"/>
        <v>9.0878492090205327</v>
      </c>
      <c r="M201" s="92">
        <f t="shared" si="46"/>
        <v>6.7217194570135748</v>
      </c>
      <c r="N201" s="92">
        <f t="shared" si="47"/>
        <v>1.2206244864420708</v>
      </c>
      <c r="O201" s="1">
        <f t="shared" si="48"/>
        <v>16.690287649985702</v>
      </c>
      <c r="P201" s="92">
        <f t="shared" si="49"/>
        <v>69.537610047695665</v>
      </c>
      <c r="Q201" s="92">
        <f t="shared" si="50"/>
        <v>4.6810912182898461</v>
      </c>
      <c r="R201" s="92">
        <f t="shared" si="51"/>
        <v>80.476330641916007</v>
      </c>
      <c r="S201" s="92">
        <f t="shared" si="44"/>
        <v>26.809758916856627</v>
      </c>
      <c r="T201" s="1">
        <f t="shared" si="44"/>
        <v>26.809758916856627</v>
      </c>
      <c r="U201" s="92">
        <f t="shared" si="44"/>
        <v>42.690060427829444</v>
      </c>
      <c r="V201" s="92">
        <f t="shared" si="44"/>
        <v>26.809758916856627</v>
      </c>
      <c r="W201" s="92">
        <f t="shared" si="44"/>
        <v>17.18863370405656</v>
      </c>
      <c r="X201" s="92">
        <f t="shared" si="44"/>
        <v>11.230712243519882</v>
      </c>
      <c r="Y201" s="92">
        <f t="shared" si="44"/>
        <v>7.4665440249213466</v>
      </c>
      <c r="Z201" s="92">
        <f t="shared" si="52"/>
        <v>67317</v>
      </c>
    </row>
    <row r="202" spans="2:26">
      <c r="B202" s="92" t="s">
        <v>1182</v>
      </c>
      <c r="C202" s="92">
        <v>21.26</v>
      </c>
      <c r="D202" s="92">
        <v>18.62</v>
      </c>
      <c r="E202" s="92">
        <v>31.1</v>
      </c>
      <c r="F202" s="92">
        <v>6.27</v>
      </c>
      <c r="G202" s="96">
        <v>17971</v>
      </c>
      <c r="H202" s="92"/>
      <c r="I202" s="92">
        <v>13458.01</v>
      </c>
      <c r="J202" s="99" t="s">
        <v>1056</v>
      </c>
      <c r="K202" s="93" t="s">
        <v>1183</v>
      </c>
      <c r="L202" s="92">
        <f t="shared" si="45"/>
        <v>63302.022577610536</v>
      </c>
      <c r="M202" s="92">
        <f t="shared" si="46"/>
        <v>1.1830170830782929E-3</v>
      </c>
      <c r="N202" s="92">
        <f t="shared" si="47"/>
        <v>3.3907496012759175</v>
      </c>
      <c r="O202" s="1">
        <f t="shared" si="48"/>
        <v>4.9852647487846236</v>
      </c>
      <c r="P202" s="92">
        <f t="shared" si="49"/>
        <v>34.581731761853788</v>
      </c>
      <c r="Q202" s="92">
        <f t="shared" si="50"/>
        <v>1.6266101487231319</v>
      </c>
      <c r="R202" s="92">
        <f t="shared" si="51"/>
        <v>-37.287137264182434</v>
      </c>
      <c r="S202" s="92">
        <f t="shared" si="44"/>
        <v>13.332754617634816</v>
      </c>
      <c r="T202" s="1">
        <f t="shared" si="44"/>
        <v>13.332754617634816</v>
      </c>
      <c r="U202" s="92">
        <f t="shared" si="44"/>
        <v>21.230183458993473</v>
      </c>
      <c r="V202" s="92">
        <f t="shared" si="44"/>
        <v>13.332754617634816</v>
      </c>
      <c r="W202" s="92">
        <f t="shared" si="44"/>
        <v>8.5480752027390228</v>
      </c>
      <c r="X202" s="92">
        <f t="shared" si="44"/>
        <v>5.5851427455384881</v>
      </c>
      <c r="Y202" s="92">
        <f t="shared" si="44"/>
        <v>3.713185173905162</v>
      </c>
      <c r="Z202" s="92">
        <f t="shared" si="52"/>
        <v>47037</v>
      </c>
    </row>
    <row r="203" spans="2:26">
      <c r="B203" s="92" t="s">
        <v>912</v>
      </c>
      <c r="C203" s="92">
        <v>90.98</v>
      </c>
      <c r="D203" s="92">
        <v>18.61</v>
      </c>
      <c r="E203" s="92">
        <v>16.239999999999998</v>
      </c>
      <c r="F203" s="92">
        <v>39.85</v>
      </c>
      <c r="G203" s="92">
        <v>7.15</v>
      </c>
      <c r="H203" s="92"/>
      <c r="I203" s="92">
        <v>0.66</v>
      </c>
      <c r="J203" s="92" t="s">
        <v>881</v>
      </c>
      <c r="K203" s="93" t="s">
        <v>913</v>
      </c>
      <c r="L203" s="92">
        <f t="shared" si="45"/>
        <v>0.72543416135414374</v>
      </c>
      <c r="M203" s="92">
        <f t="shared" si="46"/>
        <v>12.724475524475524</v>
      </c>
      <c r="N203" s="92">
        <f t="shared" si="47"/>
        <v>2.2830614805520701</v>
      </c>
      <c r="O203" s="1">
        <f t="shared" si="48"/>
        <v>9.2117950057083</v>
      </c>
      <c r="P203" s="92">
        <f t="shared" si="49"/>
        <v>219.60457566220794</v>
      </c>
      <c r="Q203" s="92">
        <f t="shared" si="50"/>
        <v>2.4137675935613094</v>
      </c>
      <c r="R203" s="92">
        <f t="shared" si="51"/>
        <v>-6.9388102059968304</v>
      </c>
      <c r="S203" s="92">
        <f t="shared" ref="S203:Y212" si="53">$P203/S$2</f>
        <v>84.667070474584079</v>
      </c>
      <c r="T203" s="1">
        <f t="shared" si="53"/>
        <v>84.667070474584079</v>
      </c>
      <c r="U203" s="92">
        <f t="shared" si="53"/>
        <v>134.81815953722392</v>
      </c>
      <c r="V203" s="92">
        <f t="shared" si="53"/>
        <v>84.667070474584079</v>
      </c>
      <c r="W203" s="92">
        <f t="shared" si="53"/>
        <v>54.282892498079924</v>
      </c>
      <c r="X203" s="92">
        <f t="shared" si="53"/>
        <v>35.467364997602125</v>
      </c>
      <c r="Y203" s="92">
        <f t="shared" si="53"/>
        <v>23.579861763028514</v>
      </c>
      <c r="Z203" s="92">
        <f t="shared" si="52"/>
        <v>10991</v>
      </c>
    </row>
    <row r="204" spans="2:26">
      <c r="B204" s="92" t="s">
        <v>949</v>
      </c>
      <c r="C204" s="92">
        <v>46.215000000000003</v>
      </c>
      <c r="D204" s="92">
        <v>18.239999999999998</v>
      </c>
      <c r="E204" s="92">
        <v>0</v>
      </c>
      <c r="F204" s="92">
        <v>13</v>
      </c>
      <c r="G204" s="92">
        <v>2.42</v>
      </c>
      <c r="H204" s="92"/>
      <c r="I204" s="92">
        <v>1.08</v>
      </c>
      <c r="J204" s="92" t="s">
        <v>698</v>
      </c>
      <c r="K204" s="93" t="s">
        <v>950</v>
      </c>
      <c r="L204" s="92">
        <f t="shared" si="45"/>
        <v>2.3369036027263874</v>
      </c>
      <c r="M204" s="92">
        <f t="shared" si="46"/>
        <v>19.097107438016533</v>
      </c>
      <c r="N204" s="92">
        <f t="shared" si="47"/>
        <v>3.5550000000000002</v>
      </c>
      <c r="O204" s="1">
        <f t="shared" si="48"/>
        <v>4.155080890813645</v>
      </c>
      <c r="P204" s="92">
        <f t="shared" si="49"/>
        <v>69.436458596661637</v>
      </c>
      <c r="Q204" s="92">
        <f t="shared" si="50"/>
        <v>1.5024658356953724</v>
      </c>
      <c r="R204" s="92">
        <f t="shared" si="51"/>
        <v>-42.073437945051616</v>
      </c>
      <c r="S204" s="92">
        <f t="shared" si="53"/>
        <v>26.770760653694396</v>
      </c>
      <c r="T204" s="1">
        <f t="shared" si="53"/>
        <v>26.770760653694396</v>
      </c>
      <c r="U204" s="92">
        <f t="shared" si="53"/>
        <v>42.627962211424773</v>
      </c>
      <c r="V204" s="92">
        <f t="shared" si="53"/>
        <v>26.770760653694396</v>
      </c>
      <c r="W204" s="92">
        <f t="shared" si="53"/>
        <v>17.163630612358915</v>
      </c>
      <c r="X204" s="92">
        <f t="shared" si="53"/>
        <v>11.214375719460477</v>
      </c>
      <c r="Y204" s="92">
        <f t="shared" si="53"/>
        <v>7.4556829705679943</v>
      </c>
      <c r="Z204" s="92">
        <f t="shared" si="52"/>
        <v>21638</v>
      </c>
    </row>
    <row r="205" spans="2:26">
      <c r="B205" s="92" t="s">
        <v>1055</v>
      </c>
      <c r="C205" s="92">
        <v>38.119999999999997</v>
      </c>
      <c r="D205" s="92">
        <v>17.670000000000002</v>
      </c>
      <c r="E205" s="92">
        <v>23.18</v>
      </c>
      <c r="F205" s="92">
        <v>13.75</v>
      </c>
      <c r="G205" s="92">
        <v>3.1</v>
      </c>
      <c r="H205" s="92"/>
      <c r="I205" s="92">
        <v>3.02</v>
      </c>
      <c r="J205" s="92" t="s">
        <v>1056</v>
      </c>
      <c r="K205" s="93" t="s">
        <v>1057</v>
      </c>
      <c r="L205" s="92">
        <f t="shared" si="45"/>
        <v>7.9223504721930755</v>
      </c>
      <c r="M205" s="92">
        <f t="shared" si="46"/>
        <v>12.296774193548385</v>
      </c>
      <c r="N205" s="92">
        <f t="shared" si="47"/>
        <v>2.7723636363636364</v>
      </c>
      <c r="O205" s="1">
        <f t="shared" si="48"/>
        <v>6.2626724710864723</v>
      </c>
      <c r="P205" s="92">
        <f t="shared" si="49"/>
        <v>69.977791609540361</v>
      </c>
      <c r="Q205" s="92">
        <f t="shared" si="50"/>
        <v>1.8357238092744061</v>
      </c>
      <c r="R205" s="92">
        <f t="shared" si="51"/>
        <v>-29.224900408823544</v>
      </c>
      <c r="S205" s="92">
        <f t="shared" si="53"/>
        <v>26.979467964156459</v>
      </c>
      <c r="T205" s="1">
        <f t="shared" si="53"/>
        <v>26.979467964156459</v>
      </c>
      <c r="U205" s="92">
        <f t="shared" si="53"/>
        <v>42.960293722610174</v>
      </c>
      <c r="V205" s="92">
        <f t="shared" si="53"/>
        <v>26.979467964156459</v>
      </c>
      <c r="W205" s="92">
        <f t="shared" si="53"/>
        <v>17.297439854061405</v>
      </c>
      <c r="X205" s="92">
        <f t="shared" si="53"/>
        <v>11.301804023242973</v>
      </c>
      <c r="Y205" s="92">
        <f t="shared" si="53"/>
        <v>7.5138081602319762</v>
      </c>
      <c r="Z205" s="92">
        <f t="shared" si="52"/>
        <v>26233</v>
      </c>
    </row>
    <row r="206" spans="2:26">
      <c r="B206" s="92" t="s">
        <v>1060</v>
      </c>
      <c r="C206" s="92">
        <v>64.73</v>
      </c>
      <c r="D206" s="92">
        <v>17.670000000000002</v>
      </c>
      <c r="E206" s="92">
        <v>10.25</v>
      </c>
      <c r="F206" s="92">
        <v>10.29</v>
      </c>
      <c r="G206" s="92">
        <v>1.66</v>
      </c>
      <c r="H206" s="92"/>
      <c r="I206" s="92">
        <v>0.55000000000000004</v>
      </c>
      <c r="J206" s="92" t="s">
        <v>884</v>
      </c>
      <c r="K206" s="93" t="s">
        <v>1061</v>
      </c>
      <c r="L206" s="92">
        <f t="shared" si="45"/>
        <v>0.84968329986096092</v>
      </c>
      <c r="M206" s="92">
        <f t="shared" si="46"/>
        <v>38.993975903614462</v>
      </c>
      <c r="N206" s="92">
        <f t="shared" si="47"/>
        <v>6.2905733722060262</v>
      </c>
      <c r="O206" s="1">
        <f t="shared" si="48"/>
        <v>-2.0968353638329607</v>
      </c>
      <c r="P206" s="92">
        <f t="shared" si="49"/>
        <v>52.368834593612384</v>
      </c>
      <c r="Q206" s="92">
        <f t="shared" si="50"/>
        <v>0.80903498522497108</v>
      </c>
      <c r="R206" s="92">
        <f t="shared" si="51"/>
        <v>-68.808199053279225</v>
      </c>
      <c r="S206" s="92">
        <f t="shared" si="53"/>
        <v>20.190452752812359</v>
      </c>
      <c r="T206" s="1">
        <f t="shared" si="53"/>
        <v>20.190452752812359</v>
      </c>
      <c r="U206" s="92">
        <f t="shared" si="53"/>
        <v>32.149921629502444</v>
      </c>
      <c r="V206" s="92">
        <f t="shared" si="53"/>
        <v>20.190452752812359</v>
      </c>
      <c r="W206" s="92">
        <f t="shared" si="53"/>
        <v>12.94477498896668</v>
      </c>
      <c r="X206" s="92">
        <f t="shared" si="53"/>
        <v>8.4578591563032859</v>
      </c>
      <c r="Y206" s="92">
        <f t="shared" si="53"/>
        <v>5.6230607977299663</v>
      </c>
      <c r="Z206" s="92">
        <f t="shared" si="52"/>
        <v>15449</v>
      </c>
    </row>
    <row r="207" spans="2:26">
      <c r="B207" s="92" t="s">
        <v>854</v>
      </c>
      <c r="C207" s="92">
        <v>22.02</v>
      </c>
      <c r="D207" s="92">
        <v>17.54</v>
      </c>
      <c r="E207" s="92">
        <v>3.77</v>
      </c>
      <c r="F207" s="92">
        <v>14.95</v>
      </c>
      <c r="G207" s="92">
        <v>2.61</v>
      </c>
      <c r="H207" s="92"/>
      <c r="I207" s="92">
        <v>0.9</v>
      </c>
      <c r="J207" s="92" t="s">
        <v>716</v>
      </c>
      <c r="K207" s="93" t="s">
        <v>855</v>
      </c>
      <c r="L207" s="92">
        <f t="shared" si="45"/>
        <v>4.0871934604904636</v>
      </c>
      <c r="M207" s="92">
        <f t="shared" si="46"/>
        <v>8.4367816091954033</v>
      </c>
      <c r="N207" s="92">
        <f t="shared" si="47"/>
        <v>1.4729096989966555</v>
      </c>
      <c r="O207" s="1">
        <f t="shared" si="48"/>
        <v>13.075384758109166</v>
      </c>
      <c r="P207" s="92">
        <f t="shared" si="49"/>
        <v>75.248536264167214</v>
      </c>
      <c r="Q207" s="92">
        <f t="shared" si="50"/>
        <v>3.4172813925598189</v>
      </c>
      <c r="R207" s="92">
        <f t="shared" si="51"/>
        <v>31.750990899384277</v>
      </c>
      <c r="S207" s="92">
        <f t="shared" si="53"/>
        <v>29.011568196044415</v>
      </c>
      <c r="T207" s="1">
        <f t="shared" si="53"/>
        <v>29.011568196044415</v>
      </c>
      <c r="U207" s="92">
        <f t="shared" si="53"/>
        <v>46.196073722114711</v>
      </c>
      <c r="V207" s="92">
        <f t="shared" si="53"/>
        <v>29.011568196044415</v>
      </c>
      <c r="W207" s="92">
        <f t="shared" si="53"/>
        <v>18.600287322558739</v>
      </c>
      <c r="X207" s="92">
        <f t="shared" si="53"/>
        <v>12.153058710952022</v>
      </c>
      <c r="Y207" s="92">
        <f t="shared" si="53"/>
        <v>8.0797500581617054</v>
      </c>
      <c r="Z207" s="92">
        <f t="shared" si="52"/>
        <v>45413</v>
      </c>
    </row>
    <row r="208" spans="2:26">
      <c r="B208" s="92" t="s">
        <v>934</v>
      </c>
      <c r="C208" s="92">
        <v>55.12</v>
      </c>
      <c r="D208" s="92">
        <v>17.510000000000002</v>
      </c>
      <c r="E208" s="92">
        <v>6.78</v>
      </c>
      <c r="F208" s="92">
        <v>3.88</v>
      </c>
      <c r="G208" s="92">
        <v>0.76</v>
      </c>
      <c r="H208" s="92"/>
      <c r="I208" s="92">
        <v>0</v>
      </c>
      <c r="J208" s="92" t="s">
        <v>733</v>
      </c>
      <c r="K208" s="93" t="s">
        <v>935</v>
      </c>
      <c r="L208" s="92">
        <f t="shared" si="45"/>
        <v>0</v>
      </c>
      <c r="M208" s="92">
        <f t="shared" si="46"/>
        <v>72.526315789473685</v>
      </c>
      <c r="N208" s="92">
        <f t="shared" si="47"/>
        <v>14.206185567010309</v>
      </c>
      <c r="O208" s="1">
        <f t="shared" si="48"/>
        <v>-9.8787767501506192</v>
      </c>
      <c r="P208" s="92">
        <f t="shared" si="49"/>
        <v>19.479597917438074</v>
      </c>
      <c r="Q208" s="92">
        <f t="shared" si="50"/>
        <v>0.35340344552681557</v>
      </c>
      <c r="R208" s="92">
        <f t="shared" si="51"/>
        <v>-86.374767311586126</v>
      </c>
      <c r="S208" s="92">
        <f t="shared" si="53"/>
        <v>7.5102282578537256</v>
      </c>
      <c r="T208" s="1">
        <f t="shared" si="53"/>
        <v>7.5102282578537256</v>
      </c>
      <c r="U208" s="92">
        <f t="shared" si="53"/>
        <v>11.958783335160208</v>
      </c>
      <c r="V208" s="92">
        <f t="shared" si="53"/>
        <v>7.5102282578537256</v>
      </c>
      <c r="W208" s="92">
        <f t="shared" si="53"/>
        <v>4.8150586865940408</v>
      </c>
      <c r="X208" s="92">
        <f t="shared" si="53"/>
        <v>3.1460638161156615</v>
      </c>
      <c r="Y208" s="92">
        <f t="shared" si="53"/>
        <v>2.0916058998656557</v>
      </c>
      <c r="Z208" s="92">
        <f t="shared" si="52"/>
        <v>18142</v>
      </c>
    </row>
    <row r="209" spans="2:26">
      <c r="B209" s="92" t="s">
        <v>1005</v>
      </c>
      <c r="C209" s="92">
        <v>58.2</v>
      </c>
      <c r="D209" s="92">
        <v>17.46</v>
      </c>
      <c r="E209" s="92">
        <v>8.85</v>
      </c>
      <c r="F209" s="92">
        <v>10.98</v>
      </c>
      <c r="G209" s="92">
        <v>2.0099999999999998</v>
      </c>
      <c r="H209" s="92"/>
      <c r="I209" s="92">
        <v>1.37</v>
      </c>
      <c r="J209" s="92" t="s">
        <v>261</v>
      </c>
      <c r="K209" s="93" t="s">
        <v>1006</v>
      </c>
      <c r="L209" s="92">
        <f t="shared" si="45"/>
        <v>2.3539518900343643</v>
      </c>
      <c r="M209" s="92">
        <f t="shared" si="46"/>
        <v>28.955223880597018</v>
      </c>
      <c r="N209" s="92">
        <f t="shared" si="47"/>
        <v>5.3005464480874318</v>
      </c>
      <c r="O209" s="1">
        <f t="shared" si="48"/>
        <v>-0.58362304114485397</v>
      </c>
      <c r="P209" s="92">
        <f t="shared" si="49"/>
        <v>54.891146915610491</v>
      </c>
      <c r="Q209" s="92">
        <f t="shared" si="50"/>
        <v>0.94314685422011146</v>
      </c>
      <c r="R209" s="92">
        <f t="shared" si="51"/>
        <v>-63.637605940886345</v>
      </c>
      <c r="S209" s="92">
        <f t="shared" si="53"/>
        <v>21.162913342404149</v>
      </c>
      <c r="T209" s="1">
        <f t="shared" si="53"/>
        <v>21.162913342404149</v>
      </c>
      <c r="U209" s="92">
        <f t="shared" si="53"/>
        <v>33.698402593546255</v>
      </c>
      <c r="V209" s="92">
        <f t="shared" si="53"/>
        <v>21.162913342404149</v>
      </c>
      <c r="W209" s="92">
        <f t="shared" si="53"/>
        <v>13.568252019027343</v>
      </c>
      <c r="X209" s="92">
        <f t="shared" si="53"/>
        <v>8.8652266780978302</v>
      </c>
      <c r="Y209" s="92">
        <f t="shared" si="53"/>
        <v>5.8938920210619585</v>
      </c>
      <c r="Z209" s="92">
        <f t="shared" si="52"/>
        <v>17182</v>
      </c>
    </row>
    <row r="210" spans="2:26">
      <c r="B210" s="92" t="s">
        <v>974</v>
      </c>
      <c r="C210" s="92">
        <v>64.69</v>
      </c>
      <c r="D210" s="92">
        <v>17.350000000000001</v>
      </c>
      <c r="E210" s="92">
        <v>3.4</v>
      </c>
      <c r="F210" s="92">
        <v>45.76</v>
      </c>
      <c r="G210" s="92">
        <v>7.72</v>
      </c>
      <c r="H210" s="92"/>
      <c r="I210" s="92">
        <v>2.1800000000000002</v>
      </c>
      <c r="J210" s="99" t="s">
        <v>671</v>
      </c>
      <c r="K210" s="93" t="s">
        <v>975</v>
      </c>
      <c r="L210" s="92">
        <f t="shared" si="45"/>
        <v>3.3699180707991965</v>
      </c>
      <c r="M210" s="92">
        <f t="shared" si="46"/>
        <v>8.3795336787564771</v>
      </c>
      <c r="N210" s="92">
        <f t="shared" si="47"/>
        <v>1.41368006993007</v>
      </c>
      <c r="O210" s="1">
        <f t="shared" si="48"/>
        <v>13.356905157376243</v>
      </c>
      <c r="P210" s="92">
        <f t="shared" si="49"/>
        <v>226.62976848626766</v>
      </c>
      <c r="Q210" s="92">
        <f t="shared" si="50"/>
        <v>3.5033199642335395</v>
      </c>
      <c r="R210" s="92">
        <f t="shared" si="51"/>
        <v>35.06815029347473</v>
      </c>
      <c r="S210" s="92">
        <f t="shared" si="53"/>
        <v>87.375586424848805</v>
      </c>
      <c r="T210" s="1">
        <f t="shared" si="53"/>
        <v>87.375586424848805</v>
      </c>
      <c r="U210" s="92">
        <f t="shared" si="53"/>
        <v>139.13101852059361</v>
      </c>
      <c r="V210" s="92">
        <f t="shared" si="53"/>
        <v>87.375586424848805</v>
      </c>
      <c r="W210" s="92">
        <f t="shared" si="53"/>
        <v>56.019412721744573</v>
      </c>
      <c r="X210" s="92">
        <f t="shared" si="53"/>
        <v>36.60197285956545</v>
      </c>
      <c r="Y210" s="92">
        <f t="shared" si="53"/>
        <v>24.334186098714277</v>
      </c>
      <c r="Z210" s="92">
        <f t="shared" si="52"/>
        <v>15458</v>
      </c>
    </row>
    <row r="211" spans="2:26">
      <c r="B211" s="92" t="s">
        <v>1001</v>
      </c>
      <c r="C211" s="92">
        <v>33.97</v>
      </c>
      <c r="D211" s="92">
        <v>17.21</v>
      </c>
      <c r="E211" s="92">
        <v>16.68</v>
      </c>
      <c r="F211" s="92">
        <v>7.74</v>
      </c>
      <c r="G211" s="92">
        <v>1.36</v>
      </c>
      <c r="H211" s="92"/>
      <c r="I211" s="92">
        <v>0.76</v>
      </c>
      <c r="J211" s="92" t="s">
        <v>671</v>
      </c>
      <c r="K211" s="93" t="s">
        <v>1002</v>
      </c>
      <c r="L211" s="92">
        <f t="shared" si="45"/>
        <v>2.2372681778039447</v>
      </c>
      <c r="M211" s="92">
        <f t="shared" si="46"/>
        <v>24.977941176470587</v>
      </c>
      <c r="N211" s="92">
        <f t="shared" si="47"/>
        <v>4.3888888888888884</v>
      </c>
      <c r="O211" s="1">
        <f t="shared" si="48"/>
        <v>1.0948907627402304</v>
      </c>
      <c r="P211" s="92">
        <f t="shared" si="49"/>
        <v>37.878050622392472</v>
      </c>
      <c r="Q211" s="92">
        <f t="shared" si="50"/>
        <v>1.1150441749305997</v>
      </c>
      <c r="R211" s="92">
        <f t="shared" si="51"/>
        <v>-57.01022009380187</v>
      </c>
      <c r="S211" s="92">
        <f t="shared" si="53"/>
        <v>14.603628234135506</v>
      </c>
      <c r="T211" s="1">
        <f t="shared" si="53"/>
        <v>14.603628234135506</v>
      </c>
      <c r="U211" s="92">
        <f t="shared" si="53"/>
        <v>23.253837295374545</v>
      </c>
      <c r="V211" s="92">
        <f t="shared" si="53"/>
        <v>14.603628234135506</v>
      </c>
      <c r="W211" s="92">
        <f t="shared" si="53"/>
        <v>9.3628748115652414</v>
      </c>
      <c r="X211" s="92">
        <f t="shared" si="53"/>
        <v>6.1175166445005802</v>
      </c>
      <c r="Y211" s="92">
        <f t="shared" si="53"/>
        <v>4.0671247164852025</v>
      </c>
      <c r="Z211" s="92">
        <f t="shared" si="52"/>
        <v>29438</v>
      </c>
    </row>
    <row r="212" spans="2:26">
      <c r="B212" s="92" t="s">
        <v>910</v>
      </c>
      <c r="C212" s="92">
        <v>122.69</v>
      </c>
      <c r="D212" s="92">
        <v>17.07</v>
      </c>
      <c r="E212" s="92">
        <v>13.4</v>
      </c>
      <c r="F212" s="92">
        <v>31.37</v>
      </c>
      <c r="G212" s="92">
        <v>5.07</v>
      </c>
      <c r="H212" s="92"/>
      <c r="I212" s="92">
        <v>0</v>
      </c>
      <c r="J212" s="92" t="s">
        <v>688</v>
      </c>
      <c r="K212" s="93" t="s">
        <v>911</v>
      </c>
      <c r="L212" s="92">
        <f t="shared" si="45"/>
        <v>0</v>
      </c>
      <c r="M212" s="92">
        <f t="shared" si="46"/>
        <v>24.199211045364891</v>
      </c>
      <c r="N212" s="92">
        <f t="shared" si="47"/>
        <v>3.9110615237488044</v>
      </c>
      <c r="O212" s="1">
        <f t="shared" si="48"/>
        <v>2.1447744019761794</v>
      </c>
      <c r="P212" s="92">
        <f t="shared" si="49"/>
        <v>151.69480298097392</v>
      </c>
      <c r="Q212" s="92">
        <f t="shared" si="50"/>
        <v>1.2364072294479902</v>
      </c>
      <c r="R212" s="92">
        <f t="shared" si="51"/>
        <v>-52.331148968416834</v>
      </c>
      <c r="S212" s="92">
        <f t="shared" si="53"/>
        <v>58.484913330649384</v>
      </c>
      <c r="T212" s="1">
        <f t="shared" si="53"/>
        <v>58.484913330649384</v>
      </c>
      <c r="U212" s="92">
        <f t="shared" si="53"/>
        <v>93.127450043274166</v>
      </c>
      <c r="V212" s="92">
        <f t="shared" si="53"/>
        <v>58.484913330649384</v>
      </c>
      <c r="W212" s="92">
        <f t="shared" si="53"/>
        <v>37.496635295066383</v>
      </c>
      <c r="X212" s="92">
        <f t="shared" si="53"/>
        <v>24.499557576802502</v>
      </c>
      <c r="Y212" s="92">
        <f t="shared" si="53"/>
        <v>16.288105444411158</v>
      </c>
      <c r="Z212" s="92">
        <f t="shared" si="52"/>
        <v>8151</v>
      </c>
    </row>
    <row r="213" spans="2:26">
      <c r="B213" s="92" t="s">
        <v>1175</v>
      </c>
      <c r="C213" s="92">
        <v>164.37</v>
      </c>
      <c r="D213" s="92">
        <v>16.98</v>
      </c>
      <c r="E213" s="92">
        <v>19.52</v>
      </c>
      <c r="F213" s="92">
        <v>32.9</v>
      </c>
      <c r="G213" s="92">
        <v>5.48</v>
      </c>
      <c r="H213" s="92"/>
      <c r="I213" s="92">
        <v>2.13</v>
      </c>
      <c r="J213" s="92" t="s">
        <v>902</v>
      </c>
      <c r="K213" s="93" t="s">
        <v>1176</v>
      </c>
      <c r="L213" s="92">
        <f t="shared" si="45"/>
        <v>1.295856908194926</v>
      </c>
      <c r="M213" s="92">
        <f t="shared" si="46"/>
        <v>29.994525547445253</v>
      </c>
      <c r="N213" s="92">
        <f t="shared" si="47"/>
        <v>4.9960486322188453</v>
      </c>
      <c r="O213" s="1">
        <f t="shared" si="48"/>
        <v>-0.40238212666318107</v>
      </c>
      <c r="P213" s="92">
        <f t="shared" si="49"/>
        <v>157.87452911776271</v>
      </c>
      <c r="Q213" s="92">
        <f t="shared" si="50"/>
        <v>0.96048262528297557</v>
      </c>
      <c r="R213" s="92">
        <f t="shared" si="51"/>
        <v>-62.969236920848957</v>
      </c>
      <c r="S213" s="92">
        <f t="shared" ref="S213:Y222" si="54">$P213/S$2</f>
        <v>60.86746527320058</v>
      </c>
      <c r="T213" s="1">
        <f t="shared" si="54"/>
        <v>60.86746527320058</v>
      </c>
      <c r="U213" s="92">
        <f t="shared" si="54"/>
        <v>96.921265821901045</v>
      </c>
      <c r="V213" s="92">
        <f t="shared" si="54"/>
        <v>60.86746527320058</v>
      </c>
      <c r="W213" s="92">
        <f t="shared" si="54"/>
        <v>39.024169084102127</v>
      </c>
      <c r="X213" s="92">
        <f t="shared" si="54"/>
        <v>25.497617848624191</v>
      </c>
      <c r="Y213" s="92">
        <f t="shared" si="54"/>
        <v>16.951648485804764</v>
      </c>
      <c r="Z213" s="92">
        <f t="shared" si="52"/>
        <v>6084</v>
      </c>
    </row>
    <row r="214" spans="2:26">
      <c r="B214" s="92" t="s">
        <v>825</v>
      </c>
      <c r="C214" s="92">
        <v>18.420000000000002</v>
      </c>
      <c r="D214" s="92">
        <v>16.309999999999999</v>
      </c>
      <c r="E214" s="92">
        <v>3.14</v>
      </c>
      <c r="F214" s="92">
        <v>20.92</v>
      </c>
      <c r="G214" s="92">
        <v>3.3</v>
      </c>
      <c r="H214" s="92"/>
      <c r="I214" s="92">
        <v>0.4</v>
      </c>
      <c r="J214" s="100" t="s">
        <v>668</v>
      </c>
      <c r="K214" s="93" t="s">
        <v>826</v>
      </c>
      <c r="L214" s="92">
        <f t="shared" si="45"/>
        <v>2.1715526601520088</v>
      </c>
      <c r="M214" s="92">
        <f t="shared" si="46"/>
        <v>5.5818181818181829</v>
      </c>
      <c r="N214" s="92">
        <f t="shared" si="47"/>
        <v>0.88049713193116641</v>
      </c>
      <c r="O214" s="1">
        <f t="shared" si="48"/>
        <v>17.799720810845997</v>
      </c>
      <c r="P214" s="92">
        <f t="shared" si="49"/>
        <v>94.7833899891953</v>
      </c>
      <c r="Q214" s="92">
        <f t="shared" si="50"/>
        <v>5.1456780667315574</v>
      </c>
      <c r="R214" s="92">
        <f t="shared" si="51"/>
        <v>98.38816481930769</v>
      </c>
      <c r="S214" s="92">
        <f t="shared" si="54"/>
        <v>36.543099959716479</v>
      </c>
      <c r="T214" s="1">
        <f t="shared" si="54"/>
        <v>36.543099959716479</v>
      </c>
      <c r="U214" s="92">
        <f t="shared" si="54"/>
        <v>58.18877932988952</v>
      </c>
      <c r="V214" s="92">
        <f t="shared" si="54"/>
        <v>36.543099959716479</v>
      </c>
      <c r="W214" s="92">
        <f t="shared" si="54"/>
        <v>23.429004399713442</v>
      </c>
      <c r="X214" s="92">
        <f t="shared" si="54"/>
        <v>15.308046648480557</v>
      </c>
      <c r="Y214" s="92">
        <f t="shared" si="54"/>
        <v>10.17728900519019</v>
      </c>
      <c r="Z214" s="92">
        <f t="shared" si="52"/>
        <v>54289</v>
      </c>
    </row>
    <row r="215" spans="2:26">
      <c r="B215" s="92" t="s">
        <v>690</v>
      </c>
      <c r="C215" s="92">
        <v>18.079999999999998</v>
      </c>
      <c r="D215" s="92">
        <v>16.3</v>
      </c>
      <c r="E215" s="92">
        <v>8.2799999999999994</v>
      </c>
      <c r="F215" s="92">
        <v>8.99</v>
      </c>
      <c r="G215" s="92">
        <v>1.35</v>
      </c>
      <c r="H215" s="92"/>
      <c r="I215" s="92">
        <v>0</v>
      </c>
      <c r="J215" s="100" t="s">
        <v>668</v>
      </c>
      <c r="K215" s="93" t="s">
        <v>691</v>
      </c>
      <c r="L215" s="92">
        <f t="shared" si="45"/>
        <v>0</v>
      </c>
      <c r="M215" s="92">
        <f t="shared" si="46"/>
        <v>13.392592592592591</v>
      </c>
      <c r="N215" s="92">
        <f t="shared" si="47"/>
        <v>2.0111234705228029</v>
      </c>
      <c r="O215" s="1">
        <f t="shared" si="48"/>
        <v>8.4515694567759212</v>
      </c>
      <c r="P215" s="92">
        <f t="shared" si="49"/>
        <v>40.696479252280007</v>
      </c>
      <c r="Q215" s="92">
        <f t="shared" si="50"/>
        <v>2.2509114630685847</v>
      </c>
      <c r="R215" s="92">
        <f t="shared" si="51"/>
        <v>-13.217619031389859</v>
      </c>
      <c r="S215" s="92">
        <f t="shared" si="54"/>
        <v>15.690254479124713</v>
      </c>
      <c r="T215" s="1">
        <f t="shared" si="54"/>
        <v>15.690254479124713</v>
      </c>
      <c r="U215" s="92">
        <f t="shared" si="54"/>
        <v>24.984107985421225</v>
      </c>
      <c r="V215" s="92">
        <f t="shared" si="54"/>
        <v>15.690254479124713</v>
      </c>
      <c r="W215" s="92">
        <f t="shared" si="54"/>
        <v>10.059547264169446</v>
      </c>
      <c r="X215" s="92">
        <f t="shared" si="54"/>
        <v>6.5727086032039965</v>
      </c>
      <c r="Y215" s="92">
        <f t="shared" si="54"/>
        <v>4.3697511862721292</v>
      </c>
      <c r="Z215" s="92">
        <f t="shared" si="52"/>
        <v>55310</v>
      </c>
    </row>
    <row r="216" spans="2:26">
      <c r="B216" s="92" t="s">
        <v>724</v>
      </c>
      <c r="C216" s="92">
        <v>11.32</v>
      </c>
      <c r="D216" s="92">
        <v>15.42</v>
      </c>
      <c r="E216" s="92">
        <v>17.3</v>
      </c>
      <c r="F216" s="92">
        <v>6.01</v>
      </c>
      <c r="G216" s="92">
        <v>3.83</v>
      </c>
      <c r="H216" s="92"/>
      <c r="I216" s="92">
        <v>0.28000000000000003</v>
      </c>
      <c r="J216" s="92" t="s">
        <v>693</v>
      </c>
      <c r="K216" s="93" t="s">
        <v>725</v>
      </c>
      <c r="L216" s="92">
        <f t="shared" si="45"/>
        <v>2.473498233215548</v>
      </c>
      <c r="M216" s="92">
        <f t="shared" si="46"/>
        <v>2.9556135770234988</v>
      </c>
      <c r="N216" s="92">
        <f t="shared" si="47"/>
        <v>1.8835274542429286</v>
      </c>
      <c r="O216" s="1">
        <f t="shared" si="48"/>
        <v>8.3387634825804682</v>
      </c>
      <c r="P216" s="92">
        <f t="shared" si="49"/>
        <v>25.21652116510797</v>
      </c>
      <c r="Q216" s="92">
        <f t="shared" si="50"/>
        <v>2.2276078767763225</v>
      </c>
      <c r="R216" s="92">
        <f t="shared" si="51"/>
        <v>-14.116073162852231</v>
      </c>
      <c r="S216" s="92">
        <f t="shared" si="54"/>
        <v>9.7220605179651276</v>
      </c>
      <c r="T216" s="1">
        <f t="shared" si="54"/>
        <v>9.7220605179651276</v>
      </c>
      <c r="U216" s="92">
        <f t="shared" si="54"/>
        <v>15.480756551450852</v>
      </c>
      <c r="V216" s="92">
        <f t="shared" si="54"/>
        <v>9.7220605179651276</v>
      </c>
      <c r="W216" s="92">
        <f t="shared" si="54"/>
        <v>6.2331383736130244</v>
      </c>
      <c r="X216" s="92">
        <f t="shared" si="54"/>
        <v>4.0726089492248949</v>
      </c>
      <c r="Y216" s="92">
        <f t="shared" si="54"/>
        <v>2.7076033430757636</v>
      </c>
      <c r="Z216" s="92">
        <f t="shared" si="52"/>
        <v>88339</v>
      </c>
    </row>
    <row r="217" spans="2:26">
      <c r="B217" s="92" t="s">
        <v>1172</v>
      </c>
      <c r="C217" s="92">
        <v>20.02</v>
      </c>
      <c r="D217" s="92">
        <v>15.4</v>
      </c>
      <c r="E217" s="92">
        <v>12.41</v>
      </c>
      <c r="F217" s="92">
        <v>7.44</v>
      </c>
      <c r="G217" s="92">
        <v>1.1399999999999999</v>
      </c>
      <c r="H217" s="92"/>
      <c r="I217" s="92">
        <v>0.24</v>
      </c>
      <c r="J217" s="92" t="s">
        <v>1173</v>
      </c>
      <c r="K217" s="93" t="s">
        <v>1174</v>
      </c>
      <c r="L217" s="92">
        <f t="shared" si="45"/>
        <v>1.1988011988011988</v>
      </c>
      <c r="M217" s="92">
        <f t="shared" si="46"/>
        <v>17.561403508771932</v>
      </c>
      <c r="N217" s="92">
        <f t="shared" si="47"/>
        <v>2.690860215053763</v>
      </c>
      <c r="O217" s="1">
        <f t="shared" si="48"/>
        <v>4.5241621651546327</v>
      </c>
      <c r="P217" s="92">
        <f t="shared" si="49"/>
        <v>31.162409032258079</v>
      </c>
      <c r="Q217" s="92">
        <f t="shared" si="50"/>
        <v>1.5565638877251788</v>
      </c>
      <c r="R217" s="92">
        <f t="shared" si="51"/>
        <v>-39.987723851921466</v>
      </c>
      <c r="S217" s="92">
        <f t="shared" si="54"/>
        <v>12.014457684845322</v>
      </c>
      <c r="T217" s="1">
        <f t="shared" si="54"/>
        <v>12.014457684845322</v>
      </c>
      <c r="U217" s="92">
        <f t="shared" si="54"/>
        <v>19.131015917161502</v>
      </c>
      <c r="V217" s="92">
        <f t="shared" si="54"/>
        <v>12.014457684845322</v>
      </c>
      <c r="W217" s="92">
        <f t="shared" si="54"/>
        <v>7.7028709186880917</v>
      </c>
      <c r="X217" s="92">
        <f t="shared" si="54"/>
        <v>5.0329030350066351</v>
      </c>
      <c r="Y217" s="92">
        <f t="shared" si="54"/>
        <v>3.3460381914530863</v>
      </c>
      <c r="Z217" s="92">
        <f t="shared" si="52"/>
        <v>49950</v>
      </c>
    </row>
    <row r="218" spans="2:26">
      <c r="B218" s="92" t="s">
        <v>886</v>
      </c>
      <c r="C218" s="92">
        <v>88.11</v>
      </c>
      <c r="D218" s="92">
        <v>15.32</v>
      </c>
      <c r="E218" s="92">
        <v>4.1500000000000004</v>
      </c>
      <c r="F218" s="92">
        <v>51.77</v>
      </c>
      <c r="G218" s="92">
        <v>7.67</v>
      </c>
      <c r="H218" s="92"/>
      <c r="I218" s="92">
        <v>0</v>
      </c>
      <c r="J218" s="92" t="s">
        <v>765</v>
      </c>
      <c r="K218" s="93" t="s">
        <v>887</v>
      </c>
      <c r="L218" s="92">
        <f t="shared" si="45"/>
        <v>0</v>
      </c>
      <c r="M218" s="92">
        <f t="shared" si="46"/>
        <v>11.487614080834421</v>
      </c>
      <c r="N218" s="92">
        <f t="shared" si="47"/>
        <v>1.7019509368360053</v>
      </c>
      <c r="O218" s="1">
        <f t="shared" si="48"/>
        <v>9.3477698678669405</v>
      </c>
      <c r="P218" s="92">
        <f t="shared" si="49"/>
        <v>215.33989757298053</v>
      </c>
      <c r="Q218" s="92">
        <f t="shared" si="50"/>
        <v>2.4439893039720864</v>
      </c>
      <c r="R218" s="92">
        <f t="shared" si="51"/>
        <v>-5.7736324416010802</v>
      </c>
      <c r="S218" s="92">
        <f t="shared" si="54"/>
        <v>83.022852455705291</v>
      </c>
      <c r="T218" s="1">
        <f t="shared" si="54"/>
        <v>83.022852455705291</v>
      </c>
      <c r="U218" s="92">
        <f t="shared" si="54"/>
        <v>132.20001713616233</v>
      </c>
      <c r="V218" s="92">
        <f t="shared" si="54"/>
        <v>83.022852455705291</v>
      </c>
      <c r="W218" s="92">
        <f t="shared" si="54"/>
        <v>53.228729297889892</v>
      </c>
      <c r="X218" s="92">
        <f t="shared" si="54"/>
        <v>34.778595676963903</v>
      </c>
      <c r="Y218" s="92">
        <f t="shared" si="54"/>
        <v>23.12194543999853</v>
      </c>
      <c r="Z218" s="92">
        <f t="shared" si="52"/>
        <v>11349</v>
      </c>
    </row>
    <row r="219" spans="2:26">
      <c r="B219" s="92" t="s">
        <v>1007</v>
      </c>
      <c r="C219" s="92">
        <v>8.82</v>
      </c>
      <c r="D219" s="92">
        <v>15.3</v>
      </c>
      <c r="E219" s="92">
        <v>32.14</v>
      </c>
      <c r="F219" s="92">
        <v>7.09</v>
      </c>
      <c r="G219" s="92">
        <v>4.1500000000000004</v>
      </c>
      <c r="H219" s="92"/>
      <c r="I219" s="92">
        <v>1.08</v>
      </c>
      <c r="J219" s="97" t="s">
        <v>704</v>
      </c>
      <c r="K219" s="93" t="s">
        <v>1008</v>
      </c>
      <c r="L219" s="92">
        <f t="shared" si="45"/>
        <v>12.244897959183675</v>
      </c>
      <c r="M219" s="92">
        <f t="shared" si="46"/>
        <v>2.125301204819277</v>
      </c>
      <c r="N219" s="92">
        <f t="shared" si="47"/>
        <v>1.2440056417489422</v>
      </c>
      <c r="O219" s="1">
        <f t="shared" si="48"/>
        <v>12.80986312891914</v>
      </c>
      <c r="P219" s="92">
        <f t="shared" si="49"/>
        <v>29.440101849404158</v>
      </c>
      <c r="Q219" s="92">
        <f t="shared" si="50"/>
        <v>3.3378800282771155</v>
      </c>
      <c r="R219" s="92">
        <f t="shared" si="51"/>
        <v>28.689724582309651</v>
      </c>
      <c r="S219" s="92">
        <f t="shared" si="54"/>
        <v>11.350433708159711</v>
      </c>
      <c r="T219" s="1">
        <f t="shared" si="54"/>
        <v>11.350433708159711</v>
      </c>
      <c r="U219" s="92">
        <f t="shared" si="54"/>
        <v>18.073668710939032</v>
      </c>
      <c r="V219" s="92">
        <f t="shared" si="54"/>
        <v>11.350433708159711</v>
      </c>
      <c r="W219" s="92">
        <f t="shared" si="54"/>
        <v>7.2771429238427663</v>
      </c>
      <c r="X219" s="92">
        <f t="shared" si="54"/>
        <v>4.7547408095244439</v>
      </c>
      <c r="Y219" s="92">
        <f t="shared" si="54"/>
        <v>3.1611068658524992</v>
      </c>
      <c r="Z219" s="92">
        <f t="shared" si="52"/>
        <v>113379</v>
      </c>
    </row>
    <row r="220" spans="2:26">
      <c r="B220" s="92" t="s">
        <v>932</v>
      </c>
      <c r="C220" s="92">
        <v>105.44</v>
      </c>
      <c r="D220" s="92">
        <v>15.12</v>
      </c>
      <c r="E220" s="92">
        <v>37.880000000000003</v>
      </c>
      <c r="F220" s="92">
        <v>30.59</v>
      </c>
      <c r="G220" s="92">
        <v>4.6100000000000003</v>
      </c>
      <c r="H220" s="92"/>
      <c r="I220" s="92">
        <v>4.1399999999999997</v>
      </c>
      <c r="J220" s="92" t="s">
        <v>701</v>
      </c>
      <c r="K220" s="93" t="s">
        <v>933</v>
      </c>
      <c r="L220" s="92">
        <f t="shared" si="45"/>
        <v>3.9264036418816386</v>
      </c>
      <c r="M220" s="92">
        <f t="shared" si="46"/>
        <v>22.872017353579174</v>
      </c>
      <c r="N220" s="92">
        <f t="shared" si="47"/>
        <v>3.4468780647270347</v>
      </c>
      <c r="O220" s="1">
        <f t="shared" si="48"/>
        <v>1.7204303544334776</v>
      </c>
      <c r="P220" s="92">
        <f t="shared" si="49"/>
        <v>125.05103376128466</v>
      </c>
      <c r="Q220" s="92">
        <f t="shared" si="50"/>
        <v>1.1859923535781929</v>
      </c>
      <c r="R220" s="92">
        <f t="shared" si="51"/>
        <v>-54.274860676319157</v>
      </c>
      <c r="S220" s="92">
        <f t="shared" si="54"/>
        <v>48.212586902889079</v>
      </c>
      <c r="T220" s="1">
        <f t="shared" si="54"/>
        <v>48.212586902889079</v>
      </c>
      <c r="U220" s="92">
        <f t="shared" si="54"/>
        <v>76.770486995025607</v>
      </c>
      <c r="V220" s="92">
        <f t="shared" si="54"/>
        <v>48.212586902889079</v>
      </c>
      <c r="W220" s="92">
        <f t="shared" si="54"/>
        <v>30.910703030518675</v>
      </c>
      <c r="X220" s="92">
        <f t="shared" si="54"/>
        <v>20.196440098594056</v>
      </c>
      <c r="Y220" s="92">
        <f t="shared" si="54"/>
        <v>13.427252508392737</v>
      </c>
      <c r="Z220" s="92">
        <f t="shared" si="52"/>
        <v>9484</v>
      </c>
    </row>
    <row r="221" spans="2:26">
      <c r="B221" s="92" t="s">
        <v>836</v>
      </c>
      <c r="C221" s="92">
        <v>14.2601</v>
      </c>
      <c r="D221" s="92">
        <v>14.96</v>
      </c>
      <c r="E221" s="92">
        <v>11.9</v>
      </c>
      <c r="F221" s="92">
        <v>8.32</v>
      </c>
      <c r="G221" s="92">
        <v>1.1000000000000001</v>
      </c>
      <c r="H221" s="92"/>
      <c r="I221" s="92">
        <v>2.4</v>
      </c>
      <c r="J221" s="92" t="s">
        <v>832</v>
      </c>
      <c r="K221" s="93" t="s">
        <v>837</v>
      </c>
      <c r="L221" s="92">
        <f t="shared" si="45"/>
        <v>16.830176506476111</v>
      </c>
      <c r="M221" s="92">
        <f t="shared" si="46"/>
        <v>12.963727272727271</v>
      </c>
      <c r="N221" s="92">
        <f t="shared" si="47"/>
        <v>1.7139543269230768</v>
      </c>
      <c r="O221" s="1">
        <f t="shared" si="48"/>
        <v>8.9298312023442517</v>
      </c>
      <c r="P221" s="92">
        <f t="shared" si="49"/>
        <v>33.542148515934784</v>
      </c>
      <c r="Q221" s="92">
        <f t="shared" si="50"/>
        <v>2.3521678330400757</v>
      </c>
      <c r="R221" s="92">
        <f t="shared" si="51"/>
        <v>-9.3137476359396203</v>
      </c>
      <c r="S221" s="92">
        <f t="shared" si="54"/>
        <v>12.931950273367374</v>
      </c>
      <c r="T221" s="1">
        <f t="shared" si="54"/>
        <v>12.931950273367374</v>
      </c>
      <c r="U221" s="92">
        <f t="shared" si="54"/>
        <v>20.591969526164874</v>
      </c>
      <c r="V221" s="92">
        <f t="shared" si="54"/>
        <v>12.931950273367374</v>
      </c>
      <c r="W221" s="92">
        <f t="shared" si="54"/>
        <v>8.2911061236073191</v>
      </c>
      <c r="X221" s="92">
        <f t="shared" si="54"/>
        <v>5.417244247443822</v>
      </c>
      <c r="Y221" s="92">
        <f t="shared" si="54"/>
        <v>3.6015607728378707</v>
      </c>
      <c r="Z221" s="92">
        <f t="shared" si="52"/>
        <v>70126</v>
      </c>
    </row>
    <row r="222" spans="2:26">
      <c r="B222" s="92" t="s">
        <v>829</v>
      </c>
      <c r="C222" s="92">
        <v>11.475</v>
      </c>
      <c r="D222" s="92">
        <v>14.85</v>
      </c>
      <c r="E222" s="92">
        <v>5.33</v>
      </c>
      <c r="F222" s="92">
        <v>7.32</v>
      </c>
      <c r="G222" s="92">
        <v>1.05</v>
      </c>
      <c r="H222" s="92"/>
      <c r="I222" s="92">
        <v>0.54</v>
      </c>
      <c r="J222" s="92" t="s">
        <v>671</v>
      </c>
      <c r="K222" s="93" t="s">
        <v>830</v>
      </c>
      <c r="L222" s="92">
        <f t="shared" si="45"/>
        <v>4.7058823529411775</v>
      </c>
      <c r="M222" s="92">
        <f t="shared" si="46"/>
        <v>10.928571428571427</v>
      </c>
      <c r="N222" s="92">
        <f t="shared" si="47"/>
        <v>1.567622950819672</v>
      </c>
      <c r="O222" s="1">
        <f t="shared" si="48"/>
        <v>9.8011372332940319</v>
      </c>
      <c r="P222" s="92">
        <f t="shared" si="49"/>
        <v>29.229479135401011</v>
      </c>
      <c r="Q222" s="92">
        <f t="shared" si="50"/>
        <v>2.5472312972027025</v>
      </c>
      <c r="R222" s="92">
        <f t="shared" si="51"/>
        <v>-1.7932066738617607</v>
      </c>
      <c r="S222" s="92">
        <f t="shared" si="54"/>
        <v>11.269229534174363</v>
      </c>
      <c r="T222" s="1">
        <f t="shared" si="54"/>
        <v>11.269229534174363</v>
      </c>
      <c r="U222" s="92">
        <f t="shared" si="54"/>
        <v>17.944364635315775</v>
      </c>
      <c r="V222" s="92">
        <f t="shared" si="54"/>
        <v>11.269229534174363</v>
      </c>
      <c r="W222" s="92">
        <f t="shared" si="54"/>
        <v>7.2250802101793088</v>
      </c>
      <c r="X222" s="92">
        <f t="shared" si="54"/>
        <v>4.7207240653295246</v>
      </c>
      <c r="Y222" s="92">
        <f t="shared" si="54"/>
        <v>3.1384914241415425</v>
      </c>
      <c r="Z222" s="92">
        <f t="shared" si="52"/>
        <v>87146</v>
      </c>
    </row>
    <row r="223" spans="2:26">
      <c r="B223" s="92" t="s">
        <v>775</v>
      </c>
      <c r="C223" s="92">
        <v>28.2</v>
      </c>
      <c r="D223" s="92">
        <v>14.1</v>
      </c>
      <c r="E223" s="92">
        <v>8.6300000000000008</v>
      </c>
      <c r="F223" s="92">
        <v>27.19</v>
      </c>
      <c r="G223" s="92">
        <v>3.72</v>
      </c>
      <c r="H223" s="92"/>
      <c r="I223" s="92">
        <v>1.18</v>
      </c>
      <c r="J223" s="92" t="s">
        <v>701</v>
      </c>
      <c r="K223" s="93" t="s">
        <v>776</v>
      </c>
      <c r="L223" s="92">
        <f t="shared" si="45"/>
        <v>4.1843971631205674</v>
      </c>
      <c r="M223" s="92">
        <f t="shared" si="46"/>
        <v>7.5806451612903221</v>
      </c>
      <c r="N223" s="92">
        <f t="shared" si="47"/>
        <v>1.037146009562339</v>
      </c>
      <c r="O223" s="1">
        <f t="shared" si="48"/>
        <v>13.684604263881228</v>
      </c>
      <c r="P223" s="92">
        <f t="shared" si="49"/>
        <v>101.68705079285195</v>
      </c>
      <c r="Q223" s="92">
        <f t="shared" si="50"/>
        <v>3.6059237869805658</v>
      </c>
      <c r="R223" s="92">
        <f t="shared" si="51"/>
        <v>39.023971826468028</v>
      </c>
      <c r="S223" s="92">
        <f t="shared" ref="S223:Y232" si="55">$P223/S$2</f>
        <v>39.204760055063986</v>
      </c>
      <c r="T223" s="1">
        <f t="shared" si="55"/>
        <v>39.204760055063986</v>
      </c>
      <c r="U223" s="92">
        <f t="shared" si="55"/>
        <v>62.427028195204187</v>
      </c>
      <c r="V223" s="92">
        <f t="shared" si="55"/>
        <v>39.204760055063986</v>
      </c>
      <c r="W223" s="92">
        <f t="shared" si="55"/>
        <v>25.135483766630355</v>
      </c>
      <c r="X223" s="92">
        <f t="shared" si="55"/>
        <v>16.423026410648905</v>
      </c>
      <c r="Y223" s="92">
        <f t="shared" si="55"/>
        <v>10.918563939549749</v>
      </c>
      <c r="Z223" s="92">
        <f t="shared" si="52"/>
        <v>35461</v>
      </c>
    </row>
    <row r="224" spans="2:26">
      <c r="B224" s="92" t="s">
        <v>930</v>
      </c>
      <c r="C224" s="92">
        <v>29.99</v>
      </c>
      <c r="D224" s="92">
        <v>14</v>
      </c>
      <c r="E224" s="92">
        <v>37.47</v>
      </c>
      <c r="F224" s="92">
        <v>13.33</v>
      </c>
      <c r="G224" s="92">
        <v>1.88</v>
      </c>
      <c r="H224" s="92"/>
      <c r="I224" s="92">
        <v>0.92</v>
      </c>
      <c r="J224" s="97" t="s">
        <v>701</v>
      </c>
      <c r="K224" s="93" t="s">
        <v>931</v>
      </c>
      <c r="L224" s="92">
        <f t="shared" si="45"/>
        <v>3.0676892297432481</v>
      </c>
      <c r="M224" s="92">
        <f t="shared" si="46"/>
        <v>15.952127659574469</v>
      </c>
      <c r="N224" s="92">
        <f t="shared" si="47"/>
        <v>2.2498124531132784</v>
      </c>
      <c r="O224" s="1">
        <f t="shared" si="48"/>
        <v>5.1211781706608228</v>
      </c>
      <c r="P224" s="92">
        <f t="shared" si="49"/>
        <v>49.417260117200549</v>
      </c>
      <c r="Q224" s="92">
        <f t="shared" si="50"/>
        <v>1.6477912676625726</v>
      </c>
      <c r="R224" s="92">
        <f t="shared" si="51"/>
        <v>-36.47051343721143</v>
      </c>
      <c r="S224" s="92">
        <f t="shared" si="55"/>
        <v>19.052493020180293</v>
      </c>
      <c r="T224" s="1">
        <f t="shared" si="55"/>
        <v>19.052493020180293</v>
      </c>
      <c r="U224" s="92">
        <f t="shared" si="55"/>
        <v>30.337910939620592</v>
      </c>
      <c r="V224" s="92">
        <f t="shared" si="55"/>
        <v>19.052493020180293</v>
      </c>
      <c r="W224" s="92">
        <f t="shared" si="55"/>
        <v>12.215190919418021</v>
      </c>
      <c r="X224" s="92">
        <f t="shared" si="55"/>
        <v>7.9811634000476017</v>
      </c>
      <c r="Y224" s="92">
        <f t="shared" si="55"/>
        <v>5.3061379015325372</v>
      </c>
      <c r="Z224" s="92">
        <f t="shared" si="52"/>
        <v>33344</v>
      </c>
    </row>
    <row r="225" spans="1:26">
      <c r="B225" s="92" t="s">
        <v>780</v>
      </c>
      <c r="C225" s="92">
        <v>25.79</v>
      </c>
      <c r="D225" s="92">
        <v>13.88</v>
      </c>
      <c r="E225" s="92">
        <v>10.68</v>
      </c>
      <c r="F225" s="92">
        <v>18.23</v>
      </c>
      <c r="G225" s="92">
        <v>2.4300000000000002</v>
      </c>
      <c r="H225" s="92"/>
      <c r="I225" s="92">
        <v>0.44</v>
      </c>
      <c r="J225" s="92" t="s">
        <v>765</v>
      </c>
      <c r="K225" s="93" t="s">
        <v>781</v>
      </c>
      <c r="L225" s="92">
        <f t="shared" si="45"/>
        <v>1.7060876308646764</v>
      </c>
      <c r="M225" s="92">
        <f t="shared" si="46"/>
        <v>10.613168724279834</v>
      </c>
      <c r="N225" s="92">
        <f t="shared" si="47"/>
        <v>1.414701042238069</v>
      </c>
      <c r="O225" s="1">
        <f t="shared" si="48"/>
        <v>9.9970381245634279</v>
      </c>
      <c r="P225" s="92">
        <f t="shared" si="49"/>
        <v>66.874608628038089</v>
      </c>
      <c r="Q225" s="92">
        <f t="shared" si="50"/>
        <v>2.5930441499820898</v>
      </c>
      <c r="R225" s="92">
        <f t="shared" si="51"/>
        <v>-2.6922877990173788E-2</v>
      </c>
      <c r="S225" s="92">
        <f t="shared" si="55"/>
        <v>25.783056589766332</v>
      </c>
      <c r="T225" s="1">
        <f t="shared" si="55"/>
        <v>25.783056589766332</v>
      </c>
      <c r="U225" s="92">
        <f t="shared" si="55"/>
        <v>41.0552085621038</v>
      </c>
      <c r="V225" s="92">
        <f t="shared" si="55"/>
        <v>25.783056589766332</v>
      </c>
      <c r="W225" s="92">
        <f t="shared" si="55"/>
        <v>16.53038048073639</v>
      </c>
      <c r="X225" s="92">
        <f t="shared" si="55"/>
        <v>10.8006226470016</v>
      </c>
      <c r="Y225" s="92">
        <f t="shared" si="55"/>
        <v>7.1806064247555756</v>
      </c>
      <c r="Z225" s="92">
        <f t="shared" si="52"/>
        <v>38775</v>
      </c>
    </row>
    <row r="226" spans="1:26">
      <c r="B226" s="92" t="s">
        <v>920</v>
      </c>
      <c r="C226" s="92">
        <v>38.57</v>
      </c>
      <c r="D226" s="92">
        <v>13.76</v>
      </c>
      <c r="E226" s="92">
        <v>11.42</v>
      </c>
      <c r="F226" s="92">
        <v>8.2799999999999994</v>
      </c>
      <c r="G226" s="92">
        <v>0.57999999999999996</v>
      </c>
      <c r="H226" s="92"/>
      <c r="I226" s="92">
        <v>1.2</v>
      </c>
      <c r="J226" s="92" t="s">
        <v>778</v>
      </c>
      <c r="K226" s="93" t="s">
        <v>921</v>
      </c>
      <c r="L226" s="92">
        <f t="shared" si="45"/>
        <v>3.1112263417163595</v>
      </c>
      <c r="M226" s="92">
        <f t="shared" si="46"/>
        <v>66.5</v>
      </c>
      <c r="N226" s="92">
        <f t="shared" si="47"/>
        <v>4.6582125603864739</v>
      </c>
      <c r="O226" s="1">
        <f t="shared" si="48"/>
        <v>-2.4633908810467897</v>
      </c>
      <c r="P226" s="92">
        <f t="shared" si="49"/>
        <v>30.055653179622283</v>
      </c>
      <c r="Q226" s="92">
        <f t="shared" si="50"/>
        <v>0.77924949908276597</v>
      </c>
      <c r="R226" s="92">
        <f t="shared" si="51"/>
        <v>-69.95655848373157</v>
      </c>
      <c r="S226" s="92">
        <f t="shared" si="55"/>
        <v>11.587755392824732</v>
      </c>
      <c r="T226" s="1">
        <f t="shared" si="55"/>
        <v>11.587755392824732</v>
      </c>
      <c r="U226" s="92">
        <f t="shared" si="55"/>
        <v>18.451563830794584</v>
      </c>
      <c r="V226" s="92">
        <f t="shared" si="55"/>
        <v>11.587755392824732</v>
      </c>
      <c r="W226" s="92">
        <f t="shared" si="55"/>
        <v>7.4292977985056572</v>
      </c>
      <c r="X226" s="92">
        <f t="shared" si="55"/>
        <v>4.854155785909942</v>
      </c>
      <c r="Y226" s="92">
        <f t="shared" si="55"/>
        <v>3.2272011866599031</v>
      </c>
      <c r="Z226" s="92">
        <f t="shared" si="52"/>
        <v>25927</v>
      </c>
    </row>
    <row r="227" spans="1:26">
      <c r="A227" s="85" t="s">
        <v>335</v>
      </c>
      <c r="B227" s="92" t="s">
        <v>670</v>
      </c>
      <c r="C227" s="92">
        <v>6.3</v>
      </c>
      <c r="D227" s="92">
        <v>13.66</v>
      </c>
      <c r="E227" s="92">
        <v>10.65</v>
      </c>
      <c r="F227" s="92">
        <v>7.91</v>
      </c>
      <c r="G227" s="92">
        <v>1.06</v>
      </c>
      <c r="H227" s="92"/>
      <c r="I227" s="92">
        <v>0.25</v>
      </c>
      <c r="J227" s="99" t="s">
        <v>671</v>
      </c>
      <c r="K227" s="93" t="s">
        <v>672</v>
      </c>
      <c r="L227" s="92">
        <f t="shared" si="45"/>
        <v>3.9682539682539679</v>
      </c>
      <c r="M227" s="92">
        <f t="shared" si="46"/>
        <v>5.9433962264150937</v>
      </c>
      <c r="N227" s="92">
        <f t="shared" si="47"/>
        <v>0.79646017699115046</v>
      </c>
      <c r="O227" s="1">
        <f t="shared" si="48"/>
        <v>16.276311077435345</v>
      </c>
      <c r="P227" s="92">
        <f t="shared" si="49"/>
        <v>28.461186463124218</v>
      </c>
      <c r="Q227" s="92">
        <f t="shared" si="50"/>
        <v>4.5176486449403521</v>
      </c>
      <c r="R227" s="92">
        <f t="shared" si="51"/>
        <v>74.174911905716897</v>
      </c>
      <c r="S227" s="92">
        <f t="shared" si="55"/>
        <v>10.973019450060164</v>
      </c>
      <c r="T227" s="1">
        <f t="shared" si="55"/>
        <v>10.973019450060164</v>
      </c>
      <c r="U227" s="92">
        <f t="shared" si="55"/>
        <v>17.472699581206804</v>
      </c>
      <c r="V227" s="92">
        <f t="shared" si="55"/>
        <v>10.973019450060164</v>
      </c>
      <c r="W227" s="92">
        <f t="shared" si="55"/>
        <v>7.0351700117669864</v>
      </c>
      <c r="X227" s="92">
        <f t="shared" si="55"/>
        <v>4.5966405094634641</v>
      </c>
      <c r="Y227" s="92">
        <f t="shared" si="55"/>
        <v>3.0559966266119107</v>
      </c>
      <c r="Z227" s="92">
        <f t="shared" si="52"/>
        <v>158730</v>
      </c>
    </row>
    <row r="228" spans="1:26">
      <c r="B228" s="92" t="s">
        <v>787</v>
      </c>
      <c r="C228" s="92">
        <v>43.7</v>
      </c>
      <c r="D228" s="92">
        <v>13.51</v>
      </c>
      <c r="E228" s="92">
        <v>8.09</v>
      </c>
      <c r="F228" s="92">
        <v>48.92</v>
      </c>
      <c r="G228" s="92">
        <v>6.42</v>
      </c>
      <c r="H228" s="92"/>
      <c r="I228" s="92">
        <v>0</v>
      </c>
      <c r="J228" s="92" t="s">
        <v>701</v>
      </c>
      <c r="K228" s="93" t="s">
        <v>788</v>
      </c>
      <c r="L228" s="92">
        <f t="shared" si="45"/>
        <v>0</v>
      </c>
      <c r="M228" s="92">
        <f t="shared" si="46"/>
        <v>6.8068535825545178</v>
      </c>
      <c r="N228" s="92">
        <f t="shared" si="47"/>
        <v>0.89329517579721995</v>
      </c>
      <c r="O228" s="1">
        <f t="shared" si="48"/>
        <v>14.798080072559362</v>
      </c>
      <c r="P228" s="92">
        <f t="shared" si="49"/>
        <v>173.71114588122228</v>
      </c>
      <c r="Q228" s="92">
        <f t="shared" si="50"/>
        <v>3.9750834297762534</v>
      </c>
      <c r="R228" s="92">
        <f t="shared" si="51"/>
        <v>53.256674127276057</v>
      </c>
      <c r="S228" s="92">
        <f t="shared" si="55"/>
        <v>66.973166593619638</v>
      </c>
      <c r="T228" s="1">
        <f t="shared" si="55"/>
        <v>66.973166593619638</v>
      </c>
      <c r="U228" s="92">
        <f t="shared" si="55"/>
        <v>106.64357474423464</v>
      </c>
      <c r="V228" s="92">
        <f t="shared" si="55"/>
        <v>66.973166593619638</v>
      </c>
      <c r="W228" s="92">
        <f t="shared" si="55"/>
        <v>42.938738544742499</v>
      </c>
      <c r="X228" s="92">
        <f t="shared" si="55"/>
        <v>28.055319870009832</v>
      </c>
      <c r="Y228" s="92">
        <f t="shared" si="55"/>
        <v>18.652092262763368</v>
      </c>
      <c r="Z228" s="92">
        <f t="shared" si="52"/>
        <v>22883</v>
      </c>
    </row>
    <row r="229" spans="1:26">
      <c r="B229" s="92" t="s">
        <v>715</v>
      </c>
      <c r="C229" s="92">
        <v>13.46</v>
      </c>
      <c r="D229" s="92">
        <v>12.71</v>
      </c>
      <c r="E229" s="92">
        <v>5.84</v>
      </c>
      <c r="F229" s="92">
        <v>13.26</v>
      </c>
      <c r="G229" s="92">
        <v>1.66</v>
      </c>
      <c r="H229" s="92"/>
      <c r="I229" s="92">
        <v>0.48</v>
      </c>
      <c r="J229" s="92" t="s">
        <v>716</v>
      </c>
      <c r="K229" s="93" t="s">
        <v>717</v>
      </c>
      <c r="L229" s="92">
        <f t="shared" si="45"/>
        <v>3.5661218424962851</v>
      </c>
      <c r="M229" s="92">
        <f t="shared" si="46"/>
        <v>8.1084337349397604</v>
      </c>
      <c r="N229" s="92">
        <f t="shared" si="47"/>
        <v>1.015082956259427</v>
      </c>
      <c r="O229" s="1">
        <f t="shared" si="48"/>
        <v>12.541395538748535</v>
      </c>
      <c r="P229" s="92">
        <f t="shared" si="49"/>
        <v>43.870039142522749</v>
      </c>
      <c r="Q229" s="92">
        <f t="shared" si="50"/>
        <v>3.2592896836941119</v>
      </c>
      <c r="R229" s="92">
        <f t="shared" si="51"/>
        <v>25.659726585516495</v>
      </c>
      <c r="S229" s="92">
        <f t="shared" si="55"/>
        <v>16.913799198410523</v>
      </c>
      <c r="T229" s="1">
        <f t="shared" si="55"/>
        <v>16.913799198410523</v>
      </c>
      <c r="U229" s="92">
        <f t="shared" si="55"/>
        <v>26.932398462946605</v>
      </c>
      <c r="V229" s="92">
        <f t="shared" si="55"/>
        <v>16.913799198410523</v>
      </c>
      <c r="W229" s="92">
        <f t="shared" si="55"/>
        <v>10.844002732999238</v>
      </c>
      <c r="X229" s="92">
        <f t="shared" si="55"/>
        <v>7.0852562431134851</v>
      </c>
      <c r="Y229" s="92">
        <f t="shared" si="55"/>
        <v>4.7105095847843774</v>
      </c>
      <c r="Z229" s="92">
        <f t="shared" si="52"/>
        <v>74294</v>
      </c>
    </row>
    <row r="230" spans="1:26">
      <c r="B230" s="92" t="s">
        <v>988</v>
      </c>
      <c r="C230" s="92">
        <v>30.58</v>
      </c>
      <c r="D230" s="92">
        <v>12.65</v>
      </c>
      <c r="E230" s="92">
        <v>9.8000000000000007</v>
      </c>
      <c r="F230" s="92">
        <v>6.6</v>
      </c>
      <c r="G230" s="92">
        <v>0.83</v>
      </c>
      <c r="H230" s="92"/>
      <c r="I230" s="92">
        <v>0.24</v>
      </c>
      <c r="J230" s="92" t="s">
        <v>755</v>
      </c>
      <c r="K230" s="93" t="s">
        <v>989</v>
      </c>
      <c r="L230" s="92">
        <f t="shared" si="45"/>
        <v>0.78482668410725964</v>
      </c>
      <c r="M230" s="92">
        <f t="shared" si="46"/>
        <v>36.843373493975903</v>
      </c>
      <c r="N230" s="92">
        <f t="shared" si="47"/>
        <v>4.6333333333333337</v>
      </c>
      <c r="O230" s="1">
        <f t="shared" si="48"/>
        <v>-3.3633555198050669</v>
      </c>
      <c r="P230" s="92">
        <f t="shared" si="49"/>
        <v>21.71980371438568</v>
      </c>
      <c r="Q230" s="92">
        <f t="shared" si="50"/>
        <v>0.710261730359244</v>
      </c>
      <c r="R230" s="92">
        <f t="shared" si="51"/>
        <v>-72.616335612138613</v>
      </c>
      <c r="S230" s="92">
        <f t="shared" si="55"/>
        <v>8.3739245698080111</v>
      </c>
      <c r="T230" s="1">
        <f t="shared" si="55"/>
        <v>8.3739245698080111</v>
      </c>
      <c r="U230" s="92">
        <f t="shared" si="55"/>
        <v>13.334075364565182</v>
      </c>
      <c r="V230" s="92">
        <f t="shared" si="55"/>
        <v>8.3739245698080111</v>
      </c>
      <c r="W230" s="92">
        <f t="shared" si="55"/>
        <v>5.3688032981650347</v>
      </c>
      <c r="X230" s="92">
        <f t="shared" si="55"/>
        <v>3.5078695591448961</v>
      </c>
      <c r="Y230" s="92">
        <f t="shared" si="55"/>
        <v>2.3321461657206455</v>
      </c>
      <c r="Z230" s="92">
        <f t="shared" si="52"/>
        <v>32701</v>
      </c>
    </row>
    <row r="231" spans="1:26">
      <c r="B231" s="92" t="s">
        <v>961</v>
      </c>
      <c r="C231" s="92">
        <v>130.72999999999999</v>
      </c>
      <c r="D231" s="92">
        <v>12.13</v>
      </c>
      <c r="E231" s="92">
        <v>5</v>
      </c>
      <c r="F231" s="92">
        <v>92.84</v>
      </c>
      <c r="G231" s="92">
        <v>10.87</v>
      </c>
      <c r="H231" s="92"/>
      <c r="I231" s="92">
        <v>0.86</v>
      </c>
      <c r="J231" s="92" t="s">
        <v>701</v>
      </c>
      <c r="K231" s="93" t="s">
        <v>962</v>
      </c>
      <c r="L231" s="92">
        <f t="shared" si="45"/>
        <v>0.6578444121471736</v>
      </c>
      <c r="M231" s="92">
        <f t="shared" si="46"/>
        <v>12.026678932842687</v>
      </c>
      <c r="N231" s="92">
        <f t="shared" si="47"/>
        <v>1.4081214993537268</v>
      </c>
      <c r="O231" s="1">
        <f t="shared" si="48"/>
        <v>8.3572087516079474</v>
      </c>
      <c r="P231" s="92">
        <f t="shared" si="49"/>
        <v>291.71136758950433</v>
      </c>
      <c r="Q231" s="92">
        <f t="shared" si="50"/>
        <v>2.2314034084716923</v>
      </c>
      <c r="R231" s="92">
        <f t="shared" si="51"/>
        <v>-13.969738985355519</v>
      </c>
      <c r="S231" s="92">
        <f t="shared" si="55"/>
        <v>112.46736022444472</v>
      </c>
      <c r="T231" s="1">
        <f t="shared" si="55"/>
        <v>112.46736022444472</v>
      </c>
      <c r="U231" s="92">
        <f t="shared" si="55"/>
        <v>179.08547477169702</v>
      </c>
      <c r="V231" s="92">
        <f t="shared" si="55"/>
        <v>112.46736022444472</v>
      </c>
      <c r="W231" s="92">
        <f t="shared" si="55"/>
        <v>72.106588670019221</v>
      </c>
      <c r="X231" s="92">
        <f t="shared" si="55"/>
        <v>47.113014458136952</v>
      </c>
      <c r="Y231" s="92">
        <f t="shared" si="55"/>
        <v>31.322269591708888</v>
      </c>
      <c r="Z231" s="92">
        <f t="shared" si="52"/>
        <v>7649</v>
      </c>
    </row>
    <row r="232" spans="1:26">
      <c r="B232" s="92" t="s">
        <v>965</v>
      </c>
      <c r="C232" s="92">
        <v>24.29</v>
      </c>
      <c r="D232" s="92">
        <v>11.95</v>
      </c>
      <c r="E232" s="92">
        <v>7.51</v>
      </c>
      <c r="F232" s="92">
        <v>25.59</v>
      </c>
      <c r="G232" s="92">
        <v>2.85</v>
      </c>
      <c r="H232" s="92"/>
      <c r="I232" s="92">
        <v>0.23</v>
      </c>
      <c r="J232" s="99" t="s">
        <v>701</v>
      </c>
      <c r="K232" s="93" t="s">
        <v>966</v>
      </c>
      <c r="L232" s="92">
        <f t="shared" si="45"/>
        <v>0.94689172498970775</v>
      </c>
      <c r="M232" s="92">
        <f t="shared" si="46"/>
        <v>8.5228070175438599</v>
      </c>
      <c r="N232" s="92">
        <f t="shared" si="47"/>
        <v>0.94919890582258692</v>
      </c>
      <c r="O232" s="1">
        <f t="shared" si="48"/>
        <v>12.535196867772026</v>
      </c>
      <c r="P232" s="92">
        <f t="shared" si="49"/>
        <v>79.124552175453914</v>
      </c>
      <c r="Q232" s="92">
        <f t="shared" si="50"/>
        <v>3.2574949434110301</v>
      </c>
      <c r="R232" s="92">
        <f t="shared" si="51"/>
        <v>25.590531578275403</v>
      </c>
      <c r="S232" s="92">
        <f t="shared" si="55"/>
        <v>30.505940120363093</v>
      </c>
      <c r="T232" s="1">
        <f t="shared" si="55"/>
        <v>30.505940120363093</v>
      </c>
      <c r="U232" s="92">
        <f t="shared" si="55"/>
        <v>48.575611260988481</v>
      </c>
      <c r="V232" s="92">
        <f t="shared" si="55"/>
        <v>30.505940120363093</v>
      </c>
      <c r="W232" s="92">
        <f t="shared" si="55"/>
        <v>19.558379176513817</v>
      </c>
      <c r="X232" s="92">
        <f t="shared" si="55"/>
        <v>12.779056919994696</v>
      </c>
      <c r="Y232" s="92">
        <f t="shared" si="55"/>
        <v>8.495934097605506</v>
      </c>
      <c r="Z232" s="92">
        <f t="shared" si="52"/>
        <v>41169</v>
      </c>
    </row>
    <row r="233" spans="1:26">
      <c r="B233" s="92" t="s">
        <v>1033</v>
      </c>
      <c r="C233" s="92">
        <v>35.36</v>
      </c>
      <c r="D233" s="92">
        <v>11.94</v>
      </c>
      <c r="E233" s="92">
        <v>17.54</v>
      </c>
      <c r="F233" s="92">
        <v>13.05</v>
      </c>
      <c r="G233" s="92">
        <v>1.62</v>
      </c>
      <c r="H233" s="92"/>
      <c r="I233" s="92">
        <v>1.1599999999999999</v>
      </c>
      <c r="J233" s="92" t="s">
        <v>743</v>
      </c>
      <c r="K233" s="93" t="s">
        <v>1034</v>
      </c>
      <c r="L233" s="92">
        <f t="shared" si="45"/>
        <v>3.2805429864253397</v>
      </c>
      <c r="M233" s="92">
        <f t="shared" si="46"/>
        <v>21.827160493827158</v>
      </c>
      <c r="N233" s="92">
        <f t="shared" si="47"/>
        <v>2.7095785440613023</v>
      </c>
      <c r="O233" s="1">
        <f t="shared" si="48"/>
        <v>1.3199876318344073</v>
      </c>
      <c r="P233" s="92">
        <f t="shared" si="49"/>
        <v>40.314709748483025</v>
      </c>
      <c r="Q233" s="92">
        <f t="shared" si="50"/>
        <v>1.140121882027235</v>
      </c>
      <c r="R233" s="92">
        <f t="shared" si="51"/>
        <v>-56.04336592526316</v>
      </c>
      <c r="S233" s="92">
        <f t="shared" ref="S233:Y242" si="56">$P233/S$2</f>
        <v>15.543065808826945</v>
      </c>
      <c r="T233" s="1">
        <f t="shared" si="56"/>
        <v>15.543065808826945</v>
      </c>
      <c r="U233" s="92">
        <f t="shared" si="56"/>
        <v>24.749734627242582</v>
      </c>
      <c r="V233" s="92">
        <f t="shared" si="56"/>
        <v>15.543065808826945</v>
      </c>
      <c r="W233" s="92">
        <f t="shared" si="56"/>
        <v>9.965179681567097</v>
      </c>
      <c r="X233" s="92">
        <f t="shared" si="56"/>
        <v>6.5110506969636974</v>
      </c>
      <c r="Y233" s="92">
        <f t="shared" si="56"/>
        <v>4.3287589979366743</v>
      </c>
      <c r="Z233" s="92">
        <f t="shared" si="52"/>
        <v>28281</v>
      </c>
    </row>
    <row r="234" spans="1:26">
      <c r="B234" s="92" t="s">
        <v>706</v>
      </c>
      <c r="C234" s="92">
        <v>1.72</v>
      </c>
      <c r="D234" s="92">
        <v>11.76</v>
      </c>
      <c r="E234" s="92">
        <v>12.48</v>
      </c>
      <c r="F234" s="92">
        <v>2.61</v>
      </c>
      <c r="G234" s="92">
        <v>1.17</v>
      </c>
      <c r="H234" s="92"/>
      <c r="I234" s="92">
        <v>0.66</v>
      </c>
      <c r="J234" s="92" t="s">
        <v>707</v>
      </c>
      <c r="K234" s="93" t="s">
        <v>708</v>
      </c>
      <c r="L234" s="92">
        <f t="shared" si="45"/>
        <v>38.372093023255815</v>
      </c>
      <c r="M234" s="92">
        <f t="shared" si="46"/>
        <v>1.4700854700854702</v>
      </c>
      <c r="N234" s="92">
        <f t="shared" si="47"/>
        <v>0.65900383141762453</v>
      </c>
      <c r="O234" s="1">
        <f t="shared" si="48"/>
        <v>16.519228163402722</v>
      </c>
      <c r="P234" s="92">
        <f t="shared" si="49"/>
        <v>7.9342236534771446</v>
      </c>
      <c r="Q234" s="92">
        <f t="shared" si="50"/>
        <v>4.6129207287657819</v>
      </c>
      <c r="R234" s="92">
        <f t="shared" si="51"/>
        <v>77.848063164603076</v>
      </c>
      <c r="S234" s="92">
        <f t="shared" si="56"/>
        <v>3.0589866864311732</v>
      </c>
      <c r="T234" s="1">
        <f t="shared" si="56"/>
        <v>3.0589866864311732</v>
      </c>
      <c r="U234" s="92">
        <f t="shared" si="56"/>
        <v>4.870925057426204</v>
      </c>
      <c r="V234" s="92">
        <f t="shared" si="56"/>
        <v>3.0589866864311732</v>
      </c>
      <c r="W234" s="92">
        <f t="shared" si="56"/>
        <v>1.961218742089905</v>
      </c>
      <c r="X234" s="92">
        <f t="shared" si="56"/>
        <v>1.2814214159332278</v>
      </c>
      <c r="Y234" s="92">
        <f t="shared" si="56"/>
        <v>0.85193077777084936</v>
      </c>
      <c r="Z234" s="92">
        <f t="shared" si="52"/>
        <v>581395</v>
      </c>
    </row>
    <row r="235" spans="1:26">
      <c r="B235" s="92" t="s">
        <v>709</v>
      </c>
      <c r="C235" s="92">
        <v>2.21</v>
      </c>
      <c r="D235" s="92">
        <v>11.76</v>
      </c>
      <c r="E235" s="92">
        <v>12.48</v>
      </c>
      <c r="F235" s="92">
        <v>2.61</v>
      </c>
      <c r="G235" s="92">
        <v>1.17</v>
      </c>
      <c r="H235" s="92"/>
      <c r="I235" s="92">
        <v>0.1</v>
      </c>
      <c r="J235" s="99" t="s">
        <v>707</v>
      </c>
      <c r="K235" s="93" t="s">
        <v>710</v>
      </c>
      <c r="L235" s="92">
        <f t="shared" si="45"/>
        <v>4.5248868778280551</v>
      </c>
      <c r="M235" s="92">
        <f t="shared" si="46"/>
        <v>1.8888888888888891</v>
      </c>
      <c r="N235" s="92">
        <f t="shared" si="47"/>
        <v>0.84674329501915713</v>
      </c>
      <c r="O235" s="1">
        <f t="shared" si="48"/>
        <v>13.634764560253831</v>
      </c>
      <c r="P235" s="92">
        <f t="shared" si="49"/>
        <v>7.9342236534771446</v>
      </c>
      <c r="Q235" s="92">
        <f t="shared" si="50"/>
        <v>3.5901464495371695</v>
      </c>
      <c r="R235" s="92">
        <f t="shared" si="51"/>
        <v>38.415687168831369</v>
      </c>
      <c r="S235" s="92">
        <f t="shared" si="56"/>
        <v>3.0589866864311732</v>
      </c>
      <c r="T235" s="1">
        <f t="shared" si="56"/>
        <v>3.0589866864311732</v>
      </c>
      <c r="U235" s="92">
        <f t="shared" si="56"/>
        <v>4.870925057426204</v>
      </c>
      <c r="V235" s="92">
        <f t="shared" si="56"/>
        <v>3.0589866864311732</v>
      </c>
      <c r="W235" s="92">
        <f t="shared" si="56"/>
        <v>1.961218742089905</v>
      </c>
      <c r="X235" s="92">
        <f t="shared" si="56"/>
        <v>1.2814214159332278</v>
      </c>
      <c r="Y235" s="92">
        <f t="shared" si="56"/>
        <v>0.85193077777084936</v>
      </c>
      <c r="Z235" s="92">
        <f t="shared" si="52"/>
        <v>452489</v>
      </c>
    </row>
    <row r="236" spans="1:26">
      <c r="B236" s="92" t="s">
        <v>700</v>
      </c>
      <c r="C236" s="92">
        <v>24.7</v>
      </c>
      <c r="D236" s="92">
        <v>11.76</v>
      </c>
      <c r="E236" s="92">
        <v>6.05</v>
      </c>
      <c r="F236" s="92">
        <v>30.34</v>
      </c>
      <c r="G236" s="92">
        <v>3.62</v>
      </c>
      <c r="H236" s="92"/>
      <c r="I236" s="92">
        <v>0</v>
      </c>
      <c r="J236" s="97" t="s">
        <v>701</v>
      </c>
      <c r="K236" s="93" t="s">
        <v>702</v>
      </c>
      <c r="L236" s="92">
        <f t="shared" si="45"/>
        <v>0</v>
      </c>
      <c r="M236" s="92">
        <f t="shared" si="46"/>
        <v>6.8232044198895023</v>
      </c>
      <c r="N236" s="92">
        <f t="shared" si="47"/>
        <v>0.81410678971654582</v>
      </c>
      <c r="O236" s="1">
        <f t="shared" si="48"/>
        <v>14.082296603117372</v>
      </c>
      <c r="P236" s="92">
        <f t="shared" si="49"/>
        <v>92.231550056128967</v>
      </c>
      <c r="Q236" s="92">
        <f t="shared" si="50"/>
        <v>3.7340708524748569</v>
      </c>
      <c r="R236" s="92">
        <f t="shared" si="51"/>
        <v>43.964595942609094</v>
      </c>
      <c r="S236" s="92">
        <f t="shared" si="56"/>
        <v>35.559255197824449</v>
      </c>
      <c r="T236" s="1">
        <f t="shared" si="56"/>
        <v>35.559255197824449</v>
      </c>
      <c r="U236" s="92">
        <f t="shared" si="56"/>
        <v>56.622170974065533</v>
      </c>
      <c r="V236" s="92">
        <f t="shared" si="56"/>
        <v>35.559255197824449</v>
      </c>
      <c r="W236" s="92">
        <f t="shared" si="56"/>
        <v>22.798228595788398</v>
      </c>
      <c r="X236" s="92">
        <f t="shared" si="56"/>
        <v>14.895910252649093</v>
      </c>
      <c r="Y236" s="92">
        <f t="shared" si="56"/>
        <v>9.9032872787615212</v>
      </c>
      <c r="Z236" s="92">
        <f t="shared" si="52"/>
        <v>40486</v>
      </c>
    </row>
    <row r="237" spans="1:26">
      <c r="B237" s="92" t="s">
        <v>718</v>
      </c>
      <c r="C237" s="92">
        <v>37.869999999999997</v>
      </c>
      <c r="D237" s="92">
        <v>11.48</v>
      </c>
      <c r="E237" s="92">
        <v>10.98</v>
      </c>
      <c r="F237" s="92">
        <v>13.56</v>
      </c>
      <c r="G237" s="92">
        <v>1.81</v>
      </c>
      <c r="H237" s="92"/>
      <c r="I237" s="92">
        <v>2.88</v>
      </c>
      <c r="J237" s="92" t="s">
        <v>716</v>
      </c>
      <c r="K237" s="93" t="s">
        <v>719</v>
      </c>
      <c r="L237" s="92">
        <f t="shared" si="45"/>
        <v>7.6049643517296008</v>
      </c>
      <c r="M237" s="92">
        <f t="shared" si="46"/>
        <v>20.922651933701655</v>
      </c>
      <c r="N237" s="92">
        <f t="shared" si="47"/>
        <v>2.7927728613569318</v>
      </c>
      <c r="O237" s="1">
        <f t="shared" si="48"/>
        <v>0.59893857580064491</v>
      </c>
      <c r="P237" s="92">
        <f t="shared" si="49"/>
        <v>40.200299617498722</v>
      </c>
      <c r="Q237" s="92">
        <f t="shared" si="50"/>
        <v>1.0615341858330796</v>
      </c>
      <c r="R237" s="92">
        <f t="shared" si="51"/>
        <v>-59.073261815201491</v>
      </c>
      <c r="S237" s="92">
        <f t="shared" si="56"/>
        <v>15.498955750583193</v>
      </c>
      <c r="T237" s="1">
        <f t="shared" si="56"/>
        <v>15.498955750583193</v>
      </c>
      <c r="U237" s="92">
        <f t="shared" si="56"/>
        <v>24.679496731491984</v>
      </c>
      <c r="V237" s="92">
        <f t="shared" si="56"/>
        <v>15.498955750583193</v>
      </c>
      <c r="W237" s="92">
        <f t="shared" si="56"/>
        <v>9.936899246962378</v>
      </c>
      <c r="X237" s="92">
        <f t="shared" si="56"/>
        <v>6.4925728220705743</v>
      </c>
      <c r="Y237" s="92">
        <f t="shared" si="56"/>
        <v>4.3164743036639583</v>
      </c>
      <c r="Z237" s="92">
        <f t="shared" si="52"/>
        <v>26406</v>
      </c>
    </row>
    <row r="238" spans="1:26">
      <c r="B238" s="97" t="s">
        <v>986</v>
      </c>
      <c r="C238" s="92">
        <v>29.675000000000001</v>
      </c>
      <c r="D238" s="92">
        <v>11.41</v>
      </c>
      <c r="E238" s="92">
        <v>5.94</v>
      </c>
      <c r="F238" s="92">
        <v>17.47</v>
      </c>
      <c r="G238" s="92">
        <v>1.89</v>
      </c>
      <c r="H238" s="92"/>
      <c r="I238" s="92">
        <v>1.19</v>
      </c>
      <c r="J238" s="92" t="s">
        <v>832</v>
      </c>
      <c r="K238" s="93" t="s">
        <v>987</v>
      </c>
      <c r="L238" s="92">
        <f t="shared" si="45"/>
        <v>4.0101095197978092</v>
      </c>
      <c r="M238" s="92">
        <f t="shared" si="46"/>
        <v>15.701058201058203</v>
      </c>
      <c r="N238" s="92">
        <f t="shared" si="47"/>
        <v>1.6986262163709218</v>
      </c>
      <c r="O238" s="1">
        <f t="shared" si="48"/>
        <v>5.6609210105444063</v>
      </c>
      <c r="P238" s="92">
        <f t="shared" si="49"/>
        <v>51.467686543055414</v>
      </c>
      <c r="Q238" s="92">
        <f t="shared" si="50"/>
        <v>1.7343786535149255</v>
      </c>
      <c r="R238" s="92">
        <f t="shared" si="51"/>
        <v>-33.13219488074941</v>
      </c>
      <c r="S238" s="92">
        <f t="shared" si="56"/>
        <v>19.843021169137614</v>
      </c>
      <c r="T238" s="1">
        <f t="shared" si="56"/>
        <v>19.843021169137614</v>
      </c>
      <c r="U238" s="92">
        <f t="shared" si="56"/>
        <v>31.596694897863106</v>
      </c>
      <c r="V238" s="92">
        <f t="shared" si="56"/>
        <v>19.843021169137614</v>
      </c>
      <c r="W238" s="92">
        <f t="shared" si="56"/>
        <v>12.722024972917463</v>
      </c>
      <c r="X238" s="92">
        <f t="shared" si="56"/>
        <v>8.3123187151280344</v>
      </c>
      <c r="Y238" s="92">
        <f t="shared" si="56"/>
        <v>5.5263007625800578</v>
      </c>
      <c r="Z238" s="92">
        <f t="shared" si="52"/>
        <v>33698</v>
      </c>
    </row>
    <row r="239" spans="1:26">
      <c r="B239" s="92" t="s">
        <v>1162</v>
      </c>
      <c r="C239" s="92">
        <v>101.96</v>
      </c>
      <c r="D239" s="92">
        <v>11.15</v>
      </c>
      <c r="E239" s="92">
        <v>20.34</v>
      </c>
      <c r="F239" s="92">
        <v>27.45</v>
      </c>
      <c r="G239" s="92">
        <v>2.78</v>
      </c>
      <c r="H239" s="92"/>
      <c r="I239" s="92">
        <v>1.5</v>
      </c>
      <c r="J239" s="92" t="s">
        <v>733</v>
      </c>
      <c r="K239" s="93" t="s">
        <v>1163</v>
      </c>
      <c r="L239" s="92">
        <f t="shared" si="45"/>
        <v>1.4711651628089448</v>
      </c>
      <c r="M239" s="92">
        <f t="shared" si="46"/>
        <v>36.676258992805757</v>
      </c>
      <c r="N239" s="92">
        <f t="shared" si="47"/>
        <v>3.7143897996357009</v>
      </c>
      <c r="O239" s="1">
        <f t="shared" si="48"/>
        <v>-2.5188331088744853</v>
      </c>
      <c r="P239" s="92">
        <f t="shared" si="49"/>
        <v>79.00180593770466</v>
      </c>
      <c r="Q239" s="92">
        <f t="shared" si="50"/>
        <v>0.7748313646302929</v>
      </c>
      <c r="R239" s="92">
        <f t="shared" si="51"/>
        <v>-70.126896692726419</v>
      </c>
      <c r="S239" s="92">
        <f t="shared" si="56"/>
        <v>30.458616132096147</v>
      </c>
      <c r="T239" s="1">
        <f t="shared" si="56"/>
        <v>30.458616132096147</v>
      </c>
      <c r="U239" s="92">
        <f t="shared" si="56"/>
        <v>48.500255718811943</v>
      </c>
      <c r="V239" s="92">
        <f t="shared" si="56"/>
        <v>30.458616132096147</v>
      </c>
      <c r="W239" s="92">
        <f t="shared" si="56"/>
        <v>19.528038183808203</v>
      </c>
      <c r="X239" s="92">
        <f t="shared" si="56"/>
        <v>12.759232717319467</v>
      </c>
      <c r="Y239" s="92">
        <f t="shared" si="56"/>
        <v>8.4827543206845029</v>
      </c>
      <c r="Z239" s="92">
        <f t="shared" si="52"/>
        <v>9808</v>
      </c>
    </row>
    <row r="240" spans="1:26">
      <c r="B240" s="92" t="s">
        <v>764</v>
      </c>
      <c r="C240" s="92">
        <v>13.16</v>
      </c>
      <c r="D240" s="92">
        <v>11.14</v>
      </c>
      <c r="E240" s="92">
        <v>10.029999999999999</v>
      </c>
      <c r="F240" s="92">
        <v>4.09</v>
      </c>
      <c r="G240" s="92">
        <v>2.04</v>
      </c>
      <c r="H240" s="92"/>
      <c r="I240" s="92">
        <v>0</v>
      </c>
      <c r="J240" s="92" t="s">
        <v>765</v>
      </c>
      <c r="K240" s="93" t="s">
        <v>766</v>
      </c>
      <c r="L240" s="92">
        <f t="shared" si="45"/>
        <v>0</v>
      </c>
      <c r="M240" s="92">
        <f t="shared" si="46"/>
        <v>6.4509803921568629</v>
      </c>
      <c r="N240" s="92">
        <f t="shared" si="47"/>
        <v>3.21760391198044</v>
      </c>
      <c r="O240" s="1">
        <f t="shared" si="48"/>
        <v>-1.1180245004365319</v>
      </c>
      <c r="P240" s="92">
        <f t="shared" si="49"/>
        <v>11.760539163918974</v>
      </c>
      <c r="Q240" s="92">
        <f t="shared" si="50"/>
        <v>0.89365799117925337</v>
      </c>
      <c r="R240" s="92">
        <f t="shared" si="51"/>
        <v>-65.54561584557635</v>
      </c>
      <c r="S240" s="92">
        <f t="shared" si="56"/>
        <v>4.5341969547221534</v>
      </c>
      <c r="T240" s="1">
        <f t="shared" si="56"/>
        <v>4.5341969547221534</v>
      </c>
      <c r="U240" s="92">
        <f t="shared" si="56"/>
        <v>7.2199508615150183</v>
      </c>
      <c r="V240" s="92">
        <f t="shared" si="56"/>
        <v>4.5341969547221534</v>
      </c>
      <c r="W240" s="92">
        <f t="shared" si="56"/>
        <v>2.9070254170680059</v>
      </c>
      <c r="X240" s="92">
        <f t="shared" si="56"/>
        <v>1.899392732767593</v>
      </c>
      <c r="Y240" s="92">
        <f t="shared" si="56"/>
        <v>1.2627782773089795</v>
      </c>
      <c r="Z240" s="92">
        <f t="shared" si="52"/>
        <v>75988</v>
      </c>
    </row>
    <row r="241" spans="1:26">
      <c r="A241" s="85" t="s">
        <v>334</v>
      </c>
      <c r="B241" s="92" t="s">
        <v>678</v>
      </c>
      <c r="C241" s="92">
        <v>16.170000000000002</v>
      </c>
      <c r="D241" s="92">
        <v>11.03</v>
      </c>
      <c r="E241" s="92">
        <v>5.95</v>
      </c>
      <c r="F241" s="92">
        <v>8.5500000000000007</v>
      </c>
      <c r="G241" s="92">
        <v>0.93</v>
      </c>
      <c r="H241" s="92"/>
      <c r="I241" s="92">
        <v>0</v>
      </c>
      <c r="J241" s="92" t="s">
        <v>679</v>
      </c>
      <c r="K241" s="93" t="s">
        <v>680</v>
      </c>
      <c r="L241" s="92">
        <f t="shared" si="45"/>
        <v>0</v>
      </c>
      <c r="M241" s="92">
        <f t="shared" si="46"/>
        <v>17.387096774193548</v>
      </c>
      <c r="N241" s="92">
        <f t="shared" si="47"/>
        <v>1.8912280701754387</v>
      </c>
      <c r="O241" s="1">
        <f t="shared" si="48"/>
        <v>4.1755853290525113</v>
      </c>
      <c r="P241" s="92">
        <f t="shared" si="49"/>
        <v>24.342742935923233</v>
      </c>
      <c r="Q241" s="92">
        <f t="shared" si="50"/>
        <v>1.5054262792778745</v>
      </c>
      <c r="R241" s="92">
        <f t="shared" si="51"/>
        <v>-41.959300029354772</v>
      </c>
      <c r="S241" s="92">
        <f t="shared" si="56"/>
        <v>9.3851811852533338</v>
      </c>
      <c r="T241" s="1">
        <f t="shared" si="56"/>
        <v>9.3851811852533338</v>
      </c>
      <c r="U241" s="92">
        <f t="shared" si="56"/>
        <v>14.944332515898967</v>
      </c>
      <c r="V241" s="92">
        <f t="shared" si="56"/>
        <v>9.3851811852533338</v>
      </c>
      <c r="W241" s="92">
        <f t="shared" si="56"/>
        <v>6.0171537588163106</v>
      </c>
      <c r="X241" s="92">
        <f t="shared" si="56"/>
        <v>3.9314888870039568</v>
      </c>
      <c r="Y241" s="92">
        <f t="shared" si="56"/>
        <v>2.6137821201181328</v>
      </c>
      <c r="Z241" s="92">
        <f t="shared" si="52"/>
        <v>61843</v>
      </c>
    </row>
    <row r="242" spans="1:26">
      <c r="B242" s="92" t="s">
        <v>730</v>
      </c>
      <c r="C242" s="92">
        <v>74.64</v>
      </c>
      <c r="D242" s="92">
        <v>10.220000000000001</v>
      </c>
      <c r="E242" s="92">
        <v>13.88</v>
      </c>
      <c r="F242" s="92">
        <v>31.25</v>
      </c>
      <c r="G242" s="92">
        <v>3.1</v>
      </c>
      <c r="H242" s="92"/>
      <c r="I242" s="92">
        <v>0.32</v>
      </c>
      <c r="J242" s="99" t="s">
        <v>682</v>
      </c>
      <c r="K242" s="93" t="s">
        <v>731</v>
      </c>
      <c r="L242" s="92">
        <f t="shared" si="45"/>
        <v>0.4287245444801715</v>
      </c>
      <c r="M242" s="92">
        <f t="shared" si="46"/>
        <v>24.07741935483871</v>
      </c>
      <c r="N242" s="92">
        <f t="shared" si="47"/>
        <v>2.3884799999999999</v>
      </c>
      <c r="O242" s="1">
        <f t="shared" si="48"/>
        <v>1.0295098015864701</v>
      </c>
      <c r="P242" s="92">
        <f t="shared" si="49"/>
        <v>82.690208802297121</v>
      </c>
      <c r="Q242" s="92">
        <f t="shared" si="50"/>
        <v>1.1078538156792219</v>
      </c>
      <c r="R242" s="92">
        <f t="shared" si="51"/>
        <v>-57.287439569597495</v>
      </c>
      <c r="S242" s="92">
        <f t="shared" si="56"/>
        <v>31.88065510525243</v>
      </c>
      <c r="T242" s="1">
        <f t="shared" si="56"/>
        <v>31.88065510525243</v>
      </c>
      <c r="U242" s="92">
        <f t="shared" si="56"/>
        <v>50.76461512178296</v>
      </c>
      <c r="V242" s="92">
        <f t="shared" si="56"/>
        <v>31.88065510525243</v>
      </c>
      <c r="W242" s="92">
        <f t="shared" si="56"/>
        <v>20.43975496195154</v>
      </c>
      <c r="X242" s="92">
        <f t="shared" si="56"/>
        <v>13.35493037189805</v>
      </c>
      <c r="Y242" s="92">
        <f t="shared" si="56"/>
        <v>8.8787935626319374</v>
      </c>
      <c r="Z242" s="92">
        <f t="shared" si="52"/>
        <v>13398</v>
      </c>
    </row>
    <row r="243" spans="1:26">
      <c r="B243" s="92" t="s">
        <v>844</v>
      </c>
      <c r="C243" s="92">
        <v>11.6175</v>
      </c>
      <c r="D243" s="92">
        <v>9.77</v>
      </c>
      <c r="E243" s="92">
        <v>8.27</v>
      </c>
      <c r="F243" s="92">
        <v>15.17</v>
      </c>
      <c r="G243" s="92">
        <v>1.47</v>
      </c>
      <c r="H243" s="92"/>
      <c r="I243" s="92">
        <v>0</v>
      </c>
      <c r="J243" s="92" t="s">
        <v>701</v>
      </c>
      <c r="K243" s="93" t="s">
        <v>845</v>
      </c>
      <c r="L243" s="92">
        <f t="shared" si="45"/>
        <v>0</v>
      </c>
      <c r="M243" s="92">
        <f t="shared" si="46"/>
        <v>7.9030612244897958</v>
      </c>
      <c r="N243" s="92">
        <f t="shared" si="47"/>
        <v>0.76582069874752801</v>
      </c>
      <c r="O243" s="1">
        <f t="shared" si="48"/>
        <v>12.738163050165507</v>
      </c>
      <c r="P243" s="92">
        <f t="shared" si="49"/>
        <v>38.532059554195882</v>
      </c>
      <c r="Q243" s="92">
        <f t="shared" si="50"/>
        <v>3.316725591064849</v>
      </c>
      <c r="R243" s="92">
        <f t="shared" si="51"/>
        <v>27.874129451424892</v>
      </c>
      <c r="S243" s="92">
        <f t="shared" ref="S243:Y254" si="57">$P243/S$2</f>
        <v>14.855776989019287</v>
      </c>
      <c r="T243" s="1">
        <f t="shared" si="57"/>
        <v>14.855776989019287</v>
      </c>
      <c r="U243" s="92">
        <f t="shared" si="57"/>
        <v>23.655342046542692</v>
      </c>
      <c r="V243" s="92">
        <f t="shared" si="57"/>
        <v>14.855776989019287</v>
      </c>
      <c r="W243" s="92">
        <f t="shared" si="57"/>
        <v>9.5245358171741437</v>
      </c>
      <c r="X243" s="92">
        <f t="shared" si="57"/>
        <v>6.223142738246656</v>
      </c>
      <c r="Y243" s="92">
        <f t="shared" si="57"/>
        <v>4.1373483908198914</v>
      </c>
      <c r="Z243" s="92">
        <f t="shared" si="52"/>
        <v>86077</v>
      </c>
    </row>
    <row r="244" spans="1:26">
      <c r="B244" s="92" t="s">
        <v>754</v>
      </c>
      <c r="C244" s="92">
        <v>9.7100000000000009</v>
      </c>
      <c r="D244" s="92">
        <v>9.58</v>
      </c>
      <c r="E244" s="92">
        <v>19.98</v>
      </c>
      <c r="F244" s="92">
        <v>13.96</v>
      </c>
      <c r="G244" s="92">
        <v>1.27</v>
      </c>
      <c r="H244" s="92"/>
      <c r="I244" s="92">
        <v>0</v>
      </c>
      <c r="J244" s="92" t="s">
        <v>755</v>
      </c>
      <c r="K244" s="93" t="s">
        <v>756</v>
      </c>
      <c r="L244" s="92">
        <f t="shared" si="45"/>
        <v>0</v>
      </c>
      <c r="M244" s="92">
        <f t="shared" si="46"/>
        <v>7.6456692913385833</v>
      </c>
      <c r="N244" s="92">
        <f t="shared" si="47"/>
        <v>0.69555873925501432</v>
      </c>
      <c r="O244" s="1">
        <f t="shared" si="48"/>
        <v>13.631284217547467</v>
      </c>
      <c r="P244" s="92">
        <f t="shared" si="49"/>
        <v>34.849646669820451</v>
      </c>
      <c r="Q244" s="92">
        <f t="shared" si="50"/>
        <v>3.589047030877492</v>
      </c>
      <c r="R244" s="92">
        <f t="shared" si="51"/>
        <v>38.373299820180165</v>
      </c>
      <c r="S244" s="92">
        <f t="shared" si="57"/>
        <v>13.436047412539494</v>
      </c>
      <c r="T244" s="1">
        <f t="shared" si="57"/>
        <v>13.436047412539494</v>
      </c>
      <c r="U244" s="92">
        <f t="shared" si="57"/>
        <v>21.394659971815361</v>
      </c>
      <c r="V244" s="92">
        <f t="shared" si="57"/>
        <v>13.436047412539494</v>
      </c>
      <c r="W244" s="92">
        <f t="shared" si="57"/>
        <v>8.6142996705304302</v>
      </c>
      <c r="X244" s="92">
        <f t="shared" si="57"/>
        <v>5.6284124989145239</v>
      </c>
      <c r="Y244" s="92">
        <f t="shared" si="57"/>
        <v>3.7419523181008536</v>
      </c>
      <c r="Z244" s="92">
        <f t="shared" si="52"/>
        <v>102987</v>
      </c>
    </row>
    <row r="245" spans="1:26">
      <c r="B245" s="92" t="s">
        <v>754</v>
      </c>
      <c r="C245" s="92">
        <v>9.81</v>
      </c>
      <c r="D245" s="92">
        <v>9.58</v>
      </c>
      <c r="E245" s="92">
        <v>19.98</v>
      </c>
      <c r="F245" s="92">
        <v>13.96</v>
      </c>
      <c r="G245" s="92">
        <v>1.27</v>
      </c>
      <c r="H245" s="92"/>
      <c r="I245" s="92">
        <v>0</v>
      </c>
      <c r="J245" s="97" t="s">
        <v>755</v>
      </c>
      <c r="K245" s="93" t="s">
        <v>757</v>
      </c>
      <c r="L245" s="92">
        <f t="shared" si="45"/>
        <v>0</v>
      </c>
      <c r="M245" s="92">
        <f t="shared" si="46"/>
        <v>7.7244094488188981</v>
      </c>
      <c r="N245" s="92">
        <f t="shared" si="47"/>
        <v>0.70272206303724927</v>
      </c>
      <c r="O245" s="1">
        <f t="shared" si="48"/>
        <v>13.514917327779452</v>
      </c>
      <c r="P245" s="92">
        <f t="shared" si="49"/>
        <v>34.849646669820451</v>
      </c>
      <c r="Q245" s="92">
        <f t="shared" si="50"/>
        <v>3.5524614342324616</v>
      </c>
      <c r="R245" s="92">
        <f t="shared" si="51"/>
        <v>36.962766692553458</v>
      </c>
      <c r="S245" s="92">
        <f t="shared" si="57"/>
        <v>13.436047412539494</v>
      </c>
      <c r="T245" s="1">
        <f t="shared" si="57"/>
        <v>13.436047412539494</v>
      </c>
      <c r="U245" s="92">
        <f t="shared" si="57"/>
        <v>21.394659971815361</v>
      </c>
      <c r="V245" s="92">
        <f t="shared" si="57"/>
        <v>13.436047412539494</v>
      </c>
      <c r="W245" s="92">
        <f t="shared" si="57"/>
        <v>8.6142996705304302</v>
      </c>
      <c r="X245" s="92">
        <f t="shared" si="57"/>
        <v>5.6284124989145239</v>
      </c>
      <c r="Y245" s="92">
        <f t="shared" si="57"/>
        <v>3.7419523181008536</v>
      </c>
      <c r="Z245" s="92">
        <f t="shared" si="52"/>
        <v>101937</v>
      </c>
    </row>
    <row r="246" spans="1:26">
      <c r="B246" s="92" t="s">
        <v>880</v>
      </c>
      <c r="C246" s="92">
        <v>19.989999999999998</v>
      </c>
      <c r="D246" s="92">
        <v>9.2899999999999991</v>
      </c>
      <c r="E246" s="92">
        <v>11.66</v>
      </c>
      <c r="F246" s="92">
        <v>10.72</v>
      </c>
      <c r="G246" s="92">
        <v>1.03</v>
      </c>
      <c r="H246" s="92"/>
      <c r="I246" s="92">
        <v>0.12</v>
      </c>
      <c r="J246" s="92" t="s">
        <v>881</v>
      </c>
      <c r="K246" s="93" t="s">
        <v>882</v>
      </c>
      <c r="L246" s="92">
        <f t="shared" si="45"/>
        <v>0.60030015007503756</v>
      </c>
      <c r="M246" s="92">
        <f t="shared" si="46"/>
        <v>19.407766990291261</v>
      </c>
      <c r="N246" s="92">
        <f t="shared" si="47"/>
        <v>1.8647388059701491</v>
      </c>
      <c r="O246" s="1">
        <f t="shared" si="48"/>
        <v>2.6877469230834894</v>
      </c>
      <c r="P246" s="92">
        <f t="shared" si="49"/>
        <v>26.061478189901312</v>
      </c>
      <c r="Q246" s="92">
        <f t="shared" si="50"/>
        <v>1.3037257723812563</v>
      </c>
      <c r="R246" s="92">
        <f t="shared" si="51"/>
        <v>-49.735727720207379</v>
      </c>
      <c r="S246" s="92">
        <f t="shared" si="57"/>
        <v>10.047828028730544</v>
      </c>
      <c r="T246" s="1">
        <f t="shared" si="57"/>
        <v>10.047828028730544</v>
      </c>
      <c r="U246" s="92">
        <f t="shared" si="57"/>
        <v>15.999486867643853</v>
      </c>
      <c r="V246" s="92">
        <f t="shared" si="57"/>
        <v>10.047828028730544</v>
      </c>
      <c r="W246" s="92">
        <f t="shared" si="57"/>
        <v>6.4419988274721725</v>
      </c>
      <c r="X246" s="92">
        <f t="shared" si="57"/>
        <v>4.2090742260310137</v>
      </c>
      <c r="Y246" s="92">
        <f t="shared" si="57"/>
        <v>2.7983299127760852</v>
      </c>
      <c r="Z246" s="92">
        <f t="shared" si="52"/>
        <v>50025</v>
      </c>
    </row>
    <row r="247" spans="1:26">
      <c r="A247" s="85" t="s">
        <v>334</v>
      </c>
      <c r="B247" s="92" t="s">
        <v>684</v>
      </c>
      <c r="C247" s="92">
        <v>6.92</v>
      </c>
      <c r="D247" s="92">
        <v>8.67</v>
      </c>
      <c r="E247" s="92">
        <v>11.73</v>
      </c>
      <c r="F247" s="92">
        <v>3.14</v>
      </c>
      <c r="G247" s="92">
        <v>1.97</v>
      </c>
      <c r="H247" s="92"/>
      <c r="I247" s="92">
        <v>0</v>
      </c>
      <c r="J247" s="92" t="s">
        <v>685</v>
      </c>
      <c r="K247" s="93" t="s">
        <v>686</v>
      </c>
      <c r="L247" s="92">
        <f t="shared" si="45"/>
        <v>0</v>
      </c>
      <c r="M247" s="92">
        <f t="shared" si="46"/>
        <v>3.5126903553299491</v>
      </c>
      <c r="N247" s="92">
        <f t="shared" si="47"/>
        <v>2.2038216560509554</v>
      </c>
      <c r="O247" s="1">
        <f t="shared" si="48"/>
        <v>0.41348089472885707</v>
      </c>
      <c r="P247" s="92">
        <f t="shared" si="49"/>
        <v>7.2115118033992767</v>
      </c>
      <c r="Q247" s="92">
        <f t="shared" si="50"/>
        <v>1.0421259831501846</v>
      </c>
      <c r="R247" s="92">
        <f t="shared" si="51"/>
        <v>-59.82153204562934</v>
      </c>
      <c r="S247" s="92">
        <f t="shared" si="57"/>
        <v>2.7803499824424498</v>
      </c>
      <c r="T247" s="1">
        <f t="shared" si="57"/>
        <v>2.7803499824424498</v>
      </c>
      <c r="U247" s="92">
        <f t="shared" si="57"/>
        <v>4.4272426741724384</v>
      </c>
      <c r="V247" s="92">
        <f t="shared" si="57"/>
        <v>2.7803499824424498</v>
      </c>
      <c r="W247" s="92">
        <f t="shared" si="57"/>
        <v>1.7825754258176172</v>
      </c>
      <c r="X247" s="92">
        <f t="shared" si="57"/>
        <v>1.1646994173250029</v>
      </c>
      <c r="Y247" s="92">
        <f t="shared" si="57"/>
        <v>0.77433018375794682</v>
      </c>
      <c r="Z247" s="92">
        <f t="shared" si="52"/>
        <v>144509</v>
      </c>
    </row>
    <row r="248" spans="1:26">
      <c r="B248" s="92" t="s">
        <v>767</v>
      </c>
      <c r="C248" s="92">
        <v>21.99</v>
      </c>
      <c r="D248" s="92">
        <v>7.81</v>
      </c>
      <c r="E248" s="92">
        <v>12.38</v>
      </c>
      <c r="F248" s="92">
        <v>20.57</v>
      </c>
      <c r="G248" s="92">
        <v>1.63</v>
      </c>
      <c r="H248" s="92"/>
      <c r="I248" s="92">
        <v>0</v>
      </c>
      <c r="J248" s="97" t="s">
        <v>738</v>
      </c>
      <c r="K248" s="93" t="s">
        <v>768</v>
      </c>
      <c r="L248" s="92">
        <f t="shared" si="45"/>
        <v>0</v>
      </c>
      <c r="M248" s="92">
        <f t="shared" si="46"/>
        <v>13.490797546012271</v>
      </c>
      <c r="N248" s="92">
        <f t="shared" si="47"/>
        <v>1.0690325717063685</v>
      </c>
      <c r="O248" s="1">
        <f t="shared" si="48"/>
        <v>7.0927207682488502</v>
      </c>
      <c r="P248" s="92">
        <f t="shared" si="49"/>
        <v>43.633972350206989</v>
      </c>
      <c r="Q248" s="92">
        <f t="shared" si="50"/>
        <v>1.984264317881173</v>
      </c>
      <c r="R248" s="92">
        <f t="shared" si="51"/>
        <v>-23.498020778644715</v>
      </c>
      <c r="S248" s="92">
        <f t="shared" si="57"/>
        <v>16.822785230776027</v>
      </c>
      <c r="T248" s="1">
        <f t="shared" si="57"/>
        <v>16.822785230776027</v>
      </c>
      <c r="U248" s="92">
        <f t="shared" si="57"/>
        <v>26.787473930423104</v>
      </c>
      <c r="V248" s="92">
        <f t="shared" si="57"/>
        <v>16.822785230776027</v>
      </c>
      <c r="W248" s="92">
        <f t="shared" si="57"/>
        <v>10.785650632315535</v>
      </c>
      <c r="X248" s="92">
        <f t="shared" si="57"/>
        <v>7.0471301382195923</v>
      </c>
      <c r="Y248" s="92">
        <f t="shared" si="57"/>
        <v>4.6851621059676818</v>
      </c>
      <c r="Z248" s="92">
        <f t="shared" si="52"/>
        <v>45475</v>
      </c>
    </row>
    <row r="249" spans="1:26">
      <c r="B249" s="92" t="s">
        <v>940</v>
      </c>
      <c r="C249" s="92">
        <v>95.18</v>
      </c>
      <c r="D249" s="92">
        <v>7.75</v>
      </c>
      <c r="E249" s="92">
        <v>8.6300000000000008</v>
      </c>
      <c r="F249" s="92">
        <v>12.61</v>
      </c>
      <c r="G249" s="92">
        <v>1.04</v>
      </c>
      <c r="H249" s="92"/>
      <c r="I249" s="92">
        <v>0</v>
      </c>
      <c r="J249" s="92" t="s">
        <v>902</v>
      </c>
      <c r="K249" s="93" t="s">
        <v>941</v>
      </c>
      <c r="L249" s="92">
        <f t="shared" si="45"/>
        <v>0</v>
      </c>
      <c r="M249" s="92">
        <f t="shared" si="46"/>
        <v>91.519230769230774</v>
      </c>
      <c r="N249" s="92">
        <f t="shared" si="47"/>
        <v>7.5479777954004765</v>
      </c>
      <c r="O249" s="1">
        <f t="shared" si="48"/>
        <v>-11.969287399597873</v>
      </c>
      <c r="P249" s="92">
        <f t="shared" si="49"/>
        <v>26.600382089049912</v>
      </c>
      <c r="Q249" s="92">
        <f t="shared" si="50"/>
        <v>0.27947449137476266</v>
      </c>
      <c r="R249" s="92">
        <f t="shared" si="51"/>
        <v>-89.225048528372881</v>
      </c>
      <c r="S249" s="92">
        <f t="shared" si="57"/>
        <v>10.255598810694694</v>
      </c>
      <c r="T249" s="1">
        <f t="shared" si="57"/>
        <v>10.255598810694694</v>
      </c>
      <c r="U249" s="92">
        <f t="shared" si="57"/>
        <v>16.33032711371597</v>
      </c>
      <c r="V249" s="92">
        <f t="shared" si="57"/>
        <v>10.255598810694694</v>
      </c>
      <c r="W249" s="92">
        <f t="shared" si="57"/>
        <v>6.575207629411147</v>
      </c>
      <c r="X249" s="92">
        <f t="shared" si="57"/>
        <v>4.296110214384619</v>
      </c>
      <c r="Y249" s="92">
        <f t="shared" si="57"/>
        <v>2.8561942783393381</v>
      </c>
      <c r="Z249" s="92">
        <f t="shared" si="52"/>
        <v>10506</v>
      </c>
    </row>
    <row r="250" spans="1:26">
      <c r="B250" s="92" t="s">
        <v>888</v>
      </c>
      <c r="C250" s="92">
        <v>96.153199999999998</v>
      </c>
      <c r="D250" s="92">
        <v>7.47</v>
      </c>
      <c r="E250" s="92">
        <v>9.09</v>
      </c>
      <c r="F250" s="92">
        <v>5.94</v>
      </c>
      <c r="G250" s="92">
        <v>0.4</v>
      </c>
      <c r="H250" s="92"/>
      <c r="I250" s="92">
        <v>0</v>
      </c>
      <c r="J250" s="92" t="s">
        <v>733</v>
      </c>
      <c r="K250" s="93" t="s">
        <v>889</v>
      </c>
      <c r="L250" s="92">
        <f t="shared" si="45"/>
        <v>0</v>
      </c>
      <c r="M250" s="92">
        <f t="shared" si="46"/>
        <v>240.38299999999998</v>
      </c>
      <c r="N250" s="92">
        <f t="shared" si="47"/>
        <v>16.187407407407406</v>
      </c>
      <c r="O250" s="1">
        <f t="shared" si="48"/>
        <v>-18.6477593262229</v>
      </c>
      <c r="P250" s="92">
        <f t="shared" si="49"/>
        <v>12.208405159505258</v>
      </c>
      <c r="Q250" s="92">
        <f t="shared" si="50"/>
        <v>0.12696826688560817</v>
      </c>
      <c r="R250" s="92">
        <f t="shared" si="51"/>
        <v>-95.104823673175602</v>
      </c>
      <c r="S250" s="92">
        <f t="shared" si="57"/>
        <v>4.7068686838841209</v>
      </c>
      <c r="T250" s="1">
        <f t="shared" si="57"/>
        <v>4.7068686838841209</v>
      </c>
      <c r="U250" s="92">
        <f t="shared" si="57"/>
        <v>7.4949017320156655</v>
      </c>
      <c r="V250" s="92">
        <f t="shared" si="57"/>
        <v>4.7068686838841209</v>
      </c>
      <c r="W250" s="92">
        <f t="shared" si="57"/>
        <v>3.017731041568978</v>
      </c>
      <c r="X250" s="92">
        <f t="shared" si="57"/>
        <v>1.9717255914412968</v>
      </c>
      <c r="Y250" s="92">
        <f t="shared" si="57"/>
        <v>1.3108675224098187</v>
      </c>
      <c r="Z250" s="92">
        <f t="shared" si="52"/>
        <v>10400</v>
      </c>
    </row>
    <row r="251" spans="1:26">
      <c r="B251" s="92" t="s">
        <v>803</v>
      </c>
      <c r="C251" s="92">
        <v>9.35</v>
      </c>
      <c r="D251" s="92">
        <v>6.96</v>
      </c>
      <c r="E251" s="92">
        <v>2.83</v>
      </c>
      <c r="F251" s="92">
        <v>11.32</v>
      </c>
      <c r="G251" s="92">
        <v>0.8</v>
      </c>
      <c r="H251" s="92"/>
      <c r="I251" s="92">
        <v>0</v>
      </c>
      <c r="J251" s="92" t="s">
        <v>693</v>
      </c>
      <c r="K251" s="93" t="s">
        <v>804</v>
      </c>
      <c r="L251" s="92">
        <f t="shared" si="45"/>
        <v>0</v>
      </c>
      <c r="M251" s="92">
        <f t="shared" si="46"/>
        <v>11.687499999999998</v>
      </c>
      <c r="N251" s="92">
        <f t="shared" si="47"/>
        <v>0.82597173144876324</v>
      </c>
      <c r="O251" s="1">
        <f t="shared" si="48"/>
        <v>9.0246938595710091</v>
      </c>
      <c r="P251" s="92">
        <f t="shared" si="49"/>
        <v>22.185047830914371</v>
      </c>
      <c r="Q251" s="92">
        <f t="shared" si="50"/>
        <v>2.372732388333088</v>
      </c>
      <c r="R251" s="92">
        <f t="shared" si="51"/>
        <v>-8.5208950066072902</v>
      </c>
      <c r="S251" s="92">
        <f t="shared" si="57"/>
        <v>8.5532963168822178</v>
      </c>
      <c r="T251" s="1">
        <f t="shared" si="57"/>
        <v>8.5532963168822178</v>
      </c>
      <c r="U251" s="92">
        <f t="shared" si="57"/>
        <v>13.619694893834007</v>
      </c>
      <c r="V251" s="92">
        <f t="shared" si="57"/>
        <v>8.5532963168822178</v>
      </c>
      <c r="W251" s="92">
        <f t="shared" si="57"/>
        <v>5.4838045283841064</v>
      </c>
      <c r="X251" s="92">
        <f t="shared" si="57"/>
        <v>3.5830090813709337</v>
      </c>
      <c r="Y251" s="92">
        <f t="shared" si="57"/>
        <v>2.3821013723493238</v>
      </c>
      <c r="Z251" s="92">
        <f t="shared" si="52"/>
        <v>106952</v>
      </c>
    </row>
    <row r="252" spans="1:26">
      <c r="B252" s="99" t="s">
        <v>1027</v>
      </c>
      <c r="C252" s="92">
        <v>30.19</v>
      </c>
      <c r="D252" s="92">
        <v>6.83</v>
      </c>
      <c r="E252" s="92">
        <v>8.11</v>
      </c>
      <c r="F252" s="92">
        <v>18.29</v>
      </c>
      <c r="G252" s="92">
        <v>1.41</v>
      </c>
      <c r="H252" s="92"/>
      <c r="I252" s="92">
        <v>1.1499999999999999</v>
      </c>
      <c r="J252" s="92" t="s">
        <v>832</v>
      </c>
      <c r="K252" s="93" t="s">
        <v>1028</v>
      </c>
      <c r="L252" s="92">
        <f t="shared" si="45"/>
        <v>3.8092083471348124</v>
      </c>
      <c r="M252" s="92">
        <f t="shared" si="46"/>
        <v>21.411347517730498</v>
      </c>
      <c r="N252" s="92">
        <f t="shared" si="47"/>
        <v>1.6506287588846367</v>
      </c>
      <c r="O252" s="1">
        <f t="shared" si="48"/>
        <v>1.608089986541561</v>
      </c>
      <c r="P252" s="92">
        <f t="shared" si="49"/>
        <v>35.411635837294718</v>
      </c>
      <c r="Q252" s="92">
        <f t="shared" si="50"/>
        <v>1.1729591201488809</v>
      </c>
      <c r="R252" s="92">
        <f t="shared" si="51"/>
        <v>-54.777348245143145</v>
      </c>
      <c r="S252" s="92">
        <f t="shared" si="57"/>
        <v>13.652718564791286</v>
      </c>
      <c r="T252" s="1">
        <f t="shared" si="57"/>
        <v>13.652718564791286</v>
      </c>
      <c r="U252" s="92">
        <f t="shared" si="57"/>
        <v>21.739672570074152</v>
      </c>
      <c r="V252" s="92">
        <f t="shared" si="57"/>
        <v>13.652718564791286</v>
      </c>
      <c r="W252" s="92">
        <f t="shared" si="57"/>
        <v>8.7532147977362289</v>
      </c>
      <c r="X252" s="92">
        <f t="shared" si="57"/>
        <v>5.7191768869852337</v>
      </c>
      <c r="Y252" s="92">
        <f t="shared" si="57"/>
        <v>3.8022954454760596</v>
      </c>
      <c r="Z252" s="92">
        <f t="shared" si="52"/>
        <v>33124</v>
      </c>
    </row>
    <row r="253" spans="1:26">
      <c r="B253" s="99" t="s">
        <v>773</v>
      </c>
      <c r="C253" s="92">
        <v>6.72</v>
      </c>
      <c r="D253" s="92">
        <v>6.26</v>
      </c>
      <c r="E253" s="92">
        <v>1.53</v>
      </c>
      <c r="F253" s="92">
        <v>5</v>
      </c>
      <c r="G253" s="92">
        <v>0.34</v>
      </c>
      <c r="H253" s="92"/>
      <c r="I253" s="92">
        <v>0</v>
      </c>
      <c r="J253" s="100" t="s">
        <v>668</v>
      </c>
      <c r="K253" s="93" t="s">
        <v>774</v>
      </c>
      <c r="L253" s="92">
        <f t="shared" si="45"/>
        <v>0</v>
      </c>
      <c r="M253" s="92">
        <f t="shared" si="46"/>
        <v>19.764705882352938</v>
      </c>
      <c r="N253" s="92">
        <f t="shared" si="47"/>
        <v>1.3439999999999999</v>
      </c>
      <c r="O253" s="1">
        <f t="shared" si="48"/>
        <v>3.1644066559985751</v>
      </c>
      <c r="P253" s="92">
        <f t="shared" si="49"/>
        <v>9.1763109152540494</v>
      </c>
      <c r="Q253" s="92">
        <f t="shared" si="50"/>
        <v>1.3655224576270908</v>
      </c>
      <c r="R253" s="92">
        <f t="shared" si="51"/>
        <v>-47.353197989655349</v>
      </c>
      <c r="S253" s="92">
        <f t="shared" si="57"/>
        <v>3.5378650950951607</v>
      </c>
      <c r="T253" s="1">
        <f t="shared" si="57"/>
        <v>3.5378650950951607</v>
      </c>
      <c r="U253" s="92">
        <f t="shared" si="57"/>
        <v>5.6334588894851967</v>
      </c>
      <c r="V253" s="92">
        <f t="shared" si="57"/>
        <v>3.5378650950951607</v>
      </c>
      <c r="W253" s="92">
        <f t="shared" si="57"/>
        <v>2.2682437168699421</v>
      </c>
      <c r="X253" s="92">
        <f t="shared" si="57"/>
        <v>1.4820254431465592</v>
      </c>
      <c r="Y253" s="92">
        <f t="shared" si="57"/>
        <v>0.98529888197359927</v>
      </c>
      <c r="Z253" s="92">
        <f t="shared" si="52"/>
        <v>148810</v>
      </c>
    </row>
    <row r="254" spans="1:26">
      <c r="B254" s="99" t="s">
        <v>831</v>
      </c>
      <c r="C254" s="92">
        <v>7.56</v>
      </c>
      <c r="D254" s="92">
        <v>6.15</v>
      </c>
      <c r="E254" s="92">
        <v>3.27</v>
      </c>
      <c r="F254" s="92">
        <v>6.61</v>
      </c>
      <c r="G254" s="92">
        <v>0.35</v>
      </c>
      <c r="H254" s="92"/>
      <c r="I254" s="92">
        <v>0.49</v>
      </c>
      <c r="J254" s="92" t="s">
        <v>832</v>
      </c>
      <c r="K254" s="93" t="s">
        <v>833</v>
      </c>
      <c r="L254" s="92">
        <f t="shared" si="45"/>
        <v>6.481481481481481</v>
      </c>
      <c r="M254" s="92">
        <f t="shared" si="46"/>
        <v>21.6</v>
      </c>
      <c r="N254" s="92">
        <f t="shared" si="47"/>
        <v>1.1437216338880483</v>
      </c>
      <c r="O254" s="1">
        <f t="shared" si="48"/>
        <v>4.7340661930561856</v>
      </c>
      <c r="P254" s="92">
        <f t="shared" si="49"/>
        <v>12.006085850959</v>
      </c>
      <c r="Q254" s="92">
        <f t="shared" si="50"/>
        <v>1.5881065940421959</v>
      </c>
      <c r="R254" s="92">
        <f t="shared" si="51"/>
        <v>-38.771615976824236</v>
      </c>
      <c r="S254" s="92">
        <f t="shared" si="57"/>
        <v>4.6288658321520879</v>
      </c>
      <c r="T254" s="1">
        <f t="shared" si="57"/>
        <v>4.6288658321520879</v>
      </c>
      <c r="U254" s="92">
        <f t="shared" si="57"/>
        <v>7.3706952270519155</v>
      </c>
      <c r="V254" s="92">
        <f t="shared" si="57"/>
        <v>4.6288658321520879</v>
      </c>
      <c r="W254" s="92">
        <f t="shared" si="57"/>
        <v>2.9677208027431923</v>
      </c>
      <c r="X254" s="92">
        <f t="shared" si="57"/>
        <v>1.939049893584663</v>
      </c>
      <c r="Y254" s="92">
        <f t="shared" si="57"/>
        <v>1.289143652070931</v>
      </c>
      <c r="Z254" s="92">
        <f t="shared" si="52"/>
        <v>132275</v>
      </c>
    </row>
  </sheetData>
  <autoFilter ref="A2:Z16">
    <sortState ref="A3:Z254">
      <sortCondition descending="1" ref="D2:D16"/>
    </sortState>
  </autoFilter>
  <phoneticPr fontId="1" type="noConversion"/>
  <conditionalFormatting sqref="H28:H1048576">
    <cfRule type="cellIs" dxfId="183" priority="12" operator="greaterThan">
      <formula>20</formula>
    </cfRule>
    <cfRule type="cellIs" dxfId="182" priority="13" operator="greaterThan">
      <formula>10</formula>
    </cfRule>
  </conditionalFormatting>
  <conditionalFormatting sqref="H1:H15 G28:H1048576">
    <cfRule type="cellIs" dxfId="181" priority="11" operator="lessThan">
      <formula>1</formula>
    </cfRule>
  </conditionalFormatting>
  <conditionalFormatting sqref="H28:H1048576">
    <cfRule type="cellIs" dxfId="180" priority="8" operator="greaterThan">
      <formula>3</formula>
    </cfRule>
    <cfRule type="cellIs" dxfId="179" priority="10" operator="greaterThan">
      <formula>0.1</formula>
    </cfRule>
  </conditionalFormatting>
  <conditionalFormatting sqref="K28:K1048576">
    <cfRule type="cellIs" dxfId="178" priority="9" operator="lessThan">
      <formula>10</formula>
    </cfRule>
  </conditionalFormatting>
  <conditionalFormatting sqref="O1:O254">
    <cfRule type="cellIs" dxfId="177" priority="3" operator="greaterThan">
      <formula>20</formula>
    </cfRule>
    <cfRule type="cellIs" dxfId="176" priority="6" operator="greaterThan">
      <formula>15</formula>
    </cfRule>
  </conditionalFormatting>
  <conditionalFormatting sqref="N1:N254">
    <cfRule type="cellIs" dxfId="175" priority="5" operator="lessThan">
      <formula>1</formula>
    </cfRule>
  </conditionalFormatting>
  <conditionalFormatting sqref="M1:M254">
    <cfRule type="cellIs" dxfId="174" priority="4" operator="lessThan">
      <formula>10</formula>
    </cfRule>
  </conditionalFormatting>
  <conditionalFormatting sqref="O1:O254">
    <cfRule type="cellIs" dxfId="173" priority="7" operator="greaterThan">
      <formula>10</formula>
    </cfRule>
  </conditionalFormatting>
  <conditionalFormatting sqref="L1:L1048576">
    <cfRule type="cellIs" dxfId="172" priority="2" operator="greaterThan">
      <formula>3</formula>
    </cfRule>
  </conditionalFormatting>
  <conditionalFormatting sqref="H16:H17">
    <cfRule type="cellIs" dxfId="171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4"/>
  <sheetViews>
    <sheetView topLeftCell="A2" workbookViewId="0">
      <pane ySplit="1" topLeftCell="A31" activePane="bottomLeft" state="frozen"/>
      <selection activeCell="A2" sqref="A2"/>
      <selection pane="bottomLeft" activeCell="A43" sqref="A43:XFD43"/>
    </sheetView>
  </sheetViews>
  <sheetFormatPr defaultColWidth="9" defaultRowHeight="16.5"/>
  <cols>
    <col min="1" max="1" width="3.375" style="92" bestFit="1" customWidth="1"/>
    <col min="2" max="2" width="51.5" style="92" bestFit="1" customWidth="1"/>
    <col min="3" max="7" width="9" style="92"/>
    <col min="8" max="8" width="4.375" style="92" customWidth="1"/>
    <col min="9" max="9" width="9" style="92" customWidth="1"/>
    <col min="10" max="11" width="9" style="92"/>
    <col min="12" max="12" width="7.125" style="92" customWidth="1"/>
    <col min="13" max="16384" width="9" style="92"/>
  </cols>
  <sheetData>
    <row r="1" spans="1:26" hidden="1">
      <c r="N1" s="92" t="s">
        <v>46</v>
      </c>
      <c r="O1" s="92">
        <v>1</v>
      </c>
      <c r="S1" s="92">
        <v>10</v>
      </c>
      <c r="T1" s="92">
        <v>10</v>
      </c>
      <c r="U1" s="92">
        <v>5</v>
      </c>
      <c r="V1" s="92">
        <v>10</v>
      </c>
      <c r="W1" s="92">
        <v>15</v>
      </c>
      <c r="X1" s="92">
        <v>20</v>
      </c>
      <c r="Y1" s="92">
        <v>25</v>
      </c>
      <c r="Z1" s="92" t="s">
        <v>35</v>
      </c>
    </row>
    <row r="2" spans="1:26">
      <c r="A2" s="92" t="s">
        <v>654</v>
      </c>
      <c r="B2" s="92" t="s">
        <v>4</v>
      </c>
      <c r="C2" s="92" t="s">
        <v>5</v>
      </c>
      <c r="D2" s="92" t="s">
        <v>6</v>
      </c>
      <c r="E2" s="92" t="s">
        <v>7</v>
      </c>
      <c r="F2" s="92" t="s">
        <v>8</v>
      </c>
      <c r="G2" s="92" t="s">
        <v>40</v>
      </c>
      <c r="H2" s="92" t="s">
        <v>41</v>
      </c>
      <c r="I2" s="92" t="s">
        <v>573</v>
      </c>
      <c r="J2" s="92" t="s">
        <v>260</v>
      </c>
      <c r="K2" s="92" t="s">
        <v>9</v>
      </c>
      <c r="L2" s="92" t="s">
        <v>640</v>
      </c>
      <c r="M2" s="92" t="s">
        <v>38</v>
      </c>
      <c r="N2" s="92" t="s">
        <v>39</v>
      </c>
      <c r="O2" s="92" t="s">
        <v>0</v>
      </c>
      <c r="P2" s="92" t="s">
        <v>1</v>
      </c>
      <c r="Q2" s="92" t="s">
        <v>36</v>
      </c>
      <c r="R2" s="92" t="s">
        <v>37</v>
      </c>
      <c r="S2" s="92">
        <f t="shared" ref="S2:Y2" si="0">POWER((1+S1/100), 10)</f>
        <v>2.5937424601000019</v>
      </c>
      <c r="T2" s="92">
        <f t="shared" si="0"/>
        <v>2.5937424601000019</v>
      </c>
      <c r="U2" s="92">
        <f t="shared" si="0"/>
        <v>1.6288946267774416</v>
      </c>
      <c r="V2" s="92">
        <f t="shared" si="0"/>
        <v>2.5937424601000019</v>
      </c>
      <c r="W2" s="92">
        <f t="shared" si="0"/>
        <v>4.0455577357079067</v>
      </c>
      <c r="X2" s="92">
        <f t="shared" si="0"/>
        <v>6.1917364223999991</v>
      </c>
      <c r="Y2" s="92">
        <f t="shared" si="0"/>
        <v>9.3132257461547852</v>
      </c>
    </row>
    <row r="3" spans="1:26">
      <c r="B3" s="94" t="s">
        <v>1405</v>
      </c>
      <c r="C3" s="94">
        <v>90.99</v>
      </c>
      <c r="D3" s="94">
        <v>481.33</v>
      </c>
      <c r="E3" s="94">
        <v>47.26</v>
      </c>
      <c r="F3" s="94">
        <v>6.17</v>
      </c>
      <c r="G3" s="94">
        <v>3.71</v>
      </c>
      <c r="H3" s="94"/>
      <c r="I3" s="94">
        <v>0</v>
      </c>
      <c r="J3" s="94" t="s">
        <v>733</v>
      </c>
      <c r="K3" s="95" t="s">
        <v>1406</v>
      </c>
      <c r="L3" s="92">
        <f t="shared" ref="L3:L34" si="1">I3/C3*100</f>
        <v>0</v>
      </c>
      <c r="M3" s="92">
        <f t="shared" ref="M3:M34" si="2">C3/G3</f>
        <v>24.525606469002696</v>
      </c>
      <c r="N3" s="92">
        <f t="shared" ref="N3:N34" si="3">C3/F3</f>
        <v>14.747163695299838</v>
      </c>
      <c r="O3" s="1">
        <f t="shared" ref="O3:O34" si="4">((POWER(Q3,1/10)-1)*100)</f>
        <v>344.17272390758535</v>
      </c>
      <c r="P3" s="92">
        <f t="shared" ref="P3:P34" si="5">IF($O$1=1,POWER((1+(D3)/100),10)*F3,IF($O$1=2,POWER((1+(E3)/100),10)*F3,POWER((1+(E3+L3)/100),10)*F3))</f>
        <v>271964689.12254697</v>
      </c>
      <c r="Q3" s="92">
        <f t="shared" ref="Q3:Q34" si="6">P3/C3</f>
        <v>2988951.4135899218</v>
      </c>
      <c r="R3" s="92">
        <f t="shared" ref="R3:R34" si="7">S3/C3*100-100</f>
        <v>115236915.99405065</v>
      </c>
      <c r="S3" s="92">
        <f t="shared" ref="S3:Y12" si="8">$P3/S$2</f>
        <v>104854160.85298668</v>
      </c>
      <c r="T3" s="1">
        <f t="shared" si="8"/>
        <v>104854160.85298668</v>
      </c>
      <c r="U3" s="92">
        <f t="shared" si="8"/>
        <v>166962727.14742395</v>
      </c>
      <c r="V3" s="92">
        <f t="shared" si="8"/>
        <v>104854160.85298668</v>
      </c>
      <c r="W3" s="92">
        <f t="shared" si="8"/>
        <v>67225511.756281376</v>
      </c>
      <c r="X3" s="92">
        <f t="shared" si="8"/>
        <v>43923815.642192639</v>
      </c>
      <c r="Y3" s="92">
        <f t="shared" si="8"/>
        <v>29201986.136203654</v>
      </c>
      <c r="Z3" s="92">
        <f t="shared" ref="Z3:Z34" si="9">ROUND(1000000/C3,  0)</f>
        <v>10990</v>
      </c>
    </row>
    <row r="4" spans="1:26">
      <c r="B4" s="94" t="s">
        <v>1474</v>
      </c>
      <c r="C4" s="94">
        <v>238.91</v>
      </c>
      <c r="D4" s="94">
        <v>509.31</v>
      </c>
      <c r="E4" s="94">
        <v>22.97</v>
      </c>
      <c r="F4" s="94">
        <v>2.36</v>
      </c>
      <c r="G4" s="94">
        <v>4.8899999999999997</v>
      </c>
      <c r="H4" s="94"/>
      <c r="I4" s="94">
        <v>0</v>
      </c>
      <c r="J4" s="94" t="s">
        <v>902</v>
      </c>
      <c r="K4" s="95" t="s">
        <v>1475</v>
      </c>
      <c r="L4" s="92">
        <f t="shared" si="1"/>
        <v>0</v>
      </c>
      <c r="M4" s="92">
        <f t="shared" si="2"/>
        <v>48.856850715746425</v>
      </c>
      <c r="N4" s="92">
        <f t="shared" si="3"/>
        <v>101.23305084745763</v>
      </c>
      <c r="O4" s="1">
        <f t="shared" si="4"/>
        <v>283.97776224960484</v>
      </c>
      <c r="P4" s="92">
        <f t="shared" si="5"/>
        <v>166454316.29301947</v>
      </c>
      <c r="Q4" s="92">
        <f t="shared" si="6"/>
        <v>696723.93911104382</v>
      </c>
      <c r="R4" s="92">
        <f t="shared" si="7"/>
        <v>26861623.930917244</v>
      </c>
      <c r="S4" s="92">
        <f t="shared" si="8"/>
        <v>64175344.643354386</v>
      </c>
      <c r="T4" s="1">
        <f t="shared" si="8"/>
        <v>64175344.643354386</v>
      </c>
      <c r="U4" s="92">
        <f t="shared" si="8"/>
        <v>102188510.8813502</v>
      </c>
      <c r="V4" s="92">
        <f t="shared" si="8"/>
        <v>64175344.643354386</v>
      </c>
      <c r="W4" s="92">
        <f t="shared" si="8"/>
        <v>41144961.25560613</v>
      </c>
      <c r="X4" s="92">
        <f t="shared" si="8"/>
        <v>26883301.377434857</v>
      </c>
      <c r="Y4" s="92">
        <f t="shared" si="8"/>
        <v>17872896.118913963</v>
      </c>
      <c r="Z4" s="92">
        <f t="shared" si="9"/>
        <v>4186</v>
      </c>
    </row>
    <row r="5" spans="1:26">
      <c r="B5" s="94" t="s">
        <v>1528</v>
      </c>
      <c r="C5" s="94">
        <v>345.89</v>
      </c>
      <c r="D5" s="94">
        <v>370.45</v>
      </c>
      <c r="E5" s="94">
        <v>18.920000000000002</v>
      </c>
      <c r="F5" s="94">
        <v>2.2000000000000002</v>
      </c>
      <c r="G5" s="94">
        <v>17.88</v>
      </c>
      <c r="H5" s="94"/>
      <c r="I5" s="94">
        <v>0</v>
      </c>
      <c r="J5" s="100" t="s">
        <v>668</v>
      </c>
      <c r="K5" s="95" t="s">
        <v>1529</v>
      </c>
      <c r="L5" s="92">
        <f t="shared" si="1"/>
        <v>0</v>
      </c>
      <c r="M5" s="92">
        <f t="shared" si="2"/>
        <v>19.345078299776286</v>
      </c>
      <c r="N5" s="92">
        <f t="shared" si="3"/>
        <v>157.22272727272724</v>
      </c>
      <c r="O5" s="1">
        <f t="shared" si="4"/>
        <v>183.70170139112</v>
      </c>
      <c r="P5" s="92">
        <f t="shared" si="5"/>
        <v>11683081.586316826</v>
      </c>
      <c r="Q5" s="92">
        <f t="shared" si="6"/>
        <v>33776.870063652685</v>
      </c>
      <c r="R5" s="92">
        <f t="shared" si="7"/>
        <v>1302144.5590974523</v>
      </c>
      <c r="S5" s="92">
        <f t="shared" si="8"/>
        <v>4504333.7054621773</v>
      </c>
      <c r="T5" s="1">
        <f t="shared" si="8"/>
        <v>4504333.7054621773</v>
      </c>
      <c r="U5" s="92">
        <f t="shared" si="8"/>
        <v>7172398.6280378979</v>
      </c>
      <c r="V5" s="92">
        <f t="shared" si="8"/>
        <v>4504333.7054621773</v>
      </c>
      <c r="W5" s="92">
        <f t="shared" si="8"/>
        <v>2887879.088511507</v>
      </c>
      <c r="X5" s="92">
        <f t="shared" si="8"/>
        <v>1886882.9015477225</v>
      </c>
      <c r="Y5" s="92">
        <f t="shared" si="8"/>
        <v>1254461.3332432641</v>
      </c>
      <c r="Z5" s="92">
        <f t="shared" si="9"/>
        <v>2891</v>
      </c>
    </row>
    <row r="6" spans="1:26">
      <c r="B6" s="94" t="s">
        <v>1514</v>
      </c>
      <c r="C6" s="94">
        <v>57.5</v>
      </c>
      <c r="D6" s="94">
        <v>239.98</v>
      </c>
      <c r="E6" s="94">
        <v>31.62</v>
      </c>
      <c r="F6" s="94">
        <v>0.81</v>
      </c>
      <c r="G6" s="94">
        <v>1.81</v>
      </c>
      <c r="H6" s="94"/>
      <c r="I6" s="94">
        <v>0</v>
      </c>
      <c r="J6" s="94" t="s">
        <v>755</v>
      </c>
      <c r="K6" s="95" t="s">
        <v>1515</v>
      </c>
      <c r="L6" s="92">
        <f t="shared" si="1"/>
        <v>0</v>
      </c>
      <c r="M6" s="92">
        <f t="shared" si="2"/>
        <v>31.767955801104971</v>
      </c>
      <c r="N6" s="92">
        <f t="shared" si="3"/>
        <v>70.987654320987644</v>
      </c>
      <c r="O6" s="1">
        <f t="shared" si="4"/>
        <v>121.99085657804991</v>
      </c>
      <c r="P6" s="92">
        <f t="shared" si="5"/>
        <v>167116.26258335152</v>
      </c>
      <c r="Q6" s="92">
        <f t="shared" si="6"/>
        <v>2906.3697840582872</v>
      </c>
      <c r="R6" s="92">
        <f t="shared" si="7"/>
        <v>111953.13668444291</v>
      </c>
      <c r="S6" s="92">
        <f t="shared" si="8"/>
        <v>64430.553593554672</v>
      </c>
      <c r="T6" s="1">
        <f t="shared" si="8"/>
        <v>64430.553593554672</v>
      </c>
      <c r="U6" s="92">
        <f t="shared" si="8"/>
        <v>102594.8884821172</v>
      </c>
      <c r="V6" s="92">
        <f t="shared" si="8"/>
        <v>64430.553593554672</v>
      </c>
      <c r="W6" s="92">
        <f t="shared" si="8"/>
        <v>41308.584254850313</v>
      </c>
      <c r="X6" s="92">
        <f t="shared" si="8"/>
        <v>26990.209398896706</v>
      </c>
      <c r="Y6" s="92">
        <f t="shared" si="8"/>
        <v>17943.97206063108</v>
      </c>
      <c r="Z6" s="92">
        <f t="shared" si="9"/>
        <v>17391</v>
      </c>
    </row>
    <row r="7" spans="1:26">
      <c r="B7" s="94" t="s">
        <v>1210</v>
      </c>
      <c r="C7" s="94">
        <v>0.1195</v>
      </c>
      <c r="D7" s="94">
        <v>42.39</v>
      </c>
      <c r="E7" s="94">
        <v>38.57</v>
      </c>
      <c r="F7" s="94">
        <v>0.66</v>
      </c>
      <c r="G7" s="94">
        <v>0.34</v>
      </c>
      <c r="H7" s="94"/>
      <c r="I7" s="94">
        <v>0</v>
      </c>
      <c r="J7" s="94" t="s">
        <v>693</v>
      </c>
      <c r="K7" s="95" t="s">
        <v>1211</v>
      </c>
      <c r="L7" s="92">
        <f t="shared" si="1"/>
        <v>0</v>
      </c>
      <c r="M7" s="92">
        <f t="shared" si="2"/>
        <v>0.35147058823529409</v>
      </c>
      <c r="N7" s="92">
        <f t="shared" si="3"/>
        <v>0.18106060606060603</v>
      </c>
      <c r="O7" s="1">
        <f t="shared" si="4"/>
        <v>68.92623125143804</v>
      </c>
      <c r="P7" s="92">
        <f t="shared" si="5"/>
        <v>22.611992657283505</v>
      </c>
      <c r="Q7" s="92">
        <f t="shared" si="6"/>
        <v>189.22169587684942</v>
      </c>
      <c r="R7" s="92">
        <f t="shared" si="7"/>
        <v>7195.3155059794935</v>
      </c>
      <c r="S7" s="92">
        <f t="shared" si="8"/>
        <v>8.7179020296454954</v>
      </c>
      <c r="T7" s="1">
        <f t="shared" si="8"/>
        <v>8.7179020296454954</v>
      </c>
      <c r="U7" s="92">
        <f t="shared" si="8"/>
        <v>13.881801981272677</v>
      </c>
      <c r="V7" s="92">
        <f t="shared" si="8"/>
        <v>8.7179020296454954</v>
      </c>
      <c r="W7" s="92">
        <f t="shared" si="8"/>
        <v>5.5893387598204116</v>
      </c>
      <c r="X7" s="92">
        <f t="shared" si="8"/>
        <v>3.6519630544154844</v>
      </c>
      <c r="Y7" s="92">
        <f t="shared" si="8"/>
        <v>2.4279442240106199</v>
      </c>
      <c r="Z7" s="92">
        <f t="shared" si="9"/>
        <v>8368201</v>
      </c>
    </row>
    <row r="8" spans="1:26">
      <c r="B8" s="94" t="s">
        <v>1327</v>
      </c>
      <c r="C8" s="94">
        <v>6.8819999999999997</v>
      </c>
      <c r="D8" s="94">
        <v>106.87</v>
      </c>
      <c r="E8" s="94">
        <v>24.5</v>
      </c>
      <c r="F8" s="94">
        <v>0.44</v>
      </c>
      <c r="G8" s="94">
        <v>0.44</v>
      </c>
      <c r="H8" s="94"/>
      <c r="I8" s="94">
        <v>0</v>
      </c>
      <c r="J8" s="94" t="s">
        <v>698</v>
      </c>
      <c r="K8" s="95" t="s">
        <v>1328</v>
      </c>
      <c r="L8" s="92">
        <f t="shared" si="1"/>
        <v>0</v>
      </c>
      <c r="M8" s="92">
        <f t="shared" si="2"/>
        <v>15.640909090909091</v>
      </c>
      <c r="N8" s="92">
        <f t="shared" si="3"/>
        <v>15.640909090909091</v>
      </c>
      <c r="O8" s="1">
        <f t="shared" si="4"/>
        <v>57.134415809193115</v>
      </c>
      <c r="P8" s="92">
        <f t="shared" si="5"/>
        <v>631.57920315487502</v>
      </c>
      <c r="Q8" s="92">
        <f t="shared" si="6"/>
        <v>91.772624695564517</v>
      </c>
      <c r="R8" s="92">
        <f t="shared" si="7"/>
        <v>3438.2319604709801</v>
      </c>
      <c r="S8" s="92">
        <f t="shared" si="8"/>
        <v>243.50112351961283</v>
      </c>
      <c r="T8" s="1">
        <f t="shared" si="8"/>
        <v>243.50112351961283</v>
      </c>
      <c r="U8" s="92">
        <f t="shared" si="8"/>
        <v>387.73484347748951</v>
      </c>
      <c r="V8" s="92">
        <f t="shared" si="8"/>
        <v>243.50112351961283</v>
      </c>
      <c r="W8" s="92">
        <f t="shared" si="8"/>
        <v>156.11671972452001</v>
      </c>
      <c r="X8" s="92">
        <f t="shared" si="8"/>
        <v>102.00356734663239</v>
      </c>
      <c r="Y8" s="92">
        <f t="shared" si="8"/>
        <v>67.815300559598199</v>
      </c>
      <c r="Z8" s="92">
        <f t="shared" si="9"/>
        <v>145307</v>
      </c>
    </row>
    <row r="9" spans="1:26">
      <c r="B9" s="94" t="s">
        <v>1360</v>
      </c>
      <c r="C9" s="94">
        <v>5.0199999999999996</v>
      </c>
      <c r="D9" s="94">
        <v>124.44</v>
      </c>
      <c r="E9" s="94">
        <v>22.84</v>
      </c>
      <c r="F9" s="94">
        <v>0.12</v>
      </c>
      <c r="G9" s="94">
        <v>0.49</v>
      </c>
      <c r="H9" s="94"/>
      <c r="I9" s="94">
        <v>0</v>
      </c>
      <c r="J9" s="94" t="s">
        <v>733</v>
      </c>
      <c r="K9" s="95" t="s">
        <v>1361</v>
      </c>
      <c r="L9" s="92">
        <f t="shared" si="1"/>
        <v>0</v>
      </c>
      <c r="M9" s="92">
        <f t="shared" si="2"/>
        <v>10.244897959183673</v>
      </c>
      <c r="N9" s="92">
        <f t="shared" si="3"/>
        <v>41.833333333333329</v>
      </c>
      <c r="O9" s="1">
        <f t="shared" si="4"/>
        <v>54.506947643393502</v>
      </c>
      <c r="P9" s="92">
        <f t="shared" si="5"/>
        <v>389.20987118482424</v>
      </c>
      <c r="Q9" s="92">
        <f t="shared" si="6"/>
        <v>77.531846849566591</v>
      </c>
      <c r="R9" s="92">
        <f t="shared" si="7"/>
        <v>2889.1883269928558</v>
      </c>
      <c r="S9" s="92">
        <f t="shared" si="8"/>
        <v>150.05725401504134</v>
      </c>
      <c r="T9" s="1">
        <f t="shared" si="8"/>
        <v>150.05725401504134</v>
      </c>
      <c r="U9" s="92">
        <f t="shared" si="8"/>
        <v>238.94109832925528</v>
      </c>
      <c r="V9" s="92">
        <f t="shared" si="8"/>
        <v>150.05725401504134</v>
      </c>
      <c r="W9" s="92">
        <f t="shared" si="8"/>
        <v>96.206727628550041</v>
      </c>
      <c r="X9" s="92">
        <f t="shared" si="8"/>
        <v>62.859567112186816</v>
      </c>
      <c r="Y9" s="92">
        <f t="shared" si="8"/>
        <v>41.791091700479825</v>
      </c>
      <c r="Z9" s="92">
        <f t="shared" si="9"/>
        <v>199203</v>
      </c>
    </row>
    <row r="10" spans="1:26">
      <c r="B10" s="94" t="s">
        <v>1442</v>
      </c>
      <c r="C10" s="94">
        <v>34.94</v>
      </c>
      <c r="D10" s="94">
        <v>115.11</v>
      </c>
      <c r="E10" s="94">
        <v>16.87</v>
      </c>
      <c r="F10" s="94">
        <v>1.24</v>
      </c>
      <c r="G10" s="94">
        <v>1.23</v>
      </c>
      <c r="H10" s="94"/>
      <c r="I10" s="94">
        <v>0</v>
      </c>
      <c r="J10" s="94" t="s">
        <v>1173</v>
      </c>
      <c r="K10" s="95" t="s">
        <v>1443</v>
      </c>
      <c r="L10" s="92">
        <f t="shared" si="1"/>
        <v>0</v>
      </c>
      <c r="M10" s="92">
        <f t="shared" si="2"/>
        <v>28.40650406504065</v>
      </c>
      <c r="N10" s="92">
        <f t="shared" si="3"/>
        <v>28.177419354838708</v>
      </c>
      <c r="O10" s="1">
        <f t="shared" si="4"/>
        <v>54.053113019340103</v>
      </c>
      <c r="P10" s="92">
        <f t="shared" si="5"/>
        <v>2630.435686487569</v>
      </c>
      <c r="Q10" s="92">
        <f t="shared" si="6"/>
        <v>75.284364238339123</v>
      </c>
      <c r="R10" s="92">
        <f t="shared" si="7"/>
        <v>2802.5381431060255</v>
      </c>
      <c r="S10" s="92">
        <f t="shared" si="8"/>
        <v>1014.1468272012452</v>
      </c>
      <c r="T10" s="1">
        <f t="shared" si="8"/>
        <v>1014.1468272012452</v>
      </c>
      <c r="U10" s="92">
        <f t="shared" si="8"/>
        <v>1614.8593305213042</v>
      </c>
      <c r="V10" s="92">
        <f t="shared" si="8"/>
        <v>1014.1468272012452</v>
      </c>
      <c r="W10" s="92">
        <f t="shared" si="8"/>
        <v>650.2034721368982</v>
      </c>
      <c r="X10" s="92">
        <f t="shared" si="8"/>
        <v>424.83004880042637</v>
      </c>
      <c r="Y10" s="92">
        <f t="shared" si="8"/>
        <v>282.44088119238546</v>
      </c>
      <c r="Z10" s="92">
        <f t="shared" si="9"/>
        <v>28620</v>
      </c>
    </row>
    <row r="11" spans="1:26">
      <c r="B11" s="94" t="s">
        <v>1380</v>
      </c>
      <c r="C11" s="94">
        <v>5.03</v>
      </c>
      <c r="D11" s="94">
        <v>43.38</v>
      </c>
      <c r="E11" s="94">
        <v>56.75</v>
      </c>
      <c r="F11" s="94">
        <v>8.0500000000000007</v>
      </c>
      <c r="G11" s="94">
        <v>3.41</v>
      </c>
      <c r="H11" s="94"/>
      <c r="I11" s="94">
        <v>1.93</v>
      </c>
      <c r="J11" s="99"/>
      <c r="K11" s="95" t="s">
        <v>1381</v>
      </c>
      <c r="L11" s="92">
        <f t="shared" si="1"/>
        <v>38.36978131212723</v>
      </c>
      <c r="M11" s="92">
        <f t="shared" si="2"/>
        <v>1.4750733137829912</v>
      </c>
      <c r="N11" s="92">
        <f t="shared" si="3"/>
        <v>0.62484472049689443</v>
      </c>
      <c r="O11" s="1">
        <f t="shared" si="4"/>
        <v>50.283522371671594</v>
      </c>
      <c r="P11" s="92">
        <f t="shared" si="5"/>
        <v>295.58448930620375</v>
      </c>
      <c r="Q11" s="92">
        <f t="shared" si="6"/>
        <v>58.764311989304915</v>
      </c>
      <c r="R11" s="92">
        <f t="shared" si="7"/>
        <v>2165.6186145419874</v>
      </c>
      <c r="S11" s="92">
        <f t="shared" si="8"/>
        <v>113.96061631146196</v>
      </c>
      <c r="T11" s="1">
        <f t="shared" si="8"/>
        <v>113.96061631146196</v>
      </c>
      <c r="U11" s="92">
        <f t="shared" si="8"/>
        <v>181.46323552615533</v>
      </c>
      <c r="V11" s="92">
        <f t="shared" si="8"/>
        <v>113.96061631146196</v>
      </c>
      <c r="W11" s="92">
        <f t="shared" si="8"/>
        <v>73.063965123335777</v>
      </c>
      <c r="X11" s="92">
        <f t="shared" si="8"/>
        <v>47.738545238595812</v>
      </c>
      <c r="Y11" s="92">
        <f t="shared" si="8"/>
        <v>31.738142869375171</v>
      </c>
      <c r="Z11" s="92">
        <f t="shared" si="9"/>
        <v>198807</v>
      </c>
    </row>
    <row r="12" spans="1:26">
      <c r="B12" s="94" t="s">
        <v>1240</v>
      </c>
      <c r="C12" s="94">
        <v>3.04</v>
      </c>
      <c r="D12" s="94">
        <v>46.91</v>
      </c>
      <c r="E12" s="94">
        <v>7.45</v>
      </c>
      <c r="F12" s="94">
        <v>3.41</v>
      </c>
      <c r="G12" s="94">
        <v>1.46</v>
      </c>
      <c r="H12" s="94"/>
      <c r="I12" s="94">
        <v>0</v>
      </c>
      <c r="J12" s="99" t="s">
        <v>682</v>
      </c>
      <c r="K12" s="95" t="s">
        <v>1241</v>
      </c>
      <c r="L12" s="92">
        <f t="shared" si="1"/>
        <v>0</v>
      </c>
      <c r="M12" s="92">
        <f t="shared" si="2"/>
        <v>2.0821917808219177</v>
      </c>
      <c r="N12" s="92">
        <f t="shared" si="3"/>
        <v>0.89149560117302051</v>
      </c>
      <c r="O12" s="1">
        <f t="shared" si="4"/>
        <v>48.607058621039826</v>
      </c>
      <c r="P12" s="92">
        <f t="shared" si="5"/>
        <v>159.68641330468549</v>
      </c>
      <c r="Q12" s="92">
        <f t="shared" si="6"/>
        <v>52.528425429172856</v>
      </c>
      <c r="R12" s="92">
        <f t="shared" si="7"/>
        <v>1925.198192851715</v>
      </c>
      <c r="S12" s="92">
        <f t="shared" si="8"/>
        <v>61.566025062692141</v>
      </c>
      <c r="T12" s="1">
        <f t="shared" si="8"/>
        <v>61.566025062692141</v>
      </c>
      <c r="U12" s="92">
        <f t="shared" si="8"/>
        <v>98.03360553813387</v>
      </c>
      <c r="V12" s="92">
        <f t="shared" si="8"/>
        <v>61.566025062692141</v>
      </c>
      <c r="W12" s="92">
        <f t="shared" si="8"/>
        <v>39.472039144373497</v>
      </c>
      <c r="X12" s="92">
        <f t="shared" si="8"/>
        <v>25.790247260362047</v>
      </c>
      <c r="Y12" s="92">
        <f t="shared" si="8"/>
        <v>17.146198068979086</v>
      </c>
      <c r="Z12" s="92">
        <f t="shared" si="9"/>
        <v>328947</v>
      </c>
    </row>
    <row r="13" spans="1:26">
      <c r="B13" s="94" t="s">
        <v>1281</v>
      </c>
      <c r="C13" s="94">
        <v>8.92</v>
      </c>
      <c r="D13" s="94">
        <v>68.09</v>
      </c>
      <c r="E13" s="94">
        <v>23.98</v>
      </c>
      <c r="F13" s="94">
        <v>2.5</v>
      </c>
      <c r="G13" s="94">
        <v>10.9</v>
      </c>
      <c r="H13" s="94"/>
      <c r="I13" s="94">
        <v>0</v>
      </c>
      <c r="J13" s="94" t="s">
        <v>698</v>
      </c>
      <c r="K13" s="95" t="s">
        <v>1282</v>
      </c>
      <c r="L13" s="92">
        <f t="shared" si="1"/>
        <v>0</v>
      </c>
      <c r="M13" s="92">
        <f t="shared" si="2"/>
        <v>0.81834862385321094</v>
      </c>
      <c r="N13" s="92">
        <f t="shared" si="3"/>
        <v>3.5680000000000001</v>
      </c>
      <c r="O13" s="1">
        <f t="shared" si="4"/>
        <v>48.012840298364964</v>
      </c>
      <c r="P13" s="92">
        <f t="shared" si="5"/>
        <v>450.15158178116599</v>
      </c>
      <c r="Q13" s="92">
        <f t="shared" si="6"/>
        <v>50.465423966498427</v>
      </c>
      <c r="R13" s="92">
        <f t="shared" si="7"/>
        <v>1845.6605558499718</v>
      </c>
      <c r="S13" s="92">
        <f t="shared" ref="S13:Y22" si="10">$P13/S$2</f>
        <v>173.55292158181749</v>
      </c>
      <c r="T13" s="1">
        <f t="shared" si="10"/>
        <v>173.55292158181749</v>
      </c>
      <c r="U13" s="92">
        <f t="shared" si="10"/>
        <v>276.35402215779482</v>
      </c>
      <c r="V13" s="92">
        <f t="shared" si="10"/>
        <v>173.55292158181749</v>
      </c>
      <c r="W13" s="92">
        <f t="shared" si="10"/>
        <v>111.27058645287059</v>
      </c>
      <c r="X13" s="92">
        <f t="shared" si="10"/>
        <v>72.701993604353277</v>
      </c>
      <c r="Y13" s="92">
        <f t="shared" si="10"/>
        <v>48.334658049819431</v>
      </c>
      <c r="Z13" s="92">
        <f t="shared" si="9"/>
        <v>112108</v>
      </c>
    </row>
    <row r="14" spans="1:26">
      <c r="B14" s="94" t="s">
        <v>1232</v>
      </c>
      <c r="C14" s="94">
        <v>18.72</v>
      </c>
      <c r="D14" s="94">
        <v>84.69</v>
      </c>
      <c r="E14" s="94">
        <v>10.45</v>
      </c>
      <c r="F14" s="94">
        <v>1.71</v>
      </c>
      <c r="G14" s="94">
        <v>1.66</v>
      </c>
      <c r="H14" s="94"/>
      <c r="I14" s="94">
        <v>0</v>
      </c>
      <c r="J14" s="94" t="s">
        <v>752</v>
      </c>
      <c r="K14" s="95" t="s">
        <v>1233</v>
      </c>
      <c r="L14" s="92">
        <f t="shared" si="1"/>
        <v>0</v>
      </c>
      <c r="M14" s="92">
        <f t="shared" si="2"/>
        <v>11.27710843373494</v>
      </c>
      <c r="N14" s="92">
        <f t="shared" si="3"/>
        <v>10.947368421052632</v>
      </c>
      <c r="O14" s="1">
        <f t="shared" si="4"/>
        <v>45.382592116211164</v>
      </c>
      <c r="P14" s="92">
        <f t="shared" si="5"/>
        <v>789.64142460217022</v>
      </c>
      <c r="Q14" s="92">
        <f t="shared" si="6"/>
        <v>42.181700032167214</v>
      </c>
      <c r="R14" s="92">
        <f t="shared" si="7"/>
        <v>1526.2871384131522</v>
      </c>
      <c r="S14" s="92">
        <f t="shared" si="10"/>
        <v>304.44095231094207</v>
      </c>
      <c r="T14" s="1">
        <f t="shared" si="10"/>
        <v>304.44095231094207</v>
      </c>
      <c r="U14" s="92">
        <f t="shared" si="10"/>
        <v>484.77133610807851</v>
      </c>
      <c r="V14" s="92">
        <f t="shared" si="10"/>
        <v>304.44095231094207</v>
      </c>
      <c r="W14" s="92">
        <f t="shared" si="10"/>
        <v>195.18728348193895</v>
      </c>
      <c r="X14" s="92">
        <f t="shared" si="10"/>
        <v>127.53149855434168</v>
      </c>
      <c r="Y14" s="92">
        <f t="shared" si="10"/>
        <v>84.787102355829276</v>
      </c>
      <c r="Z14" s="92">
        <f t="shared" si="9"/>
        <v>53419</v>
      </c>
    </row>
    <row r="15" spans="1:26">
      <c r="B15" s="94" t="s">
        <v>1269</v>
      </c>
      <c r="C15" s="94">
        <v>10.85</v>
      </c>
      <c r="D15" s="94">
        <v>67.349999999999994</v>
      </c>
      <c r="E15" s="94">
        <v>94.39</v>
      </c>
      <c r="F15" s="94">
        <v>2.64</v>
      </c>
      <c r="G15" s="94">
        <v>1.43</v>
      </c>
      <c r="H15" s="94"/>
      <c r="I15" s="94">
        <v>0</v>
      </c>
      <c r="J15" s="99" t="s">
        <v>308</v>
      </c>
      <c r="K15" s="95" t="s">
        <v>1270</v>
      </c>
      <c r="L15" s="92">
        <f t="shared" si="1"/>
        <v>0</v>
      </c>
      <c r="M15" s="92">
        <f t="shared" si="2"/>
        <v>7.5874125874125875</v>
      </c>
      <c r="N15" s="92">
        <f t="shared" si="3"/>
        <v>4.1098484848484844</v>
      </c>
      <c r="O15" s="1">
        <f t="shared" si="4"/>
        <v>45.292479582616309</v>
      </c>
      <c r="P15" s="92">
        <f t="shared" si="5"/>
        <v>454.8425585250169</v>
      </c>
      <c r="Q15" s="92">
        <f t="shared" si="6"/>
        <v>41.920973135946262</v>
      </c>
      <c r="R15" s="92">
        <f t="shared" si="7"/>
        <v>1516.234987891974</v>
      </c>
      <c r="S15" s="92">
        <f t="shared" si="10"/>
        <v>175.3614961862792</v>
      </c>
      <c r="T15" s="1">
        <f t="shared" si="10"/>
        <v>175.3614961862792</v>
      </c>
      <c r="U15" s="92">
        <f t="shared" si="10"/>
        <v>279.23387495289637</v>
      </c>
      <c r="V15" s="92">
        <f t="shared" si="10"/>
        <v>175.3614961862792</v>
      </c>
      <c r="W15" s="92">
        <f t="shared" si="10"/>
        <v>112.43012416072388</v>
      </c>
      <c r="X15" s="92">
        <f t="shared" si="10"/>
        <v>73.459612537691626</v>
      </c>
      <c r="Y15" s="92">
        <f t="shared" si="10"/>
        <v>48.838347842347837</v>
      </c>
      <c r="Z15" s="92">
        <f t="shared" si="9"/>
        <v>92166</v>
      </c>
    </row>
    <row r="16" spans="1:26">
      <c r="B16" s="94" t="s">
        <v>1522</v>
      </c>
      <c r="C16" s="94">
        <v>36.46</v>
      </c>
      <c r="D16" s="94">
        <v>74.06</v>
      </c>
      <c r="E16" s="94">
        <v>19.25</v>
      </c>
      <c r="F16" s="94">
        <v>4.9800000000000004</v>
      </c>
      <c r="G16" s="94">
        <v>4.51</v>
      </c>
      <c r="H16" s="94"/>
      <c r="I16" s="94">
        <v>1.6</v>
      </c>
      <c r="J16" s="99" t="s">
        <v>765</v>
      </c>
      <c r="K16" s="95" t="s">
        <v>1523</v>
      </c>
      <c r="L16" s="92">
        <f t="shared" si="1"/>
        <v>4.3883708173340645</v>
      </c>
      <c r="M16" s="92">
        <f t="shared" si="2"/>
        <v>8.0842572062084255</v>
      </c>
      <c r="N16" s="92">
        <f t="shared" si="3"/>
        <v>7.3212851405622486</v>
      </c>
      <c r="O16" s="1">
        <f t="shared" si="4"/>
        <v>42.639644254156472</v>
      </c>
      <c r="P16" s="92">
        <f t="shared" si="5"/>
        <v>1271.2153683248143</v>
      </c>
      <c r="Q16" s="92">
        <f t="shared" si="6"/>
        <v>34.866027655644935</v>
      </c>
      <c r="R16" s="92">
        <f t="shared" si="7"/>
        <v>1244.2362991698365</v>
      </c>
      <c r="S16" s="92">
        <f t="shared" si="10"/>
        <v>490.10855467732233</v>
      </c>
      <c r="T16" s="1">
        <f t="shared" si="10"/>
        <v>490.10855467732233</v>
      </c>
      <c r="U16" s="92">
        <f t="shared" si="10"/>
        <v>780.41596271930143</v>
      </c>
      <c r="V16" s="92">
        <f t="shared" si="10"/>
        <v>490.10855467732233</v>
      </c>
      <c r="W16" s="92">
        <f t="shared" si="10"/>
        <v>314.2249972369687</v>
      </c>
      <c r="X16" s="92">
        <f t="shared" si="10"/>
        <v>205.30837903982908</v>
      </c>
      <c r="Y16" s="92">
        <f t="shared" si="10"/>
        <v>136.49571082819179</v>
      </c>
      <c r="Z16" s="92">
        <f t="shared" si="9"/>
        <v>27427</v>
      </c>
    </row>
    <row r="17" spans="2:26">
      <c r="B17" s="94" t="s">
        <v>1317</v>
      </c>
      <c r="C17" s="94">
        <v>19.52</v>
      </c>
      <c r="D17" s="94">
        <v>40.07</v>
      </c>
      <c r="E17" s="94">
        <v>15.59</v>
      </c>
      <c r="F17" s="94">
        <v>16.36</v>
      </c>
      <c r="G17" s="94">
        <v>8.7799999999999994</v>
      </c>
      <c r="H17" s="94"/>
      <c r="I17" s="94">
        <v>0</v>
      </c>
      <c r="J17" s="94" t="s">
        <v>693</v>
      </c>
      <c r="K17" s="95" t="s">
        <v>1318</v>
      </c>
      <c r="L17" s="92">
        <f t="shared" si="1"/>
        <v>0</v>
      </c>
      <c r="M17" s="92">
        <f t="shared" si="2"/>
        <v>2.2232346241457859</v>
      </c>
      <c r="N17" s="92">
        <f t="shared" si="3"/>
        <v>1.1931540342298288</v>
      </c>
      <c r="O17" s="1">
        <f t="shared" si="4"/>
        <v>37.618074557680245</v>
      </c>
      <c r="P17" s="92">
        <f t="shared" si="5"/>
        <v>475.59204945488858</v>
      </c>
      <c r="Q17" s="92">
        <f t="shared" si="6"/>
        <v>24.364346795844703</v>
      </c>
      <c r="R17" s="92">
        <f t="shared" si="7"/>
        <v>839.35104084718319</v>
      </c>
      <c r="S17" s="92">
        <f t="shared" si="10"/>
        <v>183.36132317337015</v>
      </c>
      <c r="T17" s="1">
        <f t="shared" si="10"/>
        <v>183.36132317337015</v>
      </c>
      <c r="U17" s="92">
        <f t="shared" si="10"/>
        <v>291.97226243896836</v>
      </c>
      <c r="V17" s="92">
        <f t="shared" si="10"/>
        <v>183.36132317337015</v>
      </c>
      <c r="W17" s="92">
        <f t="shared" si="10"/>
        <v>117.55908097840253</v>
      </c>
      <c r="X17" s="92">
        <f t="shared" si="10"/>
        <v>76.810771164988125</v>
      </c>
      <c r="Y17" s="92">
        <f t="shared" si="10"/>
        <v>51.066307466159024</v>
      </c>
      <c r="Z17" s="92">
        <f t="shared" si="9"/>
        <v>51230</v>
      </c>
    </row>
    <row r="18" spans="2:26">
      <c r="B18" s="94" t="s">
        <v>1321</v>
      </c>
      <c r="C18" s="94">
        <v>0.57999999999999996</v>
      </c>
      <c r="D18" s="94">
        <v>53.92</v>
      </c>
      <c r="E18" s="94">
        <v>22.12</v>
      </c>
      <c r="F18" s="94">
        <v>0.16</v>
      </c>
      <c r="G18" s="94">
        <v>1.76</v>
      </c>
      <c r="H18" s="94"/>
      <c r="I18" s="94">
        <v>0</v>
      </c>
      <c r="J18" s="97" t="s">
        <v>693</v>
      </c>
      <c r="K18" s="95" t="s">
        <v>1322</v>
      </c>
      <c r="L18" s="92">
        <f t="shared" si="1"/>
        <v>0</v>
      </c>
      <c r="M18" s="92">
        <f t="shared" si="2"/>
        <v>0.32954545454545453</v>
      </c>
      <c r="N18" s="92">
        <f t="shared" si="3"/>
        <v>3.6249999999999996</v>
      </c>
      <c r="O18" s="1">
        <f t="shared" si="4"/>
        <v>35.320705583895617</v>
      </c>
      <c r="P18" s="92">
        <f t="shared" si="5"/>
        <v>11.941820243441821</v>
      </c>
      <c r="Q18" s="92">
        <f t="shared" si="6"/>
        <v>20.589345247313485</v>
      </c>
      <c r="R18" s="92">
        <f t="shared" si="7"/>
        <v>693.8083893849531</v>
      </c>
      <c r="S18" s="92">
        <f t="shared" si="10"/>
        <v>4.6040886584327279</v>
      </c>
      <c r="T18" s="1">
        <f t="shared" si="10"/>
        <v>4.6040886584327279</v>
      </c>
      <c r="U18" s="92">
        <f t="shared" si="10"/>
        <v>7.3312417188502712</v>
      </c>
      <c r="V18" s="92">
        <f t="shared" si="10"/>
        <v>4.6040886584327279</v>
      </c>
      <c r="W18" s="92">
        <f t="shared" si="10"/>
        <v>2.9518353274353153</v>
      </c>
      <c r="X18" s="92">
        <f t="shared" si="10"/>
        <v>1.928670639182831</v>
      </c>
      <c r="Y18" s="92">
        <f t="shared" si="10"/>
        <v>1.2822431850073346</v>
      </c>
      <c r="Z18" s="92">
        <f t="shared" si="9"/>
        <v>1724138</v>
      </c>
    </row>
    <row r="19" spans="2:26">
      <c r="B19" s="94" t="s">
        <v>1372</v>
      </c>
      <c r="C19" s="94">
        <v>21.4817</v>
      </c>
      <c r="D19" s="94">
        <v>55.76</v>
      </c>
      <c r="E19" s="94">
        <v>38.130000000000003</v>
      </c>
      <c r="F19" s="94">
        <v>4.97</v>
      </c>
      <c r="G19" s="94">
        <v>1.6</v>
      </c>
      <c r="H19" s="94"/>
      <c r="I19" s="94">
        <v>0</v>
      </c>
      <c r="J19" s="94"/>
      <c r="K19" s="95" t="s">
        <v>1373</v>
      </c>
      <c r="L19" s="92">
        <f t="shared" si="1"/>
        <v>0</v>
      </c>
      <c r="M19" s="92">
        <f t="shared" si="2"/>
        <v>13.426062499999999</v>
      </c>
      <c r="N19" s="92">
        <f t="shared" si="3"/>
        <v>4.3222736418511065</v>
      </c>
      <c r="O19" s="1">
        <f t="shared" si="4"/>
        <v>34.550313086382481</v>
      </c>
      <c r="P19" s="92">
        <f t="shared" si="5"/>
        <v>417.74934137234419</v>
      </c>
      <c r="Q19" s="92">
        <f t="shared" si="6"/>
        <v>19.4467542779363</v>
      </c>
      <c r="R19" s="92">
        <f t="shared" si="7"/>
        <v>649.75656130433742</v>
      </c>
      <c r="S19" s="92">
        <f t="shared" si="10"/>
        <v>161.06045522971385</v>
      </c>
      <c r="T19" s="1">
        <f t="shared" si="10"/>
        <v>161.06045522971385</v>
      </c>
      <c r="U19" s="92">
        <f t="shared" si="10"/>
        <v>256.46185732640515</v>
      </c>
      <c r="V19" s="92">
        <f t="shared" si="10"/>
        <v>161.06045522971385</v>
      </c>
      <c r="W19" s="92">
        <f t="shared" si="10"/>
        <v>103.26124817972592</v>
      </c>
      <c r="X19" s="92">
        <f t="shared" si="10"/>
        <v>67.468850880189606</v>
      </c>
      <c r="Y19" s="92">
        <f t="shared" si="10"/>
        <v>44.855493977993952</v>
      </c>
      <c r="Z19" s="92">
        <f t="shared" si="9"/>
        <v>46551</v>
      </c>
    </row>
    <row r="20" spans="2:26">
      <c r="B20" s="94" t="s">
        <v>1417</v>
      </c>
      <c r="C20" s="94">
        <v>96.24</v>
      </c>
      <c r="D20" s="94">
        <v>76.14</v>
      </c>
      <c r="E20" s="94">
        <v>6.29</v>
      </c>
      <c r="F20" s="94">
        <v>6.51</v>
      </c>
      <c r="G20" s="94">
        <v>4.99</v>
      </c>
      <c r="H20" s="94"/>
      <c r="I20" s="94">
        <v>1.26</v>
      </c>
      <c r="J20" s="97" t="s">
        <v>765</v>
      </c>
      <c r="K20" s="95" t="s">
        <v>1418</v>
      </c>
      <c r="L20" s="92">
        <f t="shared" si="1"/>
        <v>1.3092269326683292</v>
      </c>
      <c r="M20" s="92">
        <f t="shared" si="2"/>
        <v>19.286573146292582</v>
      </c>
      <c r="N20" s="92">
        <f t="shared" si="3"/>
        <v>14.783410138248847</v>
      </c>
      <c r="O20" s="1">
        <f t="shared" si="4"/>
        <v>34.549017070066967</v>
      </c>
      <c r="P20" s="92">
        <f t="shared" si="5"/>
        <v>1871.3753674308537</v>
      </c>
      <c r="Q20" s="92">
        <f t="shared" si="6"/>
        <v>19.444881207718762</v>
      </c>
      <c r="R20" s="92">
        <f t="shared" si="7"/>
        <v>649.68434633903723</v>
      </c>
      <c r="S20" s="92">
        <f t="shared" si="10"/>
        <v>721.49621491668938</v>
      </c>
      <c r="T20" s="1">
        <f t="shared" si="10"/>
        <v>721.49621491668938</v>
      </c>
      <c r="U20" s="92">
        <f t="shared" si="10"/>
        <v>1148.8621404155092</v>
      </c>
      <c r="V20" s="92">
        <f t="shared" si="10"/>
        <v>721.49621491668938</v>
      </c>
      <c r="W20" s="92">
        <f t="shared" si="10"/>
        <v>462.57537024209432</v>
      </c>
      <c r="X20" s="92">
        <f t="shared" si="10"/>
        <v>302.23756952261925</v>
      </c>
      <c r="Y20" s="92">
        <f t="shared" si="10"/>
        <v>200.93740004138749</v>
      </c>
      <c r="Z20" s="92">
        <f t="shared" si="9"/>
        <v>10391</v>
      </c>
    </row>
    <row r="21" spans="2:26">
      <c r="B21" s="94" t="s">
        <v>1244</v>
      </c>
      <c r="C21" s="94">
        <v>11</v>
      </c>
      <c r="D21" s="94">
        <v>51.29</v>
      </c>
      <c r="E21" s="94">
        <v>66.959999999999994</v>
      </c>
      <c r="F21" s="94">
        <v>3.4</v>
      </c>
      <c r="G21" s="94">
        <v>1.5</v>
      </c>
      <c r="H21" s="94"/>
      <c r="I21" s="94">
        <v>2.0099999999999998</v>
      </c>
      <c r="J21" s="94" t="s">
        <v>693</v>
      </c>
      <c r="K21" s="95" t="s">
        <v>1245</v>
      </c>
      <c r="L21" s="92">
        <f t="shared" si="1"/>
        <v>18.27272727272727</v>
      </c>
      <c r="M21" s="92">
        <f t="shared" si="2"/>
        <v>7.333333333333333</v>
      </c>
      <c r="N21" s="92">
        <f t="shared" si="3"/>
        <v>3.2352941176470589</v>
      </c>
      <c r="O21" s="1">
        <f t="shared" si="4"/>
        <v>34.529908269629694</v>
      </c>
      <c r="P21" s="92">
        <f t="shared" si="5"/>
        <v>213.59011315956883</v>
      </c>
      <c r="Q21" s="92">
        <f t="shared" si="6"/>
        <v>19.417283014506257</v>
      </c>
      <c r="R21" s="92">
        <f t="shared" si="7"/>
        <v>648.62031651969119</v>
      </c>
      <c r="S21" s="92">
        <f t="shared" si="10"/>
        <v>82.348234817166031</v>
      </c>
      <c r="T21" s="1">
        <f t="shared" si="10"/>
        <v>82.348234817166031</v>
      </c>
      <c r="U21" s="92">
        <f t="shared" si="10"/>
        <v>131.12580129392984</v>
      </c>
      <c r="V21" s="92">
        <f t="shared" si="10"/>
        <v>82.348234817166031</v>
      </c>
      <c r="W21" s="92">
        <f t="shared" si="10"/>
        <v>52.796209351884094</v>
      </c>
      <c r="X21" s="92">
        <f t="shared" si="10"/>
        <v>34.495995725344279</v>
      </c>
      <c r="Y21" s="92">
        <f t="shared" si="10"/>
        <v>22.934063769232186</v>
      </c>
      <c r="Z21" s="92">
        <f t="shared" si="9"/>
        <v>90909</v>
      </c>
    </row>
    <row r="22" spans="2:26">
      <c r="B22" s="94" t="s">
        <v>1356</v>
      </c>
      <c r="C22" s="94">
        <v>2.99</v>
      </c>
      <c r="D22" s="94">
        <v>26.61</v>
      </c>
      <c r="E22" s="94">
        <v>9.6</v>
      </c>
      <c r="F22" s="94">
        <v>5.39</v>
      </c>
      <c r="G22" s="94">
        <v>1.38</v>
      </c>
      <c r="H22" s="94"/>
      <c r="I22" s="94">
        <v>0</v>
      </c>
      <c r="J22" s="94" t="s">
        <v>972</v>
      </c>
      <c r="K22" s="95" t="s">
        <v>1357</v>
      </c>
      <c r="L22" s="92">
        <f t="shared" si="1"/>
        <v>0</v>
      </c>
      <c r="M22" s="92">
        <f t="shared" si="2"/>
        <v>2.166666666666667</v>
      </c>
      <c r="N22" s="92">
        <f t="shared" si="3"/>
        <v>0.554730983302412</v>
      </c>
      <c r="O22" s="1">
        <f t="shared" si="4"/>
        <v>34.294976166636751</v>
      </c>
      <c r="P22" s="92">
        <f t="shared" si="5"/>
        <v>57.051734577622597</v>
      </c>
      <c r="Q22" s="92">
        <f t="shared" si="6"/>
        <v>19.08084768482361</v>
      </c>
      <c r="R22" s="92">
        <f t="shared" si="7"/>
        <v>635.64927815107546</v>
      </c>
      <c r="S22" s="92">
        <f t="shared" si="10"/>
        <v>21.995913416717158</v>
      </c>
      <c r="T22" s="1">
        <f t="shared" si="10"/>
        <v>21.995913416717158</v>
      </c>
      <c r="U22" s="92">
        <f t="shared" si="10"/>
        <v>35.024815994692126</v>
      </c>
      <c r="V22" s="92">
        <f t="shared" si="10"/>
        <v>21.995913416717158</v>
      </c>
      <c r="W22" s="92">
        <f t="shared" si="10"/>
        <v>14.102316245312334</v>
      </c>
      <c r="X22" s="92">
        <f t="shared" si="10"/>
        <v>9.2141736478357057</v>
      </c>
      <c r="Y22" s="92">
        <f t="shared" si="10"/>
        <v>6.1258833547740359</v>
      </c>
      <c r="Z22" s="92">
        <f t="shared" si="9"/>
        <v>334448</v>
      </c>
    </row>
    <row r="23" spans="2:26">
      <c r="B23" s="94" t="s">
        <v>1409</v>
      </c>
      <c r="C23" s="94">
        <v>1311.52</v>
      </c>
      <c r="D23" s="94">
        <v>66.11</v>
      </c>
      <c r="E23" s="94">
        <v>35.479999999999997</v>
      </c>
      <c r="F23" s="94">
        <v>142.18</v>
      </c>
      <c r="G23" s="94">
        <v>111.82</v>
      </c>
      <c r="H23" s="94"/>
      <c r="I23" s="94">
        <v>0</v>
      </c>
      <c r="J23" s="100" t="s">
        <v>668</v>
      </c>
      <c r="K23" s="95" t="s">
        <v>1410</v>
      </c>
      <c r="L23" s="92">
        <f t="shared" si="1"/>
        <v>0</v>
      </c>
      <c r="M23" s="92">
        <f t="shared" si="2"/>
        <v>11.728849937399392</v>
      </c>
      <c r="N23" s="92">
        <f t="shared" si="3"/>
        <v>9.2243634829089878</v>
      </c>
      <c r="O23" s="1">
        <f t="shared" si="4"/>
        <v>33.015465133705831</v>
      </c>
      <c r="P23" s="92">
        <f t="shared" si="5"/>
        <v>22740.305362632651</v>
      </c>
      <c r="Q23" s="92">
        <f t="shared" si="6"/>
        <v>17.338893316634632</v>
      </c>
      <c r="R23" s="92">
        <f t="shared" si="7"/>
        <v>568.48939643630342</v>
      </c>
      <c r="S23" s="92">
        <f t="shared" ref="S23:Y32" si="11">$P23/S$2</f>
        <v>8767.3721321414068</v>
      </c>
      <c r="T23" s="1">
        <f t="shared" si="11"/>
        <v>8767.3721321414068</v>
      </c>
      <c r="U23" s="92">
        <f t="shared" si="11"/>
        <v>13960.574851684187</v>
      </c>
      <c r="V23" s="92">
        <f t="shared" si="11"/>
        <v>8767.3721321414068</v>
      </c>
      <c r="W23" s="92">
        <f t="shared" si="11"/>
        <v>5621.0556981838417</v>
      </c>
      <c r="X23" s="92">
        <f t="shared" si="11"/>
        <v>3672.6862726850713</v>
      </c>
      <c r="Y23" s="92">
        <f t="shared" si="11"/>
        <v>2441.7216958390163</v>
      </c>
      <c r="Z23" s="92">
        <f t="shared" si="9"/>
        <v>762</v>
      </c>
    </row>
    <row r="24" spans="2:26">
      <c r="B24" s="94" t="s">
        <v>1378</v>
      </c>
      <c r="C24" s="94">
        <v>16.805</v>
      </c>
      <c r="D24" s="94">
        <v>41.32</v>
      </c>
      <c r="E24" s="94">
        <v>16.18</v>
      </c>
      <c r="F24" s="94">
        <v>8.2100000000000009</v>
      </c>
      <c r="G24" s="94">
        <v>5.36</v>
      </c>
      <c r="H24" s="94"/>
      <c r="I24" s="94">
        <v>0.78</v>
      </c>
      <c r="J24" s="94"/>
      <c r="K24" s="95" t="s">
        <v>1576</v>
      </c>
      <c r="L24" s="92">
        <f t="shared" si="1"/>
        <v>4.6414757512645046</v>
      </c>
      <c r="M24" s="92">
        <f t="shared" si="2"/>
        <v>3.1352611940298507</v>
      </c>
      <c r="N24" s="92">
        <f t="shared" si="3"/>
        <v>2.0468940316686965</v>
      </c>
      <c r="O24" s="1">
        <f t="shared" si="4"/>
        <v>31.550981528911471</v>
      </c>
      <c r="P24" s="92">
        <f t="shared" si="5"/>
        <v>260.84315513134044</v>
      </c>
      <c r="Q24" s="92">
        <f t="shared" si="6"/>
        <v>15.52175871058259</v>
      </c>
      <c r="R24" s="92">
        <f t="shared" si="7"/>
        <v>498.43099110094954</v>
      </c>
      <c r="S24" s="92">
        <f t="shared" si="11"/>
        <v>100.56632805451456</v>
      </c>
      <c r="T24" s="1">
        <f t="shared" si="11"/>
        <v>100.56632805451456</v>
      </c>
      <c r="U24" s="92">
        <f t="shared" si="11"/>
        <v>160.13507003051822</v>
      </c>
      <c r="V24" s="92">
        <f t="shared" si="11"/>
        <v>100.56632805451456</v>
      </c>
      <c r="W24" s="92">
        <f t="shared" si="11"/>
        <v>64.476438645040659</v>
      </c>
      <c r="X24" s="92">
        <f t="shared" si="11"/>
        <v>42.127625812313596</v>
      </c>
      <c r="Y24" s="92">
        <f t="shared" si="11"/>
        <v>28.007820516864044</v>
      </c>
      <c r="Z24" s="92">
        <f t="shared" si="9"/>
        <v>59506</v>
      </c>
    </row>
    <row r="25" spans="2:26">
      <c r="B25" s="94" t="s">
        <v>1259</v>
      </c>
      <c r="C25" s="94">
        <v>11.55</v>
      </c>
      <c r="D25" s="94">
        <v>29.16</v>
      </c>
      <c r="E25" s="94">
        <v>4.09</v>
      </c>
      <c r="F25" s="94">
        <v>13.11</v>
      </c>
      <c r="G25" s="94">
        <v>4</v>
      </c>
      <c r="H25" s="94"/>
      <c r="I25" s="94">
        <v>0</v>
      </c>
      <c r="J25" s="94" t="s">
        <v>682</v>
      </c>
      <c r="K25" s="95" t="s">
        <v>1260</v>
      </c>
      <c r="L25" s="92">
        <f t="shared" si="1"/>
        <v>0</v>
      </c>
      <c r="M25" s="92">
        <f t="shared" si="2"/>
        <v>2.8875000000000002</v>
      </c>
      <c r="N25" s="92">
        <f t="shared" si="3"/>
        <v>0.8810068649885584</v>
      </c>
      <c r="O25" s="1">
        <f t="shared" si="4"/>
        <v>30.806735450979229</v>
      </c>
      <c r="P25" s="92">
        <f t="shared" si="5"/>
        <v>169.38816182308901</v>
      </c>
      <c r="Q25" s="92">
        <f t="shared" si="6"/>
        <v>14.665641716284762</v>
      </c>
      <c r="R25" s="92">
        <f t="shared" si="7"/>
        <v>465.42397488913866</v>
      </c>
      <c r="S25" s="92">
        <f t="shared" si="11"/>
        <v>65.306469099695519</v>
      </c>
      <c r="T25" s="1">
        <f t="shared" si="11"/>
        <v>65.306469099695519</v>
      </c>
      <c r="U25" s="92">
        <f t="shared" si="11"/>
        <v>103.98963753610121</v>
      </c>
      <c r="V25" s="92">
        <f t="shared" si="11"/>
        <v>65.306469099695519</v>
      </c>
      <c r="W25" s="92">
        <f t="shared" si="11"/>
        <v>41.870163000763313</v>
      </c>
      <c r="X25" s="92">
        <f t="shared" si="11"/>
        <v>27.357133809877507</v>
      </c>
      <c r="Y25" s="92">
        <f t="shared" si="11"/>
        <v>18.187915383993076</v>
      </c>
      <c r="Z25" s="92">
        <f t="shared" si="9"/>
        <v>86580</v>
      </c>
    </row>
    <row r="26" spans="2:26">
      <c r="B26" s="94" t="s">
        <v>1378</v>
      </c>
      <c r="C26" s="94">
        <v>20.8</v>
      </c>
      <c r="D26" s="94">
        <v>41.32</v>
      </c>
      <c r="E26" s="94">
        <v>16.18</v>
      </c>
      <c r="F26" s="94">
        <v>8.2100000000000009</v>
      </c>
      <c r="G26" s="94">
        <v>5.36</v>
      </c>
      <c r="H26" s="94"/>
      <c r="I26" s="94">
        <v>0.78</v>
      </c>
      <c r="J26" s="97"/>
      <c r="K26" s="95" t="s">
        <v>1379</v>
      </c>
      <c r="L26" s="92">
        <f t="shared" si="1"/>
        <v>3.75</v>
      </c>
      <c r="M26" s="92">
        <f t="shared" si="2"/>
        <v>3.8805970149253732</v>
      </c>
      <c r="N26" s="92">
        <f t="shared" si="3"/>
        <v>2.5334957369062119</v>
      </c>
      <c r="O26" s="1">
        <f t="shared" si="4"/>
        <v>28.775015545075334</v>
      </c>
      <c r="P26" s="92">
        <f t="shared" si="5"/>
        <v>260.84315513134044</v>
      </c>
      <c r="Q26" s="92">
        <f t="shared" si="6"/>
        <v>12.540536304391367</v>
      </c>
      <c r="R26" s="92">
        <f t="shared" si="7"/>
        <v>383.49196180055071</v>
      </c>
      <c r="S26" s="92">
        <f t="shared" si="11"/>
        <v>100.56632805451456</v>
      </c>
      <c r="T26" s="1">
        <f t="shared" si="11"/>
        <v>100.56632805451456</v>
      </c>
      <c r="U26" s="92">
        <f t="shared" si="11"/>
        <v>160.13507003051822</v>
      </c>
      <c r="V26" s="92">
        <f t="shared" si="11"/>
        <v>100.56632805451456</v>
      </c>
      <c r="W26" s="92">
        <f t="shared" si="11"/>
        <v>64.476438645040659</v>
      </c>
      <c r="X26" s="92">
        <f t="shared" si="11"/>
        <v>42.127625812313596</v>
      </c>
      <c r="Y26" s="92">
        <f t="shared" si="11"/>
        <v>28.007820516864044</v>
      </c>
      <c r="Z26" s="92">
        <f t="shared" si="9"/>
        <v>48077</v>
      </c>
    </row>
    <row r="27" spans="2:26">
      <c r="B27" s="94" t="s">
        <v>1246</v>
      </c>
      <c r="C27" s="94">
        <v>3.37</v>
      </c>
      <c r="D27" s="94">
        <v>28.83</v>
      </c>
      <c r="E27" s="94">
        <v>7.2</v>
      </c>
      <c r="F27" s="94">
        <v>3.14</v>
      </c>
      <c r="G27" s="94">
        <v>0.81</v>
      </c>
      <c r="H27" s="94"/>
      <c r="I27" s="94">
        <v>0.2</v>
      </c>
      <c r="J27" s="100" t="s">
        <v>668</v>
      </c>
      <c r="K27" s="95" t="s">
        <v>1247</v>
      </c>
      <c r="L27" s="92">
        <f t="shared" si="1"/>
        <v>5.9347181008902083</v>
      </c>
      <c r="M27" s="92">
        <f t="shared" si="2"/>
        <v>4.1604938271604937</v>
      </c>
      <c r="N27" s="92">
        <f t="shared" si="3"/>
        <v>1.0732484076433122</v>
      </c>
      <c r="O27" s="1">
        <f t="shared" si="4"/>
        <v>27.922512735917326</v>
      </c>
      <c r="P27" s="92">
        <f t="shared" si="5"/>
        <v>39.545740847011103</v>
      </c>
      <c r="Q27" s="92">
        <f t="shared" si="6"/>
        <v>11.734641200893503</v>
      </c>
      <c r="R27" s="92">
        <f t="shared" si="7"/>
        <v>352.42121688677878</v>
      </c>
      <c r="S27" s="92">
        <f t="shared" si="11"/>
        <v>15.246595009084446</v>
      </c>
      <c r="T27" s="1">
        <f t="shared" si="11"/>
        <v>15.246595009084446</v>
      </c>
      <c r="U27" s="92">
        <f t="shared" si="11"/>
        <v>24.277654427068288</v>
      </c>
      <c r="V27" s="92">
        <f t="shared" si="11"/>
        <v>15.246595009084446</v>
      </c>
      <c r="W27" s="92">
        <f t="shared" si="11"/>
        <v>9.7751023296399069</v>
      </c>
      <c r="X27" s="92">
        <f t="shared" si="11"/>
        <v>6.3868579263073109</v>
      </c>
      <c r="Y27" s="92">
        <f t="shared" si="11"/>
        <v>4.2461915908501009</v>
      </c>
      <c r="Z27" s="92">
        <f t="shared" si="9"/>
        <v>296736</v>
      </c>
    </row>
    <row r="28" spans="2:26">
      <c r="B28" s="94" t="s">
        <v>1263</v>
      </c>
      <c r="C28" s="94">
        <v>22.51</v>
      </c>
      <c r="D28" s="94">
        <v>52.09</v>
      </c>
      <c r="E28" s="94">
        <v>11.82</v>
      </c>
      <c r="F28" s="94">
        <v>3.92</v>
      </c>
      <c r="G28" s="96">
        <v>4525</v>
      </c>
      <c r="H28" s="94"/>
      <c r="I28" s="94">
        <v>0</v>
      </c>
      <c r="J28" s="94" t="s">
        <v>755</v>
      </c>
      <c r="K28" s="95" t="s">
        <v>1264</v>
      </c>
      <c r="L28" s="92">
        <f t="shared" si="1"/>
        <v>0</v>
      </c>
      <c r="M28" s="92">
        <f t="shared" si="2"/>
        <v>4.9745856353591161E-3</v>
      </c>
      <c r="N28" s="92">
        <f t="shared" si="3"/>
        <v>5.7423469387755111</v>
      </c>
      <c r="O28" s="1">
        <f t="shared" si="4"/>
        <v>27.700241063879361</v>
      </c>
      <c r="P28" s="92">
        <f t="shared" si="5"/>
        <v>259.59281383520801</v>
      </c>
      <c r="Q28" s="92">
        <f t="shared" si="6"/>
        <v>11.532332911381962</v>
      </c>
      <c r="R28" s="92">
        <f t="shared" si="7"/>
        <v>344.62135654506471</v>
      </c>
      <c r="S28" s="92">
        <f t="shared" si="11"/>
        <v>100.08426735829408</v>
      </c>
      <c r="T28" s="1">
        <f t="shared" si="11"/>
        <v>100.08426735829408</v>
      </c>
      <c r="U28" s="92">
        <f t="shared" si="11"/>
        <v>159.36746893737319</v>
      </c>
      <c r="V28" s="92">
        <f t="shared" si="11"/>
        <v>100.08426735829408</v>
      </c>
      <c r="W28" s="92">
        <f t="shared" si="11"/>
        <v>64.167373399204124</v>
      </c>
      <c r="X28" s="92">
        <f t="shared" si="11"/>
        <v>41.925688712470482</v>
      </c>
      <c r="Y28" s="92">
        <f t="shared" si="11"/>
        <v>27.873566142470867</v>
      </c>
      <c r="Z28" s="92">
        <f t="shared" si="9"/>
        <v>44425</v>
      </c>
    </row>
    <row r="29" spans="2:26">
      <c r="B29" s="94" t="s">
        <v>1226</v>
      </c>
      <c r="C29" s="94">
        <v>18.489999999999998</v>
      </c>
      <c r="D29" s="94">
        <v>60.08</v>
      </c>
      <c r="E29" s="94">
        <v>19.79</v>
      </c>
      <c r="F29" s="94">
        <v>1.91</v>
      </c>
      <c r="G29" s="94">
        <v>1.1100000000000001</v>
      </c>
      <c r="H29" s="94"/>
      <c r="I29" s="94">
        <v>0.7</v>
      </c>
      <c r="J29" s="94" t="s">
        <v>685</v>
      </c>
      <c r="K29" s="95" t="s">
        <v>1227</v>
      </c>
      <c r="L29" s="92">
        <f t="shared" si="1"/>
        <v>3.7858301784748511</v>
      </c>
      <c r="M29" s="92">
        <f t="shared" si="2"/>
        <v>16.657657657657655</v>
      </c>
      <c r="N29" s="92">
        <f t="shared" si="3"/>
        <v>9.6806282722513082</v>
      </c>
      <c r="O29" s="1">
        <f t="shared" si="4"/>
        <v>27.56946119536703</v>
      </c>
      <c r="P29" s="92">
        <f t="shared" si="5"/>
        <v>211.05912023821108</v>
      </c>
      <c r="Q29" s="92">
        <f t="shared" si="6"/>
        <v>11.414771240573883</v>
      </c>
      <c r="R29" s="92">
        <f t="shared" si="7"/>
        <v>340.08884521764691</v>
      </c>
      <c r="S29" s="92">
        <f t="shared" si="11"/>
        <v>81.3724274807429</v>
      </c>
      <c r="T29" s="1">
        <f t="shared" si="11"/>
        <v>81.3724274807429</v>
      </c>
      <c r="U29" s="92">
        <f t="shared" si="11"/>
        <v>129.57199119489047</v>
      </c>
      <c r="V29" s="92">
        <f t="shared" si="11"/>
        <v>81.3724274807429</v>
      </c>
      <c r="W29" s="92">
        <f t="shared" si="11"/>
        <v>52.170586610421758</v>
      </c>
      <c r="X29" s="92">
        <f t="shared" si="11"/>
        <v>34.08722623829032</v>
      </c>
      <c r="Y29" s="92">
        <f t="shared" si="11"/>
        <v>22.662300473641206</v>
      </c>
      <c r="Z29" s="92">
        <f t="shared" si="9"/>
        <v>54083</v>
      </c>
    </row>
    <row r="30" spans="2:26">
      <c r="B30" s="94" t="s">
        <v>1407</v>
      </c>
      <c r="C30" s="94">
        <v>272.52999999999997</v>
      </c>
      <c r="D30" s="94">
        <v>44.64</v>
      </c>
      <c r="E30" s="94">
        <v>48.93</v>
      </c>
      <c r="F30" s="94">
        <v>77.56</v>
      </c>
      <c r="G30" s="94">
        <v>31.42</v>
      </c>
      <c r="H30" s="94"/>
      <c r="I30" s="94">
        <v>0</v>
      </c>
      <c r="J30" s="97" t="s">
        <v>688</v>
      </c>
      <c r="K30" s="95" t="s">
        <v>1408</v>
      </c>
      <c r="L30" s="92">
        <f t="shared" si="1"/>
        <v>0</v>
      </c>
      <c r="M30" s="92">
        <f t="shared" si="2"/>
        <v>8.6737746658179482</v>
      </c>
      <c r="N30" s="92">
        <f t="shared" si="3"/>
        <v>3.5137957710159871</v>
      </c>
      <c r="O30" s="1">
        <f t="shared" si="4"/>
        <v>27.558898850805647</v>
      </c>
      <c r="P30" s="92">
        <f t="shared" si="5"/>
        <v>3108.2928664795359</v>
      </c>
      <c r="Q30" s="92">
        <f t="shared" si="6"/>
        <v>11.405323694564034</v>
      </c>
      <c r="R30" s="92">
        <f t="shared" si="7"/>
        <v>339.72460142107951</v>
      </c>
      <c r="S30" s="92">
        <f t="shared" si="11"/>
        <v>1198.3814562528678</v>
      </c>
      <c r="T30" s="1">
        <f t="shared" si="11"/>
        <v>1198.3814562528678</v>
      </c>
      <c r="U30" s="92">
        <f t="shared" si="11"/>
        <v>1908.2221866179848</v>
      </c>
      <c r="V30" s="92">
        <f t="shared" si="11"/>
        <v>1198.3814562528678</v>
      </c>
      <c r="W30" s="92">
        <f t="shared" si="11"/>
        <v>768.32245874143609</v>
      </c>
      <c r="X30" s="92">
        <f t="shared" si="11"/>
        <v>502.00665119312691</v>
      </c>
      <c r="Y30" s="92">
        <f t="shared" si="11"/>
        <v>333.75040519799251</v>
      </c>
      <c r="Z30" s="92">
        <f t="shared" si="9"/>
        <v>3669</v>
      </c>
    </row>
    <row r="31" spans="2:26">
      <c r="B31" s="94" t="s">
        <v>1339</v>
      </c>
      <c r="C31" s="94">
        <v>11.292400000000001</v>
      </c>
      <c r="D31" s="94">
        <v>6.54</v>
      </c>
      <c r="E31" s="94">
        <v>1.07</v>
      </c>
      <c r="F31" s="94">
        <v>64.849999999999994</v>
      </c>
      <c r="G31" s="94">
        <v>4.12</v>
      </c>
      <c r="H31" s="94"/>
      <c r="I31" s="94">
        <v>0</v>
      </c>
      <c r="J31" s="100" t="s">
        <v>668</v>
      </c>
      <c r="K31" s="95" t="s">
        <v>1340</v>
      </c>
      <c r="L31" s="92">
        <f t="shared" si="1"/>
        <v>0</v>
      </c>
      <c r="M31" s="92">
        <f t="shared" si="2"/>
        <v>2.740873786407767</v>
      </c>
      <c r="N31" s="92">
        <f t="shared" si="3"/>
        <v>0.17413107170393219</v>
      </c>
      <c r="O31" s="1">
        <f t="shared" si="4"/>
        <v>26.889318583373843</v>
      </c>
      <c r="P31" s="92">
        <f t="shared" si="5"/>
        <v>122.19034890691191</v>
      </c>
      <c r="Q31" s="92">
        <f t="shared" si="6"/>
        <v>10.820582773096232</v>
      </c>
      <c r="R31" s="92">
        <f t="shared" si="7"/>
        <v>317.18030758840428</v>
      </c>
      <c r="S31" s="92">
        <f t="shared" si="11"/>
        <v>47.10966905411297</v>
      </c>
      <c r="T31" s="1">
        <f t="shared" si="11"/>
        <v>47.10966905411297</v>
      </c>
      <c r="U31" s="92">
        <f t="shared" si="11"/>
        <v>75.014274648722846</v>
      </c>
      <c r="V31" s="92">
        <f t="shared" si="11"/>
        <v>47.10966905411297</v>
      </c>
      <c r="W31" s="92">
        <f t="shared" si="11"/>
        <v>30.203585485483273</v>
      </c>
      <c r="X31" s="92">
        <f t="shared" si="11"/>
        <v>19.734423523724434</v>
      </c>
      <c r="Y31" s="92">
        <f t="shared" si="11"/>
        <v>13.120088811050399</v>
      </c>
      <c r="Z31" s="92">
        <f t="shared" si="9"/>
        <v>88555</v>
      </c>
    </row>
    <row r="32" spans="2:26">
      <c r="B32" s="94" t="s">
        <v>1488</v>
      </c>
      <c r="C32" s="94">
        <v>132.97999999999999</v>
      </c>
      <c r="D32" s="94">
        <v>54.94</v>
      </c>
      <c r="E32" s="94">
        <v>30.41</v>
      </c>
      <c r="F32" s="94">
        <v>17.63</v>
      </c>
      <c r="G32" s="94">
        <v>7.49</v>
      </c>
      <c r="H32" s="94"/>
      <c r="I32" s="94">
        <v>3</v>
      </c>
      <c r="J32" s="94" t="s">
        <v>1173</v>
      </c>
      <c r="K32" s="95" t="s">
        <v>1489</v>
      </c>
      <c r="L32" s="92">
        <f t="shared" si="1"/>
        <v>2.2559783426079112</v>
      </c>
      <c r="M32" s="92">
        <f t="shared" si="2"/>
        <v>17.754339118825097</v>
      </c>
      <c r="N32" s="92">
        <f t="shared" si="3"/>
        <v>7.542824730572887</v>
      </c>
      <c r="O32" s="1">
        <f t="shared" si="4"/>
        <v>26.593133533529702</v>
      </c>
      <c r="P32" s="92">
        <f t="shared" si="5"/>
        <v>1405.6844111949347</v>
      </c>
      <c r="Q32" s="92">
        <f t="shared" si="6"/>
        <v>10.570645293991086</v>
      </c>
      <c r="R32" s="92">
        <f t="shared" si="7"/>
        <v>307.54413580381197</v>
      </c>
      <c r="S32" s="92">
        <f t="shared" si="11"/>
        <v>541.95219179190917</v>
      </c>
      <c r="T32" s="1">
        <f t="shared" si="11"/>
        <v>541.95219179190917</v>
      </c>
      <c r="U32" s="92">
        <f t="shared" si="11"/>
        <v>862.96829032820892</v>
      </c>
      <c r="V32" s="92">
        <f t="shared" si="11"/>
        <v>541.95219179190917</v>
      </c>
      <c r="W32" s="92">
        <f t="shared" si="11"/>
        <v>347.46368808130796</v>
      </c>
      <c r="X32" s="92">
        <f t="shared" si="11"/>
        <v>227.02588018920753</v>
      </c>
      <c r="Y32" s="92">
        <f t="shared" si="11"/>
        <v>150.93421436448151</v>
      </c>
      <c r="Z32" s="92">
        <f t="shared" si="9"/>
        <v>7520</v>
      </c>
    </row>
    <row r="33" spans="2:26">
      <c r="B33" s="94" t="s">
        <v>1283</v>
      </c>
      <c r="C33" s="94">
        <v>25.33</v>
      </c>
      <c r="D33" s="94">
        <v>39.020000000000003</v>
      </c>
      <c r="E33" s="94">
        <v>14.34</v>
      </c>
      <c r="F33" s="94">
        <v>8.84</v>
      </c>
      <c r="G33" s="94">
        <v>3.15</v>
      </c>
      <c r="H33" s="94"/>
      <c r="I33" s="94">
        <v>0</v>
      </c>
      <c r="J33" s="99" t="s">
        <v>743</v>
      </c>
      <c r="K33" s="95" t="s">
        <v>1284</v>
      </c>
      <c r="L33" s="92">
        <f t="shared" si="1"/>
        <v>0</v>
      </c>
      <c r="M33" s="92">
        <f t="shared" si="2"/>
        <v>8.0412698412698411</v>
      </c>
      <c r="N33" s="92">
        <f t="shared" si="3"/>
        <v>2.8653846153846154</v>
      </c>
      <c r="O33" s="1">
        <f t="shared" si="4"/>
        <v>25.12929327513509</v>
      </c>
      <c r="P33" s="92">
        <f t="shared" si="5"/>
        <v>238.35546109991239</v>
      </c>
      <c r="Q33" s="92">
        <f t="shared" si="6"/>
        <v>9.4100063600439157</v>
      </c>
      <c r="R33" s="92">
        <f t="shared" si="7"/>
        <v>262.79648056041435</v>
      </c>
      <c r="S33" s="92">
        <f t="shared" ref="S33:Y42" si="12">$P33/S$2</f>
        <v>91.896348525952945</v>
      </c>
      <c r="T33" s="1">
        <f t="shared" si="12"/>
        <v>91.896348525952945</v>
      </c>
      <c r="U33" s="92">
        <f t="shared" si="12"/>
        <v>146.32957662305512</v>
      </c>
      <c r="V33" s="92">
        <f t="shared" si="12"/>
        <v>91.896348525952945</v>
      </c>
      <c r="W33" s="92">
        <f t="shared" si="12"/>
        <v>58.917824604523673</v>
      </c>
      <c r="X33" s="92">
        <f t="shared" si="12"/>
        <v>38.495737679919301</v>
      </c>
      <c r="Y33" s="92">
        <f t="shared" si="12"/>
        <v>25.593222756178097</v>
      </c>
      <c r="Z33" s="92">
        <f t="shared" si="9"/>
        <v>39479</v>
      </c>
    </row>
    <row r="34" spans="2:26">
      <c r="B34" s="94" t="s">
        <v>1382</v>
      </c>
      <c r="C34" s="94">
        <v>4.9800000000000004</v>
      </c>
      <c r="D34" s="94">
        <v>21.07</v>
      </c>
      <c r="E34" s="94">
        <v>40.28</v>
      </c>
      <c r="F34" s="94">
        <v>6.91</v>
      </c>
      <c r="G34" s="97">
        <v>3.08</v>
      </c>
      <c r="H34" s="94"/>
      <c r="I34" s="94">
        <v>2.5099999999999998</v>
      </c>
      <c r="J34" s="94"/>
      <c r="K34" s="95" t="s">
        <v>1383</v>
      </c>
      <c r="L34" s="92">
        <f t="shared" si="1"/>
        <v>50.401606425702802</v>
      </c>
      <c r="M34" s="92">
        <f t="shared" si="2"/>
        <v>1.616883116883117</v>
      </c>
      <c r="N34" s="92">
        <f t="shared" si="3"/>
        <v>0.72069464544138939</v>
      </c>
      <c r="O34" s="1">
        <f t="shared" si="4"/>
        <v>25.101181940511186</v>
      </c>
      <c r="P34" s="92">
        <f t="shared" si="5"/>
        <v>46.756659046812082</v>
      </c>
      <c r="Q34" s="92">
        <f t="shared" si="6"/>
        <v>9.3888873587976054</v>
      </c>
      <c r="R34" s="92">
        <f t="shared" si="7"/>
        <v>261.98225163941748</v>
      </c>
      <c r="S34" s="92">
        <f t="shared" si="12"/>
        <v>18.026716131642992</v>
      </c>
      <c r="T34" s="1">
        <f t="shared" si="12"/>
        <v>18.026716131642992</v>
      </c>
      <c r="U34" s="92">
        <f t="shared" si="12"/>
        <v>28.704532680124384</v>
      </c>
      <c r="V34" s="92">
        <f t="shared" si="12"/>
        <v>18.026716131642992</v>
      </c>
      <c r="W34" s="92">
        <f t="shared" si="12"/>
        <v>11.557531025726526</v>
      </c>
      <c r="X34" s="92">
        <f t="shared" si="12"/>
        <v>7.5514614733371648</v>
      </c>
      <c r="Y34" s="92">
        <f t="shared" si="12"/>
        <v>5.0204580369070104</v>
      </c>
      <c r="Z34" s="92">
        <f t="shared" si="9"/>
        <v>200803</v>
      </c>
    </row>
    <row r="35" spans="2:26">
      <c r="B35" s="94" t="s">
        <v>1415</v>
      </c>
      <c r="C35" s="94">
        <v>59.67</v>
      </c>
      <c r="D35" s="94">
        <v>58.32</v>
      </c>
      <c r="E35" s="94">
        <v>21.42</v>
      </c>
      <c r="F35" s="94">
        <v>5.28</v>
      </c>
      <c r="G35" s="94">
        <v>3.53</v>
      </c>
      <c r="H35" s="94"/>
      <c r="I35" s="94">
        <v>0</v>
      </c>
      <c r="J35" s="94" t="s">
        <v>733</v>
      </c>
      <c r="K35" s="95" t="s">
        <v>1416</v>
      </c>
      <c r="L35" s="92">
        <f t="shared" ref="L35:L66" si="13">I35/C35*100</f>
        <v>0</v>
      </c>
      <c r="M35" s="92">
        <f t="shared" ref="M35:M66" si="14">C35/G35</f>
        <v>16.903682719546744</v>
      </c>
      <c r="N35" s="92">
        <f t="shared" ref="N35:N66" si="15">C35/F35</f>
        <v>11.301136363636363</v>
      </c>
      <c r="O35" s="1">
        <f t="shared" ref="O35:O66" si="16">((POWER(Q35,1/10)-1)*100)</f>
        <v>24.229166007943181</v>
      </c>
      <c r="P35" s="92">
        <f t="shared" ref="P35:P66" si="17">IF($O$1=1,POWER((1+(D35)/100),10)*F35,IF($O$1=2,POWER((1+(E35)/100),10)*F35,POWER((1+(E35+L35)/100),10)*F35))</f>
        <v>522.3862468612374</v>
      </c>
      <c r="Q35" s="92">
        <f t="shared" ref="Q35:Q66" si="18">P35/C35</f>
        <v>8.7545876799268871</v>
      </c>
      <c r="R35" s="92">
        <f t="shared" ref="R35:R66" si="19">S35/C35*100-100</f>
        <v>237.52725317182626</v>
      </c>
      <c r="S35" s="92">
        <f t="shared" si="12"/>
        <v>201.40251196762873</v>
      </c>
      <c r="T35" s="1">
        <f t="shared" si="12"/>
        <v>201.40251196762873</v>
      </c>
      <c r="U35" s="92">
        <f t="shared" si="12"/>
        <v>320.69984041552851</v>
      </c>
      <c r="V35" s="92">
        <f t="shared" si="12"/>
        <v>201.40251196762873</v>
      </c>
      <c r="W35" s="92">
        <f t="shared" si="12"/>
        <v>129.12589091249944</v>
      </c>
      <c r="X35" s="92">
        <f t="shared" si="12"/>
        <v>84.368295292962998</v>
      </c>
      <c r="Y35" s="92">
        <f t="shared" si="12"/>
        <v>56.090796153729933</v>
      </c>
      <c r="Z35" s="92">
        <f t="shared" ref="Z35:Z66" si="20">ROUND(1000000/C35,  0)</f>
        <v>16759</v>
      </c>
    </row>
    <row r="36" spans="2:26">
      <c r="B36" s="94" t="s">
        <v>1273</v>
      </c>
      <c r="C36" s="94">
        <v>12.87</v>
      </c>
      <c r="D36" s="94">
        <v>82.25</v>
      </c>
      <c r="E36" s="94">
        <v>7.28</v>
      </c>
      <c r="F36" s="94">
        <v>0.27</v>
      </c>
      <c r="G36" s="94">
        <v>0.23</v>
      </c>
      <c r="H36" s="94"/>
      <c r="I36" s="94">
        <v>0</v>
      </c>
      <c r="J36" s="94" t="s">
        <v>902</v>
      </c>
      <c r="K36" s="95" t="s">
        <v>1274</v>
      </c>
      <c r="L36" s="92">
        <f t="shared" si="13"/>
        <v>0</v>
      </c>
      <c r="M36" s="92">
        <f t="shared" si="14"/>
        <v>55.95652173913043</v>
      </c>
      <c r="N36" s="92">
        <f t="shared" si="15"/>
        <v>47.666666666666657</v>
      </c>
      <c r="O36" s="1">
        <f t="shared" si="16"/>
        <v>23.83575569056433</v>
      </c>
      <c r="P36" s="92">
        <f t="shared" si="17"/>
        <v>109.15386900242211</v>
      </c>
      <c r="Q36" s="92">
        <f t="shared" si="18"/>
        <v>8.4812641027523021</v>
      </c>
      <c r="R36" s="92">
        <f t="shared" si="19"/>
        <v>226.98944606957258</v>
      </c>
      <c r="S36" s="92">
        <f t="shared" si="12"/>
        <v>42.083541709153991</v>
      </c>
      <c r="T36" s="1">
        <f t="shared" si="12"/>
        <v>42.083541709153991</v>
      </c>
      <c r="U36" s="92">
        <f t="shared" si="12"/>
        <v>67.011006855838801</v>
      </c>
      <c r="V36" s="92">
        <f t="shared" si="12"/>
        <v>42.083541709153991</v>
      </c>
      <c r="W36" s="92">
        <f t="shared" si="12"/>
        <v>26.981167031428352</v>
      </c>
      <c r="X36" s="92">
        <f t="shared" si="12"/>
        <v>17.62895923791805</v>
      </c>
      <c r="Y36" s="92">
        <f t="shared" si="12"/>
        <v>11.720307439931778</v>
      </c>
      <c r="Z36" s="92">
        <f t="shared" si="20"/>
        <v>77700</v>
      </c>
    </row>
    <row r="37" spans="2:26">
      <c r="B37" s="94" t="s">
        <v>1285</v>
      </c>
      <c r="C37" s="94">
        <v>9.86</v>
      </c>
      <c r="D37" s="94">
        <v>34.21</v>
      </c>
      <c r="E37" s="94">
        <v>13.78</v>
      </c>
      <c r="F37" s="94">
        <v>4.37</v>
      </c>
      <c r="G37" s="94">
        <v>1.1399999999999999</v>
      </c>
      <c r="H37" s="94"/>
      <c r="I37" s="94">
        <v>0</v>
      </c>
      <c r="J37" s="94" t="s">
        <v>743</v>
      </c>
      <c r="K37" s="95" t="s">
        <v>1286</v>
      </c>
      <c r="L37" s="92">
        <f t="shared" si="13"/>
        <v>0</v>
      </c>
      <c r="M37" s="92">
        <f t="shared" si="14"/>
        <v>8.6491228070175445</v>
      </c>
      <c r="N37" s="92">
        <f t="shared" si="15"/>
        <v>2.2562929061784893</v>
      </c>
      <c r="O37" s="1">
        <f t="shared" si="16"/>
        <v>23.721543248630649</v>
      </c>
      <c r="P37" s="92">
        <f t="shared" si="17"/>
        <v>82.85718998949568</v>
      </c>
      <c r="Q37" s="92">
        <f t="shared" si="18"/>
        <v>8.4033661246953031</v>
      </c>
      <c r="R37" s="92">
        <f t="shared" si="19"/>
        <v>223.98614179957212</v>
      </c>
      <c r="S37" s="92">
        <f t="shared" si="12"/>
        <v>31.945033581437812</v>
      </c>
      <c r="T37" s="1">
        <f t="shared" si="12"/>
        <v>31.945033581437812</v>
      </c>
      <c r="U37" s="92">
        <f t="shared" si="12"/>
        <v>50.867127085696126</v>
      </c>
      <c r="V37" s="92">
        <f t="shared" si="12"/>
        <v>31.945033581437812</v>
      </c>
      <c r="W37" s="92">
        <f t="shared" si="12"/>
        <v>20.481030157637097</v>
      </c>
      <c r="X37" s="92">
        <f t="shared" si="12"/>
        <v>13.381898765868192</v>
      </c>
      <c r="Y37" s="92">
        <f t="shared" si="12"/>
        <v>8.8967230310835639</v>
      </c>
      <c r="Z37" s="92">
        <f t="shared" si="20"/>
        <v>101420</v>
      </c>
    </row>
    <row r="38" spans="2:26">
      <c r="B38" s="94" t="s">
        <v>1333</v>
      </c>
      <c r="C38" s="94">
        <v>4.4050000000000002</v>
      </c>
      <c r="D38" s="94">
        <v>36.979999999999997</v>
      </c>
      <c r="E38" s="94">
        <v>5.18</v>
      </c>
      <c r="F38" s="94">
        <v>1.57</v>
      </c>
      <c r="G38" s="94">
        <v>0.55000000000000004</v>
      </c>
      <c r="H38" s="94"/>
      <c r="I38" s="94">
        <v>0</v>
      </c>
      <c r="J38" s="100" t="s">
        <v>668</v>
      </c>
      <c r="K38" s="95" t="s">
        <v>1334</v>
      </c>
      <c r="L38" s="92">
        <f t="shared" si="13"/>
        <v>0</v>
      </c>
      <c r="M38" s="92">
        <f t="shared" si="14"/>
        <v>8.0090909090909097</v>
      </c>
      <c r="N38" s="92">
        <f t="shared" si="15"/>
        <v>2.8057324840764331</v>
      </c>
      <c r="O38" s="1">
        <f t="shared" si="16"/>
        <v>23.552784024578077</v>
      </c>
      <c r="P38" s="92">
        <f t="shared" si="17"/>
        <v>36.514997155657646</v>
      </c>
      <c r="Q38" s="92">
        <f t="shared" si="18"/>
        <v>8.289443168140215</v>
      </c>
      <c r="R38" s="92">
        <f t="shared" si="19"/>
        <v>219.59391865839348</v>
      </c>
      <c r="S38" s="92">
        <f t="shared" si="12"/>
        <v>14.078112116902235</v>
      </c>
      <c r="T38" s="1">
        <f t="shared" si="12"/>
        <v>14.078112116902235</v>
      </c>
      <c r="U38" s="92">
        <f t="shared" si="12"/>
        <v>22.417040706861357</v>
      </c>
      <c r="V38" s="92">
        <f t="shared" si="12"/>
        <v>14.078112116902235</v>
      </c>
      <c r="W38" s="92">
        <f t="shared" si="12"/>
        <v>9.0259488409620037</v>
      </c>
      <c r="X38" s="92">
        <f t="shared" si="12"/>
        <v>5.8973758998455477</v>
      </c>
      <c r="Y38" s="92">
        <f t="shared" si="12"/>
        <v>3.9207679649270655</v>
      </c>
      <c r="Z38" s="92">
        <f t="shared" si="20"/>
        <v>227015</v>
      </c>
    </row>
    <row r="39" spans="2:26">
      <c r="B39" s="94" t="s">
        <v>1558</v>
      </c>
      <c r="C39" s="94">
        <v>99.4</v>
      </c>
      <c r="D39" s="94">
        <v>56.05</v>
      </c>
      <c r="E39" s="94">
        <v>41.54</v>
      </c>
      <c r="F39" s="94">
        <v>9.61</v>
      </c>
      <c r="G39" s="94">
        <v>5.24</v>
      </c>
      <c r="H39" s="94"/>
      <c r="I39" s="94">
        <v>3.21</v>
      </c>
      <c r="J39" s="94" t="s">
        <v>1173</v>
      </c>
      <c r="K39" s="95" t="s">
        <v>1559</v>
      </c>
      <c r="L39" s="92">
        <f t="shared" si="13"/>
        <v>3.2293762575452716</v>
      </c>
      <c r="M39" s="92">
        <f t="shared" si="14"/>
        <v>18.96946564885496</v>
      </c>
      <c r="N39" s="92">
        <f t="shared" si="15"/>
        <v>10.343392299687826</v>
      </c>
      <c r="O39" s="1">
        <f t="shared" si="16"/>
        <v>23.537120239693699</v>
      </c>
      <c r="P39" s="92">
        <f t="shared" si="17"/>
        <v>822.92663248472047</v>
      </c>
      <c r="Q39" s="92">
        <f t="shared" si="18"/>
        <v>8.2789399646350148</v>
      </c>
      <c r="R39" s="92">
        <f t="shared" si="19"/>
        <v>219.18897469549921</v>
      </c>
      <c r="S39" s="92">
        <f t="shared" si="12"/>
        <v>317.27384084732626</v>
      </c>
      <c r="T39" s="1">
        <f t="shared" si="12"/>
        <v>317.27384084732626</v>
      </c>
      <c r="U39" s="92">
        <f t="shared" si="12"/>
        <v>505.20556637403547</v>
      </c>
      <c r="V39" s="92">
        <f t="shared" si="12"/>
        <v>317.27384084732626</v>
      </c>
      <c r="W39" s="92">
        <f t="shared" si="12"/>
        <v>203.41487781059234</v>
      </c>
      <c r="X39" s="92">
        <f t="shared" si="12"/>
        <v>132.90724545502266</v>
      </c>
      <c r="Y39" s="92">
        <f t="shared" si="12"/>
        <v>88.361074338232143</v>
      </c>
      <c r="Z39" s="92">
        <f t="shared" si="20"/>
        <v>10060</v>
      </c>
    </row>
    <row r="40" spans="2:26">
      <c r="B40" s="94" t="s">
        <v>1212</v>
      </c>
      <c r="C40" s="94">
        <v>47.3</v>
      </c>
      <c r="D40" s="94">
        <v>33.21</v>
      </c>
      <c r="E40" s="94">
        <v>5.36</v>
      </c>
      <c r="F40" s="94">
        <v>21.37</v>
      </c>
      <c r="G40" s="94">
        <v>6.27</v>
      </c>
      <c r="H40" s="94"/>
      <c r="I40" s="94">
        <v>1.1000000000000001</v>
      </c>
      <c r="J40" s="94" t="s">
        <v>671</v>
      </c>
      <c r="K40" s="95" t="s">
        <v>1213</v>
      </c>
      <c r="L40" s="92">
        <f t="shared" si="13"/>
        <v>2.3255813953488373</v>
      </c>
      <c r="M40" s="92">
        <f t="shared" si="14"/>
        <v>7.5438596491228074</v>
      </c>
      <c r="N40" s="92">
        <f t="shared" si="15"/>
        <v>2.2133832475432849</v>
      </c>
      <c r="O40" s="1">
        <f t="shared" si="16"/>
        <v>23.035706223692731</v>
      </c>
      <c r="P40" s="92">
        <f t="shared" si="17"/>
        <v>375.98697923038782</v>
      </c>
      <c r="Q40" s="92">
        <f t="shared" si="18"/>
        <v>7.9489847617418148</v>
      </c>
      <c r="R40" s="92">
        <f t="shared" si="19"/>
        <v>206.46777326671594</v>
      </c>
      <c r="S40" s="92">
        <f t="shared" si="12"/>
        <v>144.95925675515664</v>
      </c>
      <c r="T40" s="1">
        <f t="shared" si="12"/>
        <v>144.95925675515664</v>
      </c>
      <c r="U40" s="92">
        <f t="shared" si="12"/>
        <v>230.82338970828928</v>
      </c>
      <c r="V40" s="92">
        <f t="shared" si="12"/>
        <v>144.95925675515664</v>
      </c>
      <c r="W40" s="92">
        <f t="shared" si="12"/>
        <v>92.938230966711501</v>
      </c>
      <c r="X40" s="92">
        <f t="shared" si="12"/>
        <v>60.723996239596111</v>
      </c>
      <c r="Y40" s="92">
        <f t="shared" si="12"/>
        <v>40.371294487908671</v>
      </c>
      <c r="Z40" s="92">
        <f t="shared" si="20"/>
        <v>21142</v>
      </c>
    </row>
    <row r="41" spans="2:26">
      <c r="B41" s="94" t="s">
        <v>1265</v>
      </c>
      <c r="C41" s="94">
        <v>15.37</v>
      </c>
      <c r="D41" s="94">
        <v>30.91</v>
      </c>
      <c r="E41" s="94">
        <v>13.95</v>
      </c>
      <c r="F41" s="94">
        <v>8.1999999999999993</v>
      </c>
      <c r="G41" s="94">
        <v>2.42</v>
      </c>
      <c r="H41" s="94"/>
      <c r="I41" s="94">
        <v>1.1000000000000001</v>
      </c>
      <c r="J41" s="94" t="s">
        <v>738</v>
      </c>
      <c r="K41" s="95" t="s">
        <v>1266</v>
      </c>
      <c r="L41" s="92">
        <f t="shared" si="13"/>
        <v>7.156798959011061</v>
      </c>
      <c r="M41" s="92">
        <f t="shared" si="14"/>
        <v>6.3512396694214877</v>
      </c>
      <c r="N41" s="92">
        <f t="shared" si="15"/>
        <v>1.8743902439024391</v>
      </c>
      <c r="O41" s="1">
        <f t="shared" si="16"/>
        <v>22.938191859122735</v>
      </c>
      <c r="P41" s="92">
        <f t="shared" si="17"/>
        <v>121.21101305643798</v>
      </c>
      <c r="Q41" s="92">
        <f t="shared" si="18"/>
        <v>7.8862077460271944</v>
      </c>
      <c r="R41" s="92">
        <f t="shared" si="19"/>
        <v>204.04744755279756</v>
      </c>
      <c r="S41" s="92">
        <f t="shared" si="12"/>
        <v>46.732092688864988</v>
      </c>
      <c r="T41" s="1">
        <f t="shared" si="12"/>
        <v>46.732092688864988</v>
      </c>
      <c r="U41" s="92">
        <f t="shared" si="12"/>
        <v>74.413047390449293</v>
      </c>
      <c r="V41" s="92">
        <f t="shared" si="12"/>
        <v>46.732092688864988</v>
      </c>
      <c r="W41" s="92">
        <f t="shared" si="12"/>
        <v>29.961508641089267</v>
      </c>
      <c r="X41" s="92">
        <f t="shared" si="12"/>
        <v>19.576255316348718</v>
      </c>
      <c r="Y41" s="92">
        <f t="shared" si="12"/>
        <v>13.014933424810753</v>
      </c>
      <c r="Z41" s="92">
        <f t="shared" si="20"/>
        <v>65062</v>
      </c>
    </row>
    <row r="42" spans="2:26">
      <c r="B42" s="94" t="s">
        <v>1364</v>
      </c>
      <c r="C42" s="94">
        <v>10.01</v>
      </c>
      <c r="D42" s="94">
        <v>65.17</v>
      </c>
      <c r="E42" s="94">
        <v>24.34</v>
      </c>
      <c r="F42" s="94">
        <v>0.5</v>
      </c>
      <c r="G42" s="94">
        <v>0.28000000000000003</v>
      </c>
      <c r="H42" s="94"/>
      <c r="I42" s="94">
        <v>0</v>
      </c>
      <c r="J42" s="94" t="s">
        <v>902</v>
      </c>
      <c r="K42" s="95" t="s">
        <v>1365</v>
      </c>
      <c r="L42" s="92">
        <f t="shared" si="13"/>
        <v>0</v>
      </c>
      <c r="M42" s="92">
        <f t="shared" si="14"/>
        <v>35.749999999999993</v>
      </c>
      <c r="N42" s="92">
        <f t="shared" si="15"/>
        <v>20.02</v>
      </c>
      <c r="O42" s="1">
        <f t="shared" si="16"/>
        <v>22.400942369314116</v>
      </c>
      <c r="P42" s="92">
        <f t="shared" si="17"/>
        <v>75.558215464323283</v>
      </c>
      <c r="Q42" s="92">
        <f t="shared" si="18"/>
        <v>7.5482732731591691</v>
      </c>
      <c r="R42" s="92">
        <f t="shared" si="19"/>
        <v>191.01861072468023</v>
      </c>
      <c r="S42" s="92">
        <f t="shared" si="12"/>
        <v>29.130962933540491</v>
      </c>
      <c r="T42" s="1">
        <f t="shared" si="12"/>
        <v>29.130962933540491</v>
      </c>
      <c r="U42" s="92">
        <f t="shared" si="12"/>
        <v>46.386189887436423</v>
      </c>
      <c r="V42" s="92">
        <f t="shared" si="12"/>
        <v>29.130962933540491</v>
      </c>
      <c r="W42" s="92">
        <f t="shared" si="12"/>
        <v>18.676835284641371</v>
      </c>
      <c r="X42" s="92">
        <f t="shared" si="12"/>
        <v>12.203073630682088</v>
      </c>
      <c r="Y42" s="92">
        <f t="shared" si="12"/>
        <v>8.1130016090847494</v>
      </c>
      <c r="Z42" s="92">
        <f t="shared" si="20"/>
        <v>99900</v>
      </c>
    </row>
    <row r="43" spans="2:26">
      <c r="B43" s="94" t="s">
        <v>1384</v>
      </c>
      <c r="C43" s="94">
        <v>252.82</v>
      </c>
      <c r="D43" s="94">
        <v>55.92</v>
      </c>
      <c r="E43" s="94">
        <v>24.57</v>
      </c>
      <c r="F43" s="94">
        <v>21.34</v>
      </c>
      <c r="G43" s="94">
        <v>11.89</v>
      </c>
      <c r="H43" s="94"/>
      <c r="I43" s="94">
        <v>3</v>
      </c>
      <c r="J43" s="94" t="s">
        <v>765</v>
      </c>
      <c r="K43" s="95" t="s">
        <v>1385</v>
      </c>
      <c r="L43" s="92">
        <f t="shared" si="13"/>
        <v>1.186614982991852</v>
      </c>
      <c r="M43" s="92">
        <f t="shared" si="14"/>
        <v>21.263246425567701</v>
      </c>
      <c r="N43" s="92">
        <f t="shared" si="15"/>
        <v>11.847235238987816</v>
      </c>
      <c r="O43" s="1">
        <f t="shared" si="16"/>
        <v>21.769949217172659</v>
      </c>
      <c r="P43" s="92">
        <f t="shared" si="17"/>
        <v>1812.2273321649454</v>
      </c>
      <c r="Q43" s="92">
        <f t="shared" si="18"/>
        <v>7.1680536831142527</v>
      </c>
      <c r="R43" s="92">
        <f t="shared" si="19"/>
        <v>176.35949957953369</v>
      </c>
      <c r="S43" s="92">
        <f t="shared" ref="S43:Y52" si="21">$P43/S$2</f>
        <v>698.69208683697718</v>
      </c>
      <c r="T43" s="1">
        <f t="shared" si="21"/>
        <v>698.69208683697718</v>
      </c>
      <c r="U43" s="92">
        <f t="shared" si="21"/>
        <v>1112.550377644872</v>
      </c>
      <c r="V43" s="92">
        <f t="shared" si="21"/>
        <v>698.69208683697718</v>
      </c>
      <c r="W43" s="92">
        <f t="shared" si="21"/>
        <v>447.95488052720503</v>
      </c>
      <c r="X43" s="92">
        <f t="shared" si="21"/>
        <v>292.68483161020959</v>
      </c>
      <c r="Y43" s="92">
        <f t="shared" si="21"/>
        <v>194.58642811414424</v>
      </c>
      <c r="Z43" s="92">
        <f t="shared" si="20"/>
        <v>3955</v>
      </c>
    </row>
    <row r="44" spans="2:26">
      <c r="B44" s="94" t="s">
        <v>1214</v>
      </c>
      <c r="C44" s="94">
        <v>15.13</v>
      </c>
      <c r="D44" s="94">
        <v>31.21</v>
      </c>
      <c r="E44" s="94">
        <v>5.39</v>
      </c>
      <c r="F44" s="94">
        <v>6.73</v>
      </c>
      <c r="G44" s="94">
        <v>1.9</v>
      </c>
      <c r="H44" s="94"/>
      <c r="I44" s="94">
        <v>0</v>
      </c>
      <c r="J44" s="94" t="s">
        <v>679</v>
      </c>
      <c r="K44" s="95" t="s">
        <v>1215</v>
      </c>
      <c r="L44" s="92">
        <f t="shared" si="13"/>
        <v>0</v>
      </c>
      <c r="M44" s="92">
        <f t="shared" si="14"/>
        <v>7.9631578947368427</v>
      </c>
      <c r="N44" s="92">
        <f t="shared" si="15"/>
        <v>2.2481426448736999</v>
      </c>
      <c r="O44" s="1">
        <f t="shared" si="16"/>
        <v>20.9997712021053</v>
      </c>
      <c r="P44" s="92">
        <f t="shared" si="17"/>
        <v>101.78514956634343</v>
      </c>
      <c r="Q44" s="92">
        <f t="shared" si="18"/>
        <v>6.7273727406704182</v>
      </c>
      <c r="R44" s="92">
        <f t="shared" si="19"/>
        <v>159.3693415656636</v>
      </c>
      <c r="S44" s="92">
        <f t="shared" si="21"/>
        <v>39.2425813788849</v>
      </c>
      <c r="T44" s="1">
        <f t="shared" si="21"/>
        <v>39.2425813788849</v>
      </c>
      <c r="U44" s="92">
        <f t="shared" si="21"/>
        <v>62.487252332406705</v>
      </c>
      <c r="V44" s="92">
        <f t="shared" si="21"/>
        <v>39.2425813788849</v>
      </c>
      <c r="W44" s="92">
        <f t="shared" si="21"/>
        <v>25.159732283126765</v>
      </c>
      <c r="X44" s="92">
        <f t="shared" si="21"/>
        <v>16.438869910242428</v>
      </c>
      <c r="Y44" s="92">
        <f t="shared" si="21"/>
        <v>10.929097215147841</v>
      </c>
      <c r="Z44" s="92">
        <f t="shared" si="20"/>
        <v>66094</v>
      </c>
    </row>
    <row r="45" spans="2:26">
      <c r="B45" s="94" t="s">
        <v>1315</v>
      </c>
      <c r="C45" s="94">
        <v>4</v>
      </c>
      <c r="D45" s="94">
        <v>37.33</v>
      </c>
      <c r="E45" s="94">
        <v>16.32</v>
      </c>
      <c r="F45" s="94">
        <v>1.05</v>
      </c>
      <c r="G45" s="94">
        <v>2.46</v>
      </c>
      <c r="H45" s="94"/>
      <c r="I45" s="94">
        <v>0</v>
      </c>
      <c r="J45" s="99" t="s">
        <v>685</v>
      </c>
      <c r="K45" s="95" t="s">
        <v>1316</v>
      </c>
      <c r="L45" s="92">
        <f t="shared" si="13"/>
        <v>0</v>
      </c>
      <c r="M45" s="92">
        <f t="shared" si="14"/>
        <v>1.6260162601626016</v>
      </c>
      <c r="N45" s="92">
        <f t="shared" si="15"/>
        <v>3.8095238095238093</v>
      </c>
      <c r="O45" s="1">
        <f t="shared" si="16"/>
        <v>20.137433767943236</v>
      </c>
      <c r="P45" s="92">
        <f t="shared" si="17"/>
        <v>25.052063257563745</v>
      </c>
      <c r="Q45" s="92">
        <f t="shared" si="18"/>
        <v>6.2630158143909362</v>
      </c>
      <c r="R45" s="92">
        <f t="shared" si="19"/>
        <v>141.46637188294574</v>
      </c>
      <c r="S45" s="92">
        <f t="shared" si="21"/>
        <v>9.6586548753178292</v>
      </c>
      <c r="T45" s="1">
        <f t="shared" si="21"/>
        <v>9.6586548753178292</v>
      </c>
      <c r="U45" s="92">
        <f t="shared" si="21"/>
        <v>15.379793662359871</v>
      </c>
      <c r="V45" s="92">
        <f t="shared" si="21"/>
        <v>9.6586548753178292</v>
      </c>
      <c r="W45" s="92">
        <f t="shared" si="21"/>
        <v>6.1924868940672875</v>
      </c>
      <c r="X45" s="92">
        <f t="shared" si="21"/>
        <v>4.0460480790061206</v>
      </c>
      <c r="Y45" s="92">
        <f t="shared" si="21"/>
        <v>2.6899448097139875</v>
      </c>
      <c r="Z45" s="92">
        <f t="shared" si="20"/>
        <v>250000</v>
      </c>
    </row>
    <row r="46" spans="2:26">
      <c r="B46" s="99" t="s">
        <v>1307</v>
      </c>
      <c r="C46" s="94">
        <v>33.549999999999997</v>
      </c>
      <c r="D46" s="94">
        <v>25.62</v>
      </c>
      <c r="E46" s="94">
        <v>6.06</v>
      </c>
      <c r="F46" s="94">
        <v>21.21</v>
      </c>
      <c r="G46" s="94">
        <v>6.01</v>
      </c>
      <c r="H46" s="94"/>
      <c r="I46" s="94">
        <v>2</v>
      </c>
      <c r="J46" s="100" t="s">
        <v>668</v>
      </c>
      <c r="K46" s="95" t="s">
        <v>1308</v>
      </c>
      <c r="L46" s="92">
        <f t="shared" si="13"/>
        <v>5.9612518628912081</v>
      </c>
      <c r="M46" s="92">
        <f t="shared" si="14"/>
        <v>5.5823627287853572</v>
      </c>
      <c r="N46" s="92">
        <f t="shared" si="15"/>
        <v>1.5818010372465816</v>
      </c>
      <c r="O46" s="1">
        <f t="shared" si="16"/>
        <v>19.989599421952263</v>
      </c>
      <c r="P46" s="92">
        <f t="shared" si="17"/>
        <v>207.55278211410695</v>
      </c>
      <c r="Q46" s="92">
        <f t="shared" si="18"/>
        <v>6.1863720451298647</v>
      </c>
      <c r="R46" s="92">
        <f t="shared" si="19"/>
        <v>138.51142279142658</v>
      </c>
      <c r="S46" s="92">
        <f t="shared" si="21"/>
        <v>80.020582346523611</v>
      </c>
      <c r="T46" s="1">
        <f t="shared" si="21"/>
        <v>80.020582346523611</v>
      </c>
      <c r="U46" s="92">
        <f t="shared" si="21"/>
        <v>127.41940374910772</v>
      </c>
      <c r="V46" s="92">
        <f t="shared" si="21"/>
        <v>80.020582346523611</v>
      </c>
      <c r="W46" s="92">
        <f t="shared" si="21"/>
        <v>51.303873451651185</v>
      </c>
      <c r="X46" s="92">
        <f t="shared" si="21"/>
        <v>33.520933055747996</v>
      </c>
      <c r="Y46" s="92">
        <f t="shared" si="21"/>
        <v>22.285810284347576</v>
      </c>
      <c r="Z46" s="92">
        <f t="shared" si="20"/>
        <v>29806</v>
      </c>
    </row>
    <row r="47" spans="2:26">
      <c r="B47" s="94" t="s">
        <v>1470</v>
      </c>
      <c r="C47" s="94">
        <v>27.895</v>
      </c>
      <c r="D47" s="94">
        <v>35.380000000000003</v>
      </c>
      <c r="E47" s="94">
        <v>10.58</v>
      </c>
      <c r="F47" s="94">
        <v>8.31</v>
      </c>
      <c r="G47" s="94">
        <v>2.9</v>
      </c>
      <c r="H47" s="94"/>
      <c r="I47" s="94">
        <v>0</v>
      </c>
      <c r="J47" s="99" t="s">
        <v>308</v>
      </c>
      <c r="K47" s="95" t="s">
        <v>1471</v>
      </c>
      <c r="L47" s="92">
        <f t="shared" si="13"/>
        <v>0</v>
      </c>
      <c r="M47" s="92">
        <f t="shared" si="14"/>
        <v>9.6189655172413797</v>
      </c>
      <c r="N47" s="92">
        <f t="shared" si="15"/>
        <v>3.3567990373044521</v>
      </c>
      <c r="O47" s="1">
        <f t="shared" si="16"/>
        <v>19.939428618845323</v>
      </c>
      <c r="P47" s="92">
        <f t="shared" si="17"/>
        <v>171.84864866201619</v>
      </c>
      <c r="Q47" s="92">
        <f t="shared" si="18"/>
        <v>6.1605538147344037</v>
      </c>
      <c r="R47" s="92">
        <f t="shared" si="19"/>
        <v>137.51601824403505</v>
      </c>
      <c r="S47" s="92">
        <f t="shared" si="21"/>
        <v>66.255093289173573</v>
      </c>
      <c r="T47" s="1">
        <f t="shared" si="21"/>
        <v>66.255093289173573</v>
      </c>
      <c r="U47" s="92">
        <f t="shared" si="21"/>
        <v>105.50016301668121</v>
      </c>
      <c r="V47" s="92">
        <f t="shared" si="21"/>
        <v>66.255093289173573</v>
      </c>
      <c r="W47" s="92">
        <f t="shared" si="21"/>
        <v>42.478357716960247</v>
      </c>
      <c r="X47" s="92">
        <f t="shared" si="21"/>
        <v>27.754516170991234</v>
      </c>
      <c r="Y47" s="92">
        <f t="shared" si="21"/>
        <v>18.452108146628841</v>
      </c>
      <c r="Z47" s="92">
        <f t="shared" si="20"/>
        <v>35849</v>
      </c>
    </row>
    <row r="48" spans="2:26">
      <c r="B48" s="94" t="s">
        <v>1208</v>
      </c>
      <c r="C48" s="94">
        <v>105.64</v>
      </c>
      <c r="D48" s="94">
        <v>29.06</v>
      </c>
      <c r="E48" s="94">
        <v>19.77</v>
      </c>
      <c r="F48" s="94">
        <v>50.75</v>
      </c>
      <c r="G48" s="94">
        <v>14.26</v>
      </c>
      <c r="H48" s="94"/>
      <c r="I48" s="94">
        <v>2.8</v>
      </c>
      <c r="J48" s="99" t="s">
        <v>1111</v>
      </c>
      <c r="K48" s="95" t="s">
        <v>1209</v>
      </c>
      <c r="L48" s="92">
        <f t="shared" si="13"/>
        <v>2.6505111700113591</v>
      </c>
      <c r="M48" s="92">
        <f t="shared" si="14"/>
        <v>7.4081346423562415</v>
      </c>
      <c r="N48" s="92">
        <f t="shared" si="15"/>
        <v>2.081576354679803</v>
      </c>
      <c r="O48" s="1">
        <f t="shared" si="16"/>
        <v>19.936791386045094</v>
      </c>
      <c r="P48" s="92">
        <f t="shared" si="17"/>
        <v>650.65782079178382</v>
      </c>
      <c r="Q48" s="92">
        <f t="shared" si="18"/>
        <v>6.1591993637995435</v>
      </c>
      <c r="R48" s="92">
        <f t="shared" si="19"/>
        <v>137.46379829715539</v>
      </c>
      <c r="S48" s="92">
        <f t="shared" si="21"/>
        <v>250.85675652111493</v>
      </c>
      <c r="T48" s="1">
        <f t="shared" si="21"/>
        <v>250.85675652111493</v>
      </c>
      <c r="U48" s="92">
        <f t="shared" si="21"/>
        <v>399.44745970402431</v>
      </c>
      <c r="V48" s="92">
        <f t="shared" si="21"/>
        <v>250.85675652111493</v>
      </c>
      <c r="W48" s="92">
        <f t="shared" si="21"/>
        <v>160.83266221831076</v>
      </c>
      <c r="X48" s="92">
        <f t="shared" si="21"/>
        <v>105.08487060881384</v>
      </c>
      <c r="Y48" s="92">
        <f t="shared" si="21"/>
        <v>69.863851529683515</v>
      </c>
      <c r="Z48" s="92">
        <f t="shared" si="20"/>
        <v>9466</v>
      </c>
    </row>
    <row r="49" spans="2:26">
      <c r="B49" s="94" t="s">
        <v>1390</v>
      </c>
      <c r="C49" s="94">
        <v>130.80500000000001</v>
      </c>
      <c r="D49" s="94">
        <v>51.76</v>
      </c>
      <c r="E49" s="94">
        <v>21.34</v>
      </c>
      <c r="F49" s="94">
        <v>12.05</v>
      </c>
      <c r="G49" s="94">
        <v>5.24</v>
      </c>
      <c r="H49" s="94"/>
      <c r="I49" s="94">
        <v>3.06</v>
      </c>
      <c r="J49" s="94" t="s">
        <v>733</v>
      </c>
      <c r="K49" s="95" t="s">
        <v>1391</v>
      </c>
      <c r="L49" s="92">
        <f t="shared" si="13"/>
        <v>2.3393601162035091</v>
      </c>
      <c r="M49" s="92">
        <f t="shared" si="14"/>
        <v>24.962786259541986</v>
      </c>
      <c r="N49" s="92">
        <f t="shared" si="15"/>
        <v>10.855186721991702</v>
      </c>
      <c r="O49" s="1">
        <f t="shared" si="16"/>
        <v>19.562114765550966</v>
      </c>
      <c r="P49" s="92">
        <f t="shared" si="17"/>
        <v>780.83671503523999</v>
      </c>
      <c r="Q49" s="92">
        <f t="shared" si="18"/>
        <v>5.9694714654274676</v>
      </c>
      <c r="R49" s="92">
        <f t="shared" si="19"/>
        <v>130.14896649366315</v>
      </c>
      <c r="S49" s="92">
        <f t="shared" si="21"/>
        <v>301.04635562203612</v>
      </c>
      <c r="T49" s="1">
        <f t="shared" si="21"/>
        <v>301.04635562203612</v>
      </c>
      <c r="U49" s="92">
        <f t="shared" si="21"/>
        <v>479.3660082113629</v>
      </c>
      <c r="V49" s="92">
        <f t="shared" si="21"/>
        <v>301.04635562203612</v>
      </c>
      <c r="W49" s="92">
        <f t="shared" si="21"/>
        <v>193.01089393514891</v>
      </c>
      <c r="X49" s="92">
        <f t="shared" si="21"/>
        <v>126.10948880355882</v>
      </c>
      <c r="Y49" s="92">
        <f t="shared" si="21"/>
        <v>83.841703864810682</v>
      </c>
      <c r="Z49" s="92">
        <f t="shared" si="20"/>
        <v>7645</v>
      </c>
    </row>
    <row r="50" spans="2:26">
      <c r="B50" s="94" t="s">
        <v>1242</v>
      </c>
      <c r="C50" s="94">
        <v>43.37</v>
      </c>
      <c r="D50" s="94">
        <v>59.21</v>
      </c>
      <c r="E50" s="94">
        <v>7.87</v>
      </c>
      <c r="F50" s="94">
        <v>2.3199999999999998</v>
      </c>
      <c r="G50" s="94">
        <v>0.66</v>
      </c>
      <c r="H50" s="94"/>
      <c r="I50" s="94">
        <v>0</v>
      </c>
      <c r="J50" s="97" t="s">
        <v>671</v>
      </c>
      <c r="K50" s="95" t="s">
        <v>1243</v>
      </c>
      <c r="L50" s="92">
        <f t="shared" si="13"/>
        <v>0</v>
      </c>
      <c r="M50" s="92">
        <f t="shared" si="14"/>
        <v>65.712121212121204</v>
      </c>
      <c r="N50" s="92">
        <f t="shared" si="15"/>
        <v>18.693965517241381</v>
      </c>
      <c r="O50" s="1">
        <f t="shared" si="16"/>
        <v>18.795557124939855</v>
      </c>
      <c r="P50" s="92">
        <f t="shared" si="17"/>
        <v>242.76798205787998</v>
      </c>
      <c r="Q50" s="92">
        <f t="shared" si="18"/>
        <v>5.5976016153534696</v>
      </c>
      <c r="R50" s="92">
        <f t="shared" si="19"/>
        <v>115.81177396994357</v>
      </c>
      <c r="S50" s="92">
        <f t="shared" si="21"/>
        <v>93.597566370764525</v>
      </c>
      <c r="T50" s="1">
        <f t="shared" si="21"/>
        <v>93.597566370764525</v>
      </c>
      <c r="U50" s="92">
        <f t="shared" si="21"/>
        <v>149.03848172067777</v>
      </c>
      <c r="V50" s="92">
        <f t="shared" si="21"/>
        <v>93.597566370764525</v>
      </c>
      <c r="W50" s="92">
        <f t="shared" si="21"/>
        <v>60.008532300775464</v>
      </c>
      <c r="X50" s="92">
        <f t="shared" si="21"/>
        <v>39.208384449249522</v>
      </c>
      <c r="Y50" s="92">
        <f t="shared" si="21"/>
        <v>26.067013586362734</v>
      </c>
      <c r="Z50" s="92">
        <f t="shared" si="20"/>
        <v>23057</v>
      </c>
    </row>
    <row r="51" spans="2:26">
      <c r="B51" s="94" t="s">
        <v>1252</v>
      </c>
      <c r="C51" s="94">
        <v>41.69</v>
      </c>
      <c r="D51" s="94">
        <v>42.51</v>
      </c>
      <c r="E51" s="94">
        <v>17.739999999999998</v>
      </c>
      <c r="F51" s="94">
        <v>6.55</v>
      </c>
      <c r="G51" s="94">
        <v>3</v>
      </c>
      <c r="H51" s="94"/>
      <c r="I51" s="94">
        <v>0</v>
      </c>
      <c r="J51" s="94" t="s">
        <v>783</v>
      </c>
      <c r="K51" s="95" t="s">
        <v>1253</v>
      </c>
      <c r="L51" s="92">
        <f t="shared" si="13"/>
        <v>0</v>
      </c>
      <c r="M51" s="92">
        <f t="shared" si="14"/>
        <v>13.896666666666667</v>
      </c>
      <c r="N51" s="92">
        <f t="shared" si="15"/>
        <v>6.3648854961832058</v>
      </c>
      <c r="O51" s="1">
        <f t="shared" si="16"/>
        <v>18.431241120591157</v>
      </c>
      <c r="P51" s="92">
        <f t="shared" si="17"/>
        <v>226.30528732997931</v>
      </c>
      <c r="Q51" s="92">
        <f t="shared" si="18"/>
        <v>5.4282870551686093</v>
      </c>
      <c r="R51" s="92">
        <f t="shared" si="19"/>
        <v>109.28396472174501</v>
      </c>
      <c r="S51" s="92">
        <f t="shared" si="21"/>
        <v>87.250484892495493</v>
      </c>
      <c r="T51" s="1">
        <f t="shared" si="21"/>
        <v>87.250484892495493</v>
      </c>
      <c r="U51" s="92">
        <f t="shared" si="21"/>
        <v>138.93181523822398</v>
      </c>
      <c r="V51" s="92">
        <f t="shared" si="21"/>
        <v>87.250484892495493</v>
      </c>
      <c r="W51" s="92">
        <f t="shared" si="21"/>
        <v>55.939205942485351</v>
      </c>
      <c r="X51" s="92">
        <f t="shared" si="21"/>
        <v>36.549567341282334</v>
      </c>
      <c r="Y51" s="92">
        <f t="shared" si="21"/>
        <v>24.299345199853608</v>
      </c>
      <c r="Z51" s="92">
        <f t="shared" si="20"/>
        <v>23987</v>
      </c>
    </row>
    <row r="52" spans="2:26">
      <c r="B52" s="94" t="s">
        <v>1261</v>
      </c>
      <c r="C52" s="94">
        <v>13.66</v>
      </c>
      <c r="D52" s="94">
        <v>11.96</v>
      </c>
      <c r="E52" s="94">
        <v>7.59</v>
      </c>
      <c r="F52" s="94">
        <v>23.93</v>
      </c>
      <c r="G52" s="94">
        <v>2.75</v>
      </c>
      <c r="H52" s="94"/>
      <c r="I52" s="94">
        <v>0</v>
      </c>
      <c r="J52" s="99" t="s">
        <v>752</v>
      </c>
      <c r="K52" s="95" t="s">
        <v>1262</v>
      </c>
      <c r="L52" s="92">
        <f t="shared" si="13"/>
        <v>0</v>
      </c>
      <c r="M52" s="92">
        <f t="shared" si="14"/>
        <v>4.9672727272727277</v>
      </c>
      <c r="N52" s="92">
        <f t="shared" si="15"/>
        <v>0.57083159214375268</v>
      </c>
      <c r="O52" s="1">
        <f t="shared" si="16"/>
        <v>18.416464306482649</v>
      </c>
      <c r="P52" s="92">
        <f t="shared" si="17"/>
        <v>74.057934719534657</v>
      </c>
      <c r="Q52" s="92">
        <f t="shared" si="18"/>
        <v>5.4215179150464605</v>
      </c>
      <c r="R52" s="92">
        <f t="shared" si="19"/>
        <v>109.02298506681478</v>
      </c>
      <c r="S52" s="92">
        <f t="shared" si="21"/>
        <v>28.552539760126898</v>
      </c>
      <c r="T52" s="1">
        <f t="shared" si="21"/>
        <v>28.552539760126898</v>
      </c>
      <c r="U52" s="92">
        <f t="shared" si="21"/>
        <v>45.465147654178679</v>
      </c>
      <c r="V52" s="92">
        <f t="shared" si="21"/>
        <v>28.552539760126898</v>
      </c>
      <c r="W52" s="92">
        <f t="shared" si="21"/>
        <v>18.305988829640501</v>
      </c>
      <c r="X52" s="92">
        <f t="shared" si="21"/>
        <v>11.96076991449659</v>
      </c>
      <c r="Y52" s="92">
        <f t="shared" si="21"/>
        <v>7.9519101907426073</v>
      </c>
      <c r="Z52" s="92">
        <f t="shared" si="20"/>
        <v>73206</v>
      </c>
    </row>
    <row r="53" spans="2:26">
      <c r="B53" s="94" t="s">
        <v>1540</v>
      </c>
      <c r="C53" s="94">
        <v>92.45</v>
      </c>
      <c r="D53" s="94">
        <v>49.96</v>
      </c>
      <c r="E53" s="94">
        <v>13.62</v>
      </c>
      <c r="F53" s="94">
        <v>8.6</v>
      </c>
      <c r="G53" s="94">
        <v>4.26</v>
      </c>
      <c r="H53" s="94"/>
      <c r="I53" s="94">
        <v>0.9</v>
      </c>
      <c r="J53" s="100" t="s">
        <v>668</v>
      </c>
      <c r="K53" s="95" t="s">
        <v>1541</v>
      </c>
      <c r="L53" s="92">
        <f t="shared" si="13"/>
        <v>0.97349918875067609</v>
      </c>
      <c r="M53" s="92">
        <f t="shared" si="14"/>
        <v>21.701877934272304</v>
      </c>
      <c r="N53" s="92">
        <f t="shared" si="15"/>
        <v>10.75</v>
      </c>
      <c r="O53" s="1">
        <f t="shared" si="16"/>
        <v>18.259104304240491</v>
      </c>
      <c r="P53" s="92">
        <f t="shared" si="17"/>
        <v>494.59847018890946</v>
      </c>
      <c r="Q53" s="92">
        <f t="shared" si="18"/>
        <v>5.3499023276247639</v>
      </c>
      <c r="R53" s="92">
        <f t="shared" si="19"/>
        <v>106.26189415191587</v>
      </c>
      <c r="S53" s="92">
        <f t="shared" ref="S53:Y62" si="22">$P53/S$2</f>
        <v>190.68912114344622</v>
      </c>
      <c r="T53" s="1">
        <f t="shared" si="22"/>
        <v>190.68912114344622</v>
      </c>
      <c r="U53" s="92">
        <f t="shared" si="22"/>
        <v>303.64055602995563</v>
      </c>
      <c r="V53" s="92">
        <f t="shared" si="22"/>
        <v>190.68912114344622</v>
      </c>
      <c r="W53" s="92">
        <f t="shared" si="22"/>
        <v>122.25717750197002</v>
      </c>
      <c r="X53" s="92">
        <f t="shared" si="22"/>
        <v>79.880414224285815</v>
      </c>
      <c r="Y53" s="92">
        <f t="shared" si="22"/>
        <v>53.107106352824928</v>
      </c>
      <c r="Z53" s="92">
        <f t="shared" si="20"/>
        <v>10817</v>
      </c>
    </row>
    <row r="54" spans="2:26">
      <c r="B54" s="94" t="s">
        <v>1354</v>
      </c>
      <c r="C54" s="94">
        <v>31.9466</v>
      </c>
      <c r="D54" s="94">
        <v>14.62</v>
      </c>
      <c r="E54" s="94">
        <v>36.56</v>
      </c>
      <c r="F54" s="94">
        <v>43.6</v>
      </c>
      <c r="G54" s="94">
        <v>6.6</v>
      </c>
      <c r="H54" s="94"/>
      <c r="I54" s="94">
        <v>0</v>
      </c>
      <c r="J54" s="99" t="s">
        <v>738</v>
      </c>
      <c r="K54" s="95" t="s">
        <v>1355</v>
      </c>
      <c r="L54" s="92">
        <f t="shared" si="13"/>
        <v>0</v>
      </c>
      <c r="M54" s="92">
        <f t="shared" si="14"/>
        <v>4.8403939393939392</v>
      </c>
      <c r="N54" s="92">
        <f t="shared" si="15"/>
        <v>0.73272018348623846</v>
      </c>
      <c r="O54" s="1">
        <f t="shared" si="16"/>
        <v>18.240590145666214</v>
      </c>
      <c r="P54" s="92">
        <f t="shared" si="17"/>
        <v>170.64380660225964</v>
      </c>
      <c r="Q54" s="92">
        <f t="shared" si="18"/>
        <v>5.3415326389117981</v>
      </c>
      <c r="R54" s="92">
        <f t="shared" si="19"/>
        <v>105.93920642012603</v>
      </c>
      <c r="S54" s="92">
        <f t="shared" si="22"/>
        <v>65.790574518211983</v>
      </c>
      <c r="T54" s="1">
        <f t="shared" si="22"/>
        <v>65.790574518211983</v>
      </c>
      <c r="U54" s="92">
        <f t="shared" si="22"/>
        <v>104.76049450777332</v>
      </c>
      <c r="V54" s="92">
        <f t="shared" si="22"/>
        <v>65.790574518211983</v>
      </c>
      <c r="W54" s="92">
        <f t="shared" si="22"/>
        <v>42.180539186496063</v>
      </c>
      <c r="X54" s="92">
        <f t="shared" si="22"/>
        <v>27.55992745184005</v>
      </c>
      <c r="Y54" s="92">
        <f t="shared" si="22"/>
        <v>18.32273921554135</v>
      </c>
      <c r="Z54" s="92">
        <f t="shared" si="20"/>
        <v>31302</v>
      </c>
    </row>
    <row r="55" spans="2:26">
      <c r="B55" s="94" t="s">
        <v>1564</v>
      </c>
      <c r="C55" s="94">
        <v>35.575000000000003</v>
      </c>
      <c r="D55" s="94">
        <v>38.93</v>
      </c>
      <c r="E55" s="94">
        <v>36.07</v>
      </c>
      <c r="F55" s="94">
        <v>7.08</v>
      </c>
      <c r="G55" s="94">
        <v>2.52</v>
      </c>
      <c r="H55" s="94"/>
      <c r="I55" s="94">
        <v>0</v>
      </c>
      <c r="J55" s="97" t="s">
        <v>755</v>
      </c>
      <c r="K55" s="95" t="s">
        <v>1565</v>
      </c>
      <c r="L55" s="92">
        <f t="shared" si="13"/>
        <v>0</v>
      </c>
      <c r="M55" s="92">
        <f t="shared" si="14"/>
        <v>14.117063492063494</v>
      </c>
      <c r="N55" s="92">
        <f t="shared" si="15"/>
        <v>5.0247175141242941</v>
      </c>
      <c r="O55" s="1">
        <f t="shared" si="16"/>
        <v>18.218343765659206</v>
      </c>
      <c r="P55" s="92">
        <f t="shared" si="17"/>
        <v>189.66780352717964</v>
      </c>
      <c r="Q55" s="92">
        <f t="shared" si="18"/>
        <v>5.3314913148890968</v>
      </c>
      <c r="R55" s="92">
        <f t="shared" si="19"/>
        <v>105.55206991073206</v>
      </c>
      <c r="S55" s="92">
        <f t="shared" si="22"/>
        <v>73.125148870742933</v>
      </c>
      <c r="T55" s="1">
        <f t="shared" si="22"/>
        <v>73.125148870742933</v>
      </c>
      <c r="U55" s="92">
        <f t="shared" si="22"/>
        <v>116.43957835530036</v>
      </c>
      <c r="V55" s="92">
        <f t="shared" si="22"/>
        <v>73.125148870742933</v>
      </c>
      <c r="W55" s="92">
        <f t="shared" si="22"/>
        <v>46.882980275645693</v>
      </c>
      <c r="X55" s="92">
        <f t="shared" si="22"/>
        <v>30.63240916409389</v>
      </c>
      <c r="Y55" s="92">
        <f t="shared" si="22"/>
        <v>20.365425331334752</v>
      </c>
      <c r="Z55" s="92">
        <f t="shared" si="20"/>
        <v>28110</v>
      </c>
    </row>
    <row r="56" spans="2:26">
      <c r="B56" s="94" t="s">
        <v>1370</v>
      </c>
      <c r="C56" s="94">
        <v>8.6850000000000005</v>
      </c>
      <c r="D56" s="94">
        <v>50.12</v>
      </c>
      <c r="E56" s="94">
        <v>10.76</v>
      </c>
      <c r="F56" s="94">
        <v>0.75</v>
      </c>
      <c r="G56" s="94">
        <v>0.32</v>
      </c>
      <c r="H56" s="94"/>
      <c r="I56" s="94">
        <v>0</v>
      </c>
      <c r="J56" s="99" t="s">
        <v>1257</v>
      </c>
      <c r="K56" s="95" t="s">
        <v>1371</v>
      </c>
      <c r="L56" s="92">
        <f t="shared" si="13"/>
        <v>0</v>
      </c>
      <c r="M56" s="92">
        <f t="shared" si="14"/>
        <v>27.140625</v>
      </c>
      <c r="N56" s="92">
        <f t="shared" si="15"/>
        <v>11.58</v>
      </c>
      <c r="O56" s="1">
        <f t="shared" si="16"/>
        <v>17.508071759739675</v>
      </c>
      <c r="P56" s="92">
        <f t="shared" si="17"/>
        <v>43.596017757022388</v>
      </c>
      <c r="Q56" s="92">
        <f t="shared" si="18"/>
        <v>5.0196911637331478</v>
      </c>
      <c r="R56" s="92">
        <f t="shared" si="19"/>
        <v>93.53082431860301</v>
      </c>
      <c r="S56" s="92">
        <f t="shared" si="22"/>
        <v>16.808152092070674</v>
      </c>
      <c r="T56" s="1">
        <f t="shared" si="22"/>
        <v>16.808152092070674</v>
      </c>
      <c r="U56" s="92">
        <f t="shared" si="22"/>
        <v>26.764173102634331</v>
      </c>
      <c r="V56" s="92">
        <f t="shared" si="22"/>
        <v>16.808152092070674</v>
      </c>
      <c r="W56" s="92">
        <f t="shared" si="22"/>
        <v>10.776268837353225</v>
      </c>
      <c r="X56" s="92">
        <f t="shared" si="22"/>
        <v>7.0410002595239662</v>
      </c>
      <c r="Y56" s="92">
        <f t="shared" si="22"/>
        <v>4.681086762556161</v>
      </c>
      <c r="Z56" s="92">
        <f t="shared" si="20"/>
        <v>115141</v>
      </c>
    </row>
    <row r="57" spans="2:26">
      <c r="B57" s="94" t="s">
        <v>1532</v>
      </c>
      <c r="C57" s="94">
        <v>59.31</v>
      </c>
      <c r="D57" s="94">
        <v>26.1</v>
      </c>
      <c r="E57" s="94">
        <v>11.62</v>
      </c>
      <c r="F57" s="94">
        <v>28.8</v>
      </c>
      <c r="G57" s="94">
        <v>6.87</v>
      </c>
      <c r="H57" s="94"/>
      <c r="I57" s="94">
        <v>1.28</v>
      </c>
      <c r="J57" s="94" t="s">
        <v>682</v>
      </c>
      <c r="K57" s="95" t="s">
        <v>1533</v>
      </c>
      <c r="L57" s="92">
        <f t="shared" si="13"/>
        <v>2.1581520822795479</v>
      </c>
      <c r="M57" s="92">
        <f t="shared" si="14"/>
        <v>8.6331877729257638</v>
      </c>
      <c r="N57" s="92">
        <f t="shared" si="15"/>
        <v>2.0593750000000002</v>
      </c>
      <c r="O57" s="1">
        <f t="shared" si="16"/>
        <v>17.31175797184008</v>
      </c>
      <c r="P57" s="92">
        <f t="shared" si="17"/>
        <v>292.78131260198552</v>
      </c>
      <c r="Q57" s="92">
        <f t="shared" si="18"/>
        <v>4.9364578081602684</v>
      </c>
      <c r="R57" s="92">
        <f t="shared" si="19"/>
        <v>90.321818148820512</v>
      </c>
      <c r="S57" s="92">
        <f t="shared" si="22"/>
        <v>112.87987034406544</v>
      </c>
      <c r="T57" s="1">
        <f t="shared" si="22"/>
        <v>112.87987034406544</v>
      </c>
      <c r="U57" s="92">
        <f t="shared" si="22"/>
        <v>179.74232819541905</v>
      </c>
      <c r="V57" s="92">
        <f t="shared" si="22"/>
        <v>112.87987034406544</v>
      </c>
      <c r="W57" s="92">
        <f t="shared" si="22"/>
        <v>72.371062713495931</v>
      </c>
      <c r="X57" s="92">
        <f t="shared" si="22"/>
        <v>47.285816551037811</v>
      </c>
      <c r="Y57" s="92">
        <f t="shared" si="22"/>
        <v>31.437154062637013</v>
      </c>
      <c r="Z57" s="92">
        <f t="shared" si="20"/>
        <v>16861</v>
      </c>
    </row>
    <row r="58" spans="2:26">
      <c r="B58" s="94" t="s">
        <v>1394</v>
      </c>
      <c r="C58" s="94">
        <v>79.734700000000004</v>
      </c>
      <c r="D58" s="94">
        <v>23.53</v>
      </c>
      <c r="E58" s="94">
        <v>42.87</v>
      </c>
      <c r="F58" s="94">
        <v>46.85</v>
      </c>
      <c r="G58" s="94">
        <v>10.7</v>
      </c>
      <c r="H58" s="94"/>
      <c r="I58" s="94">
        <v>0</v>
      </c>
      <c r="J58" s="94" t="s">
        <v>688</v>
      </c>
      <c r="K58" s="95" t="s">
        <v>1395</v>
      </c>
      <c r="L58" s="92">
        <f t="shared" si="13"/>
        <v>0</v>
      </c>
      <c r="M58" s="92">
        <f t="shared" si="14"/>
        <v>7.4518411214953275</v>
      </c>
      <c r="N58" s="92">
        <f t="shared" si="15"/>
        <v>1.7019146211312701</v>
      </c>
      <c r="O58" s="1">
        <f t="shared" si="16"/>
        <v>17.132837621349275</v>
      </c>
      <c r="P58" s="92">
        <f t="shared" si="17"/>
        <v>387.64484181834945</v>
      </c>
      <c r="Q58" s="92">
        <f t="shared" si="18"/>
        <v>4.8616830792409003</v>
      </c>
      <c r="R58" s="92">
        <f t="shared" si="19"/>
        <v>87.438928653443014</v>
      </c>
      <c r="S58" s="92">
        <f t="shared" si="22"/>
        <v>149.45386744503685</v>
      </c>
      <c r="T58" s="1">
        <f t="shared" si="22"/>
        <v>149.45386744503685</v>
      </c>
      <c r="U58" s="92">
        <f t="shared" si="22"/>
        <v>237.98030605899589</v>
      </c>
      <c r="V58" s="92">
        <f t="shared" si="22"/>
        <v>149.45386744503685</v>
      </c>
      <c r="W58" s="92">
        <f t="shared" si="22"/>
        <v>95.819876304525891</v>
      </c>
      <c r="X58" s="92">
        <f t="shared" si="22"/>
        <v>62.606806132114578</v>
      </c>
      <c r="Y58" s="92">
        <f t="shared" si="22"/>
        <v>41.623047951822599</v>
      </c>
      <c r="Z58" s="92">
        <f t="shared" si="20"/>
        <v>12542</v>
      </c>
    </row>
    <row r="59" spans="2:26">
      <c r="B59" s="94" t="s">
        <v>1534</v>
      </c>
      <c r="C59" s="94">
        <v>119.53</v>
      </c>
      <c r="D59" s="94">
        <v>49.92</v>
      </c>
      <c r="E59" s="94">
        <v>15.32</v>
      </c>
      <c r="F59" s="94">
        <v>10.130000000000001</v>
      </c>
      <c r="G59" s="94">
        <v>5.2</v>
      </c>
      <c r="H59" s="94"/>
      <c r="I59" s="94">
        <v>3.79</v>
      </c>
      <c r="J59" s="97" t="s">
        <v>783</v>
      </c>
      <c r="K59" s="95" t="s">
        <v>1535</v>
      </c>
      <c r="L59" s="97">
        <f t="shared" si="13"/>
        <v>3.1707521124403915</v>
      </c>
      <c r="M59" s="97">
        <f t="shared" si="14"/>
        <v>22.986538461538462</v>
      </c>
      <c r="N59" s="97">
        <f t="shared" si="15"/>
        <v>11.799605133267521</v>
      </c>
      <c r="O59" s="1">
        <f t="shared" si="16"/>
        <v>17.131262978064711</v>
      </c>
      <c r="P59" s="97">
        <f t="shared" si="17"/>
        <v>581.03886231485035</v>
      </c>
      <c r="Q59" s="97">
        <f t="shared" si="18"/>
        <v>4.8610295517012494</v>
      </c>
      <c r="R59" s="97">
        <f t="shared" si="19"/>
        <v>87.413732337706051</v>
      </c>
      <c r="S59" s="97">
        <f t="shared" si="22"/>
        <v>224.01563426326004</v>
      </c>
      <c r="T59" s="1">
        <f t="shared" si="22"/>
        <v>224.01563426326004</v>
      </c>
      <c r="U59" s="97">
        <f t="shared" si="22"/>
        <v>356.70745839733104</v>
      </c>
      <c r="V59" s="97">
        <f t="shared" si="22"/>
        <v>224.01563426326004</v>
      </c>
      <c r="W59" s="97">
        <f t="shared" si="22"/>
        <v>143.62392042667958</v>
      </c>
      <c r="X59" s="97">
        <f t="shared" si="22"/>
        <v>93.841020139812727</v>
      </c>
      <c r="Y59" s="97">
        <f t="shared" si="22"/>
        <v>62.38857278368323</v>
      </c>
      <c r="Z59" s="97">
        <f t="shared" si="20"/>
        <v>8366</v>
      </c>
    </row>
    <row r="60" spans="2:26">
      <c r="B60" s="94" t="s">
        <v>1413</v>
      </c>
      <c r="C60" s="94">
        <v>370.96</v>
      </c>
      <c r="D60" s="94">
        <v>30.19</v>
      </c>
      <c r="E60" s="94">
        <v>70.78</v>
      </c>
      <c r="F60" s="94">
        <v>126.77</v>
      </c>
      <c r="G60" s="94">
        <v>34.57</v>
      </c>
      <c r="H60" s="94"/>
      <c r="I60" s="94">
        <v>0</v>
      </c>
      <c r="J60" s="94" t="s">
        <v>698</v>
      </c>
      <c r="K60" s="95" t="s">
        <v>1414</v>
      </c>
      <c r="L60" s="97">
        <f t="shared" si="13"/>
        <v>0</v>
      </c>
      <c r="M60" s="97">
        <f t="shared" si="14"/>
        <v>10.730691350882267</v>
      </c>
      <c r="N60" s="97">
        <f t="shared" si="15"/>
        <v>2.9262443795850754</v>
      </c>
      <c r="O60" s="1">
        <f t="shared" si="16"/>
        <v>16.935551365262125</v>
      </c>
      <c r="P60" s="97">
        <f t="shared" si="17"/>
        <v>1773.3430627448424</v>
      </c>
      <c r="Q60" s="97">
        <f t="shared" si="18"/>
        <v>4.7804158473820424</v>
      </c>
      <c r="R60" s="97">
        <f t="shared" si="19"/>
        <v>84.305725064073357</v>
      </c>
      <c r="S60" s="97">
        <f t="shared" si="22"/>
        <v>683.70051769768656</v>
      </c>
      <c r="T60" s="1">
        <f t="shared" si="22"/>
        <v>683.70051769768656</v>
      </c>
      <c r="U60" s="97">
        <f t="shared" si="22"/>
        <v>1088.678809293621</v>
      </c>
      <c r="V60" s="97">
        <f t="shared" si="22"/>
        <v>683.70051769768656</v>
      </c>
      <c r="W60" s="97">
        <f t="shared" si="22"/>
        <v>438.34328381783342</v>
      </c>
      <c r="X60" s="97">
        <f t="shared" si="22"/>
        <v>286.40480501227006</v>
      </c>
      <c r="Y60" s="97">
        <f t="shared" si="22"/>
        <v>190.41126147693936</v>
      </c>
      <c r="Z60" s="97">
        <f t="shared" si="20"/>
        <v>2696</v>
      </c>
    </row>
    <row r="61" spans="2:26">
      <c r="B61" s="94" t="s">
        <v>1277</v>
      </c>
      <c r="C61" s="94">
        <v>60.01</v>
      </c>
      <c r="D61" s="94">
        <v>23.8</v>
      </c>
      <c r="E61" s="94">
        <v>12.38</v>
      </c>
      <c r="F61" s="94">
        <v>33.86</v>
      </c>
      <c r="G61" s="94">
        <v>7.02</v>
      </c>
      <c r="H61" s="94"/>
      <c r="I61" s="94">
        <v>0</v>
      </c>
      <c r="J61" s="94" t="s">
        <v>701</v>
      </c>
      <c r="K61" s="95" t="s">
        <v>1278</v>
      </c>
      <c r="L61" s="97">
        <f t="shared" si="13"/>
        <v>0</v>
      </c>
      <c r="M61" s="97">
        <f t="shared" si="14"/>
        <v>8.5484330484330489</v>
      </c>
      <c r="N61" s="97">
        <f t="shared" si="15"/>
        <v>1.7722976963969286</v>
      </c>
      <c r="O61" s="1">
        <f t="shared" si="16"/>
        <v>16.914123301603134</v>
      </c>
      <c r="P61" s="97">
        <f t="shared" si="17"/>
        <v>286.34750317895828</v>
      </c>
      <c r="Q61" s="97">
        <f t="shared" si="18"/>
        <v>4.7716631091311159</v>
      </c>
      <c r="R61" s="97">
        <f t="shared" si="19"/>
        <v>83.968269114395582</v>
      </c>
      <c r="S61" s="97">
        <f t="shared" si="22"/>
        <v>110.39935829554879</v>
      </c>
      <c r="T61" s="1">
        <f t="shared" si="22"/>
        <v>110.39935829554879</v>
      </c>
      <c r="U61" s="97">
        <f t="shared" si="22"/>
        <v>175.79252731986719</v>
      </c>
      <c r="V61" s="97">
        <f t="shared" si="22"/>
        <v>110.39935829554879</v>
      </c>
      <c r="W61" s="97">
        <f t="shared" si="22"/>
        <v>70.780723422020856</v>
      </c>
      <c r="X61" s="97">
        <f t="shared" si="22"/>
        <v>46.246720409969612</v>
      </c>
      <c r="Y61" s="97">
        <f t="shared" si="22"/>
        <v>30.746329036122045</v>
      </c>
      <c r="Z61" s="97">
        <f t="shared" si="20"/>
        <v>16664</v>
      </c>
    </row>
    <row r="62" spans="2:26">
      <c r="B62" s="94" t="s">
        <v>1510</v>
      </c>
      <c r="C62" s="94">
        <v>24.035</v>
      </c>
      <c r="D62" s="94">
        <v>31.84</v>
      </c>
      <c r="E62" s="94">
        <v>24.36</v>
      </c>
      <c r="F62" s="94">
        <v>7.19</v>
      </c>
      <c r="G62" s="94">
        <v>13.18</v>
      </c>
      <c r="H62" s="94"/>
      <c r="I62" s="94">
        <v>0</v>
      </c>
      <c r="J62" s="94" t="s">
        <v>755</v>
      </c>
      <c r="K62" s="95" t="s">
        <v>1511</v>
      </c>
      <c r="L62" s="97">
        <f t="shared" si="13"/>
        <v>0</v>
      </c>
      <c r="M62" s="97">
        <f t="shared" si="14"/>
        <v>1.8235963581183612</v>
      </c>
      <c r="N62" s="97">
        <f t="shared" si="15"/>
        <v>3.342837273991655</v>
      </c>
      <c r="O62" s="1">
        <f t="shared" si="16"/>
        <v>16.851871042302214</v>
      </c>
      <c r="P62" s="97">
        <f t="shared" si="17"/>
        <v>114.07772033905597</v>
      </c>
      <c r="Q62" s="97">
        <f t="shared" si="18"/>
        <v>4.7463166357002695</v>
      </c>
      <c r="R62" s="97">
        <f t="shared" si="19"/>
        <v>82.991052840198904</v>
      </c>
      <c r="S62" s="97">
        <f t="shared" si="22"/>
        <v>43.981899550141804</v>
      </c>
      <c r="T62" s="1">
        <f t="shared" si="22"/>
        <v>43.981899550141804</v>
      </c>
      <c r="U62" s="97">
        <f t="shared" si="22"/>
        <v>70.033824449862706</v>
      </c>
      <c r="V62" s="97">
        <f t="shared" si="22"/>
        <v>43.981899550141804</v>
      </c>
      <c r="W62" s="97">
        <f t="shared" si="22"/>
        <v>28.19826777706195</v>
      </c>
      <c r="X62" s="97">
        <f t="shared" si="22"/>
        <v>18.424188718104045</v>
      </c>
      <c r="Y62" s="97">
        <f t="shared" si="22"/>
        <v>12.249001951461986</v>
      </c>
      <c r="Z62" s="97">
        <f t="shared" si="20"/>
        <v>41606</v>
      </c>
    </row>
    <row r="63" spans="2:26">
      <c r="B63" s="94" t="s">
        <v>1550</v>
      </c>
      <c r="C63" s="94">
        <v>94.71</v>
      </c>
      <c r="D63" s="94">
        <v>31.39</v>
      </c>
      <c r="E63" s="94">
        <v>42.49</v>
      </c>
      <c r="F63" s="94">
        <v>29.27</v>
      </c>
      <c r="G63" s="94">
        <v>8.6999999999999993</v>
      </c>
      <c r="H63" s="94"/>
      <c r="I63" s="94">
        <v>3.04</v>
      </c>
      <c r="J63" s="94" t="s">
        <v>698</v>
      </c>
      <c r="K63" s="95" t="s">
        <v>1551</v>
      </c>
      <c r="L63" s="97">
        <f t="shared" si="13"/>
        <v>3.2097983317495511</v>
      </c>
      <c r="M63" s="97">
        <f t="shared" si="14"/>
        <v>10.886206896551725</v>
      </c>
      <c r="N63" s="97">
        <f t="shared" si="15"/>
        <v>3.2357362487188244</v>
      </c>
      <c r="O63" s="1">
        <f t="shared" si="16"/>
        <v>16.832858149038966</v>
      </c>
      <c r="P63" s="97">
        <f t="shared" si="17"/>
        <v>448.79276681677226</v>
      </c>
      <c r="Q63" s="97">
        <f t="shared" si="18"/>
        <v>4.7385995862820431</v>
      </c>
      <c r="R63" s="97">
        <f t="shared" si="19"/>
        <v>82.69352717845959</v>
      </c>
      <c r="S63" s="97">
        <f t="shared" ref="S63:Y72" si="23">$P63/S$2</f>
        <v>173.02903959071907</v>
      </c>
      <c r="T63" s="1">
        <f t="shared" si="23"/>
        <v>173.02903959071907</v>
      </c>
      <c r="U63" s="97">
        <f t="shared" si="23"/>
        <v>275.51982764204399</v>
      </c>
      <c r="V63" s="97">
        <f t="shared" si="23"/>
        <v>173.02903959071907</v>
      </c>
      <c r="W63" s="97">
        <f t="shared" si="23"/>
        <v>110.93470817522292</v>
      </c>
      <c r="X63" s="97">
        <f t="shared" si="23"/>
        <v>72.482537401489424</v>
      </c>
      <c r="Y63" s="97">
        <f t="shared" si="23"/>
        <v>48.188756403984769</v>
      </c>
      <c r="Z63" s="97">
        <f t="shared" si="20"/>
        <v>10559</v>
      </c>
    </row>
    <row r="64" spans="2:26">
      <c r="B64" s="94" t="s">
        <v>1295</v>
      </c>
      <c r="C64" s="94">
        <v>34.54</v>
      </c>
      <c r="D64" s="94">
        <v>37</v>
      </c>
      <c r="E64" s="94">
        <v>52.26</v>
      </c>
      <c r="F64" s="94">
        <v>7.02</v>
      </c>
      <c r="G64" s="94">
        <v>57.99</v>
      </c>
      <c r="H64" s="94"/>
      <c r="I64" s="94">
        <v>32.340000000000003</v>
      </c>
      <c r="J64" s="94" t="s">
        <v>991</v>
      </c>
      <c r="K64" s="95" t="s">
        <v>1296</v>
      </c>
      <c r="L64" s="97">
        <f t="shared" si="13"/>
        <v>93.630573248407657</v>
      </c>
      <c r="M64" s="97">
        <f t="shared" si="14"/>
        <v>0.59561993447146055</v>
      </c>
      <c r="N64" s="97">
        <f t="shared" si="15"/>
        <v>4.9202279202279202</v>
      </c>
      <c r="O64" s="1">
        <f t="shared" si="16"/>
        <v>16.821302754451374</v>
      </c>
      <c r="P64" s="97">
        <f t="shared" si="17"/>
        <v>163.50942213895019</v>
      </c>
      <c r="Q64" s="97">
        <f t="shared" si="18"/>
        <v>4.7339149432238044</v>
      </c>
      <c r="R64" s="97">
        <f t="shared" si="19"/>
        <v>82.512913909011928</v>
      </c>
      <c r="S64" s="97">
        <f t="shared" si="23"/>
        <v>63.039960464172715</v>
      </c>
      <c r="T64" s="1">
        <f t="shared" si="23"/>
        <v>63.039960464172715</v>
      </c>
      <c r="U64" s="97">
        <f t="shared" si="23"/>
        <v>100.38060132989237</v>
      </c>
      <c r="V64" s="97">
        <f t="shared" si="23"/>
        <v>63.039960464172715</v>
      </c>
      <c r="W64" s="97">
        <f t="shared" si="23"/>
        <v>40.417028459572506</v>
      </c>
      <c r="X64" s="97">
        <f t="shared" si="23"/>
        <v>26.407684530532997</v>
      </c>
      <c r="Y64" s="97">
        <f t="shared" si="23"/>
        <v>17.556690516866237</v>
      </c>
      <c r="Z64" s="97">
        <f t="shared" si="20"/>
        <v>28952</v>
      </c>
    </row>
    <row r="65" spans="2:26">
      <c r="B65" s="94" t="s">
        <v>1337</v>
      </c>
      <c r="C65" s="94">
        <v>16.010000000000002</v>
      </c>
      <c r="D65" s="94">
        <v>21.57</v>
      </c>
      <c r="E65" s="94">
        <v>37.83</v>
      </c>
      <c r="F65" s="94">
        <v>10.62</v>
      </c>
      <c r="G65" s="94">
        <v>2.1</v>
      </c>
      <c r="H65" s="94"/>
      <c r="I65" s="94">
        <v>0</v>
      </c>
      <c r="J65" s="94" t="s">
        <v>308</v>
      </c>
      <c r="K65" s="95" t="s">
        <v>1338</v>
      </c>
      <c r="L65" s="97">
        <f t="shared" si="13"/>
        <v>0</v>
      </c>
      <c r="M65" s="97">
        <f t="shared" si="14"/>
        <v>7.6238095238095243</v>
      </c>
      <c r="N65" s="97">
        <f t="shared" si="15"/>
        <v>1.5075329566854994</v>
      </c>
      <c r="O65" s="1">
        <f t="shared" si="16"/>
        <v>16.68089055751274</v>
      </c>
      <c r="P65" s="97">
        <f t="shared" si="17"/>
        <v>74.883939498536236</v>
      </c>
      <c r="Q65" s="97">
        <f t="shared" si="18"/>
        <v>4.6773228918511069</v>
      </c>
      <c r="R65" s="97">
        <f t="shared" si="19"/>
        <v>80.331045344832461</v>
      </c>
      <c r="S65" s="97">
        <f t="shared" si="23"/>
        <v>28.871000359707679</v>
      </c>
      <c r="T65" s="1">
        <f t="shared" si="23"/>
        <v>28.871000359707679</v>
      </c>
      <c r="U65" s="97">
        <f t="shared" si="23"/>
        <v>45.972242935495757</v>
      </c>
      <c r="V65" s="97">
        <f t="shared" si="23"/>
        <v>28.871000359707679</v>
      </c>
      <c r="W65" s="97">
        <f t="shared" si="23"/>
        <v>18.510164578193262</v>
      </c>
      <c r="X65" s="97">
        <f t="shared" si="23"/>
        <v>12.094174297799038</v>
      </c>
      <c r="Y65" s="97">
        <f t="shared" si="23"/>
        <v>8.0406017785463941</v>
      </c>
      <c r="Z65" s="97">
        <f t="shared" si="20"/>
        <v>62461</v>
      </c>
    </row>
    <row r="66" spans="2:26">
      <c r="B66" s="94" t="s">
        <v>1335</v>
      </c>
      <c r="C66" s="94">
        <v>9.32</v>
      </c>
      <c r="D66" s="94">
        <v>20.76</v>
      </c>
      <c r="E66" s="94">
        <v>3.73</v>
      </c>
      <c r="F66" s="94">
        <v>6.52</v>
      </c>
      <c r="G66" s="94">
        <v>1.47</v>
      </c>
      <c r="H66" s="94"/>
      <c r="I66" s="94">
        <v>0</v>
      </c>
      <c r="J66" s="99" t="s">
        <v>679</v>
      </c>
      <c r="K66" s="95" t="s">
        <v>1336</v>
      </c>
      <c r="L66" s="97">
        <f t="shared" si="13"/>
        <v>0</v>
      </c>
      <c r="M66" s="97">
        <f t="shared" si="14"/>
        <v>6.3401360544217686</v>
      </c>
      <c r="N66" s="97">
        <f t="shared" si="15"/>
        <v>1.4294478527607364</v>
      </c>
      <c r="O66" s="1">
        <f t="shared" si="16"/>
        <v>16.521555257759736</v>
      </c>
      <c r="P66" s="97">
        <f t="shared" si="17"/>
        <v>43.001008308091762</v>
      </c>
      <c r="Q66" s="97">
        <f t="shared" si="18"/>
        <v>4.6138420931428925</v>
      </c>
      <c r="R66" s="97">
        <f t="shared" si="19"/>
        <v>77.883585749874584</v>
      </c>
      <c r="S66" s="97">
        <f t="shared" si="23"/>
        <v>16.578750191888311</v>
      </c>
      <c r="T66" s="1">
        <f t="shared" si="23"/>
        <v>16.578750191888311</v>
      </c>
      <c r="U66" s="97">
        <f t="shared" si="23"/>
        <v>26.398888915953837</v>
      </c>
      <c r="V66" s="97">
        <f t="shared" si="23"/>
        <v>16.578750191888311</v>
      </c>
      <c r="W66" s="97">
        <f t="shared" si="23"/>
        <v>10.629191601579574</v>
      </c>
      <c r="X66" s="97">
        <f t="shared" si="23"/>
        <v>6.9449029116494598</v>
      </c>
      <c r="Y66" s="97">
        <f t="shared" si="23"/>
        <v>4.6171981094569601</v>
      </c>
      <c r="Z66" s="97">
        <f t="shared" si="20"/>
        <v>107296</v>
      </c>
    </row>
    <row r="67" spans="2:26">
      <c r="B67" s="94" t="s">
        <v>1423</v>
      </c>
      <c r="C67" s="94">
        <v>58.18</v>
      </c>
      <c r="D67" s="94">
        <v>35.33</v>
      </c>
      <c r="E67" s="94">
        <v>5.16</v>
      </c>
      <c r="F67" s="94">
        <v>12.37</v>
      </c>
      <c r="G67" s="94">
        <v>4.1900000000000004</v>
      </c>
      <c r="H67" s="94"/>
      <c r="I67" s="94">
        <v>2.0099999999999998</v>
      </c>
      <c r="J67" s="94" t="s">
        <v>1111</v>
      </c>
      <c r="K67" s="95" t="s">
        <v>1424</v>
      </c>
      <c r="L67" s="97">
        <f t="shared" ref="L67:L98" si="24">I67/C67*100</f>
        <v>3.4547954623581982</v>
      </c>
      <c r="M67" s="97">
        <f t="shared" ref="M67:M98" si="25">C67/G67</f>
        <v>13.8854415274463</v>
      </c>
      <c r="N67" s="97">
        <f t="shared" ref="N67:N98" si="26">C67/F67</f>
        <v>4.7033144704931287</v>
      </c>
      <c r="O67" s="1">
        <f t="shared" ref="O67:O98" si="27">((POWER(Q67,1/10)-1)*100)</f>
        <v>15.918747538661071</v>
      </c>
      <c r="P67" s="97">
        <f t="shared" ref="P67:P98" si="28">IF($O$1=1,POWER((1+(D67)/100),10)*F67,IF($O$1=2,POWER((1+(E67)/100),10)*F67,POWER((1+(E67+L67)/100),10)*F67))</f>
        <v>254.86518712240877</v>
      </c>
      <c r="Q67" s="97">
        <f t="shared" ref="Q67:Q98" si="29">P67/C67</f>
        <v>4.3806322984257262</v>
      </c>
      <c r="R67" s="97">
        <f t="shared" ref="R67:R98" si="30">S67/C67*100-100</f>
        <v>68.89233861163035</v>
      </c>
      <c r="S67" s="97">
        <f t="shared" si="23"/>
        <v>98.261562604246535</v>
      </c>
      <c r="T67" s="1">
        <f t="shared" si="23"/>
        <v>98.261562604246535</v>
      </c>
      <c r="U67" s="97">
        <f t="shared" si="23"/>
        <v>156.46511624059241</v>
      </c>
      <c r="V67" s="97">
        <f t="shared" si="23"/>
        <v>98.261562604246535</v>
      </c>
      <c r="W67" s="97">
        <f t="shared" si="23"/>
        <v>62.998776379546968</v>
      </c>
      <c r="X67" s="97">
        <f t="shared" si="23"/>
        <v>41.162150604534233</v>
      </c>
      <c r="Y67" s="97">
        <f t="shared" si="23"/>
        <v>27.365941089491649</v>
      </c>
      <c r="Z67" s="97">
        <f t="shared" ref="Z67:Z98" si="31">ROUND(1000000/C67,  0)</f>
        <v>17188</v>
      </c>
    </row>
    <row r="68" spans="2:26">
      <c r="B68" s="94" t="s">
        <v>1289</v>
      </c>
      <c r="C68" s="94">
        <v>22.52</v>
      </c>
      <c r="D68" s="94">
        <v>23.2</v>
      </c>
      <c r="E68" s="94">
        <v>8.32</v>
      </c>
      <c r="F68" s="94">
        <v>12.15</v>
      </c>
      <c r="G68" s="94">
        <v>2.7</v>
      </c>
      <c r="H68" s="94"/>
      <c r="I68" s="94">
        <v>0.79</v>
      </c>
      <c r="J68" s="94" t="s">
        <v>671</v>
      </c>
      <c r="K68" s="95" t="s">
        <v>1290</v>
      </c>
      <c r="L68" s="97">
        <f t="shared" si="24"/>
        <v>3.5079928952042629</v>
      </c>
      <c r="M68" s="97">
        <f t="shared" si="25"/>
        <v>8.3407407407407401</v>
      </c>
      <c r="N68" s="97">
        <f t="shared" si="26"/>
        <v>1.8534979423868312</v>
      </c>
      <c r="O68" s="1">
        <f t="shared" si="27"/>
        <v>15.827450471535954</v>
      </c>
      <c r="P68" s="97">
        <f t="shared" si="28"/>
        <v>97.877610027185852</v>
      </c>
      <c r="Q68" s="97">
        <f t="shared" si="29"/>
        <v>4.3462526655055882</v>
      </c>
      <c r="R68" s="97">
        <f t="shared" si="30"/>
        <v>67.566854935089367</v>
      </c>
      <c r="S68" s="97">
        <f t="shared" si="23"/>
        <v>37.736055731382123</v>
      </c>
      <c r="T68" s="1">
        <f t="shared" si="23"/>
        <v>37.736055731382123</v>
      </c>
      <c r="U68" s="97">
        <f t="shared" si="23"/>
        <v>60.088362020583311</v>
      </c>
      <c r="V68" s="97">
        <f t="shared" si="23"/>
        <v>37.736055731382123</v>
      </c>
      <c r="W68" s="97">
        <f t="shared" si="23"/>
        <v>24.193848270480526</v>
      </c>
      <c r="X68" s="97">
        <f t="shared" si="23"/>
        <v>15.807780459305661</v>
      </c>
      <c r="Y68" s="97">
        <f t="shared" si="23"/>
        <v>10.509528351935122</v>
      </c>
      <c r="Z68" s="97">
        <f t="shared" si="31"/>
        <v>44405</v>
      </c>
    </row>
    <row r="69" spans="2:26">
      <c r="B69" s="94" t="s">
        <v>1530</v>
      </c>
      <c r="C69" s="94">
        <v>67.36</v>
      </c>
      <c r="D69" s="94">
        <v>44.55</v>
      </c>
      <c r="E69" s="94">
        <v>36.35</v>
      </c>
      <c r="F69" s="94">
        <v>7.23</v>
      </c>
      <c r="G69" s="94">
        <v>2.86</v>
      </c>
      <c r="H69" s="94"/>
      <c r="I69" s="94">
        <v>2.2999999999999998</v>
      </c>
      <c r="J69" s="97" t="s">
        <v>733</v>
      </c>
      <c r="K69" s="95" t="s">
        <v>1531</v>
      </c>
      <c r="L69" s="97">
        <f t="shared" si="24"/>
        <v>3.4144893111638952</v>
      </c>
      <c r="M69" s="97">
        <f t="shared" si="25"/>
        <v>23.552447552447553</v>
      </c>
      <c r="N69" s="97">
        <f t="shared" si="26"/>
        <v>9.3167358229598882</v>
      </c>
      <c r="O69" s="1">
        <f t="shared" si="27"/>
        <v>15.635642528435056</v>
      </c>
      <c r="P69" s="97">
        <f t="shared" si="28"/>
        <v>287.95144175792262</v>
      </c>
      <c r="Q69" s="97">
        <f t="shared" si="29"/>
        <v>4.2748135652898256</v>
      </c>
      <c r="R69" s="97">
        <f t="shared" si="30"/>
        <v>64.81256836598223</v>
      </c>
      <c r="S69" s="97">
        <f t="shared" si="23"/>
        <v>111.01774605132563</v>
      </c>
      <c r="T69" s="1">
        <f t="shared" si="23"/>
        <v>111.01774605132563</v>
      </c>
      <c r="U69" s="97">
        <f t="shared" si="23"/>
        <v>176.77720647135874</v>
      </c>
      <c r="V69" s="97">
        <f t="shared" si="23"/>
        <v>111.01774605132563</v>
      </c>
      <c r="W69" s="97">
        <f t="shared" si="23"/>
        <v>71.177192508299683</v>
      </c>
      <c r="X69" s="97">
        <f t="shared" si="23"/>
        <v>46.505765445084762</v>
      </c>
      <c r="Y69" s="97">
        <f t="shared" si="23"/>
        <v>30.91855062965816</v>
      </c>
      <c r="Z69" s="97">
        <f t="shared" si="31"/>
        <v>14846</v>
      </c>
    </row>
    <row r="70" spans="2:26">
      <c r="B70" s="94" t="s">
        <v>1279</v>
      </c>
      <c r="C70" s="94">
        <v>11.6</v>
      </c>
      <c r="D70" s="94">
        <v>34.119999999999997</v>
      </c>
      <c r="E70" s="94">
        <v>14.87</v>
      </c>
      <c r="F70" s="94">
        <v>2.58</v>
      </c>
      <c r="G70" s="94">
        <v>0.79</v>
      </c>
      <c r="H70" s="94"/>
      <c r="I70" s="94">
        <v>0</v>
      </c>
      <c r="J70" s="94" t="s">
        <v>902</v>
      </c>
      <c r="K70" s="95" t="s">
        <v>1280</v>
      </c>
      <c r="L70" s="97">
        <f t="shared" si="24"/>
        <v>0</v>
      </c>
      <c r="M70" s="97">
        <f t="shared" si="25"/>
        <v>14.683544303797467</v>
      </c>
      <c r="N70" s="97">
        <f t="shared" si="26"/>
        <v>4.4961240310077519</v>
      </c>
      <c r="O70" s="1">
        <f t="shared" si="27"/>
        <v>15.401038328420857</v>
      </c>
      <c r="P70" s="97">
        <f t="shared" si="28"/>
        <v>48.590923540203313</v>
      </c>
      <c r="Q70" s="97">
        <f t="shared" si="29"/>
        <v>4.1888727189830446</v>
      </c>
      <c r="R70" s="97">
        <f t="shared" si="30"/>
        <v>61.499176707834835</v>
      </c>
      <c r="S70" s="97">
        <f t="shared" si="23"/>
        <v>18.733904498108839</v>
      </c>
      <c r="T70" s="1">
        <f t="shared" si="23"/>
        <v>18.733904498108839</v>
      </c>
      <c r="U70" s="97">
        <f t="shared" si="23"/>
        <v>29.830611963116485</v>
      </c>
      <c r="V70" s="97">
        <f t="shared" si="23"/>
        <v>18.733904498108839</v>
      </c>
      <c r="W70" s="97">
        <f t="shared" si="23"/>
        <v>12.010933155475209</v>
      </c>
      <c r="X70" s="97">
        <f t="shared" si="23"/>
        <v>7.8477054295164628</v>
      </c>
      <c r="Y70" s="97">
        <f t="shared" si="23"/>
        <v>5.2174106871902444</v>
      </c>
      <c r="Z70" s="97">
        <f t="shared" si="31"/>
        <v>86207</v>
      </c>
    </row>
    <row r="71" spans="2:26">
      <c r="B71" s="94" t="s">
        <v>1478</v>
      </c>
      <c r="C71" s="94">
        <v>47.265000000000001</v>
      </c>
      <c r="D71" s="94">
        <v>27.58</v>
      </c>
      <c r="E71" s="94">
        <v>31.17</v>
      </c>
      <c r="F71" s="94">
        <v>17.11</v>
      </c>
      <c r="G71" s="94">
        <v>4.71</v>
      </c>
      <c r="H71" s="94"/>
      <c r="I71" s="94">
        <v>1.26</v>
      </c>
      <c r="J71" s="94" t="s">
        <v>1173</v>
      </c>
      <c r="K71" s="95" t="s">
        <v>1479</v>
      </c>
      <c r="L71" s="97">
        <f t="shared" si="24"/>
        <v>2.6658203744842908</v>
      </c>
      <c r="M71" s="97">
        <f t="shared" si="25"/>
        <v>10.035031847133759</v>
      </c>
      <c r="N71" s="97">
        <f t="shared" si="26"/>
        <v>2.7624196376388079</v>
      </c>
      <c r="O71" s="1">
        <f t="shared" si="27"/>
        <v>15.253369883169853</v>
      </c>
      <c r="P71" s="97">
        <f t="shared" si="28"/>
        <v>195.46814327766896</v>
      </c>
      <c r="Q71" s="97">
        <f t="shared" si="29"/>
        <v>4.1355790389859086</v>
      </c>
      <c r="R71" s="97">
        <f t="shared" si="30"/>
        <v>59.444474638644749</v>
      </c>
      <c r="S71" s="97">
        <f t="shared" si="23"/>
        <v>75.361430937955447</v>
      </c>
      <c r="T71" s="1">
        <f t="shared" si="23"/>
        <v>75.361430937955447</v>
      </c>
      <c r="U71" s="97">
        <f t="shared" si="23"/>
        <v>120.00048380316505</v>
      </c>
      <c r="V71" s="97">
        <f t="shared" si="23"/>
        <v>75.361430937955447</v>
      </c>
      <c r="W71" s="97">
        <f t="shared" si="23"/>
        <v>48.316735552277372</v>
      </c>
      <c r="X71" s="97">
        <f t="shared" si="23"/>
        <v>31.569196416455807</v>
      </c>
      <c r="Y71" s="97">
        <f t="shared" si="23"/>
        <v>20.988232069685761</v>
      </c>
      <c r="Z71" s="97">
        <f t="shared" si="31"/>
        <v>21157</v>
      </c>
    </row>
    <row r="72" spans="2:26">
      <c r="B72" s="94" t="s">
        <v>1480</v>
      </c>
      <c r="C72" s="94">
        <v>243.57</v>
      </c>
      <c r="D72" s="94">
        <v>51.02</v>
      </c>
      <c r="E72" s="94">
        <v>27.33</v>
      </c>
      <c r="F72" s="94">
        <v>15.7</v>
      </c>
      <c r="G72" s="94">
        <v>5.89</v>
      </c>
      <c r="H72" s="94"/>
      <c r="I72" s="94">
        <v>1.88</v>
      </c>
      <c r="J72" s="97" t="s">
        <v>733</v>
      </c>
      <c r="K72" s="95" t="s">
        <v>1481</v>
      </c>
      <c r="L72" s="97">
        <f t="shared" si="24"/>
        <v>0.77185203432278193</v>
      </c>
      <c r="M72" s="97">
        <f t="shared" si="25"/>
        <v>41.353140916808151</v>
      </c>
      <c r="N72" s="97">
        <f t="shared" si="26"/>
        <v>15.514012738853504</v>
      </c>
      <c r="O72" s="1">
        <f t="shared" si="27"/>
        <v>14.805330077761948</v>
      </c>
      <c r="P72" s="97">
        <f t="shared" si="28"/>
        <v>968.82271280109649</v>
      </c>
      <c r="Q72" s="97">
        <f t="shared" si="29"/>
        <v>3.9775945839023548</v>
      </c>
      <c r="R72" s="97">
        <f t="shared" si="30"/>
        <v>53.353489989480209</v>
      </c>
      <c r="S72" s="97">
        <f t="shared" si="23"/>
        <v>373.52309556737697</v>
      </c>
      <c r="T72" s="1">
        <f t="shared" si="23"/>
        <v>373.52309556737697</v>
      </c>
      <c r="U72" s="97">
        <f t="shared" si="23"/>
        <v>594.77310371990575</v>
      </c>
      <c r="V72" s="97">
        <f t="shared" si="23"/>
        <v>373.52309556737697</v>
      </c>
      <c r="W72" s="97">
        <f t="shared" si="23"/>
        <v>239.47815754792788</v>
      </c>
      <c r="X72" s="97">
        <f t="shared" si="23"/>
        <v>156.47027694786271</v>
      </c>
      <c r="Y72" s="97">
        <f t="shared" si="23"/>
        <v>104.02654667756775</v>
      </c>
      <c r="Z72" s="97">
        <f t="shared" si="31"/>
        <v>4106</v>
      </c>
    </row>
    <row r="73" spans="2:26">
      <c r="B73" s="94" t="s">
        <v>1396</v>
      </c>
      <c r="C73" s="94">
        <v>48.25</v>
      </c>
      <c r="D73" s="94">
        <v>35.950000000000003</v>
      </c>
      <c r="E73" s="94">
        <v>22.93</v>
      </c>
      <c r="F73" s="94">
        <v>8.7899999999999991</v>
      </c>
      <c r="G73" s="94">
        <v>2.86</v>
      </c>
      <c r="H73" s="94"/>
      <c r="I73" s="94">
        <v>0.82</v>
      </c>
      <c r="J73" s="94" t="s">
        <v>1173</v>
      </c>
      <c r="K73" s="95" t="s">
        <v>1397</v>
      </c>
      <c r="L73" s="97">
        <f t="shared" si="24"/>
        <v>1.6994818652849741</v>
      </c>
      <c r="M73" s="97">
        <f t="shared" si="25"/>
        <v>16.87062937062937</v>
      </c>
      <c r="N73" s="97">
        <f t="shared" si="26"/>
        <v>5.4891922639362916</v>
      </c>
      <c r="O73" s="1">
        <f t="shared" si="27"/>
        <v>14.66433789796573</v>
      </c>
      <c r="P73" s="97">
        <f t="shared" si="28"/>
        <v>189.57496929150099</v>
      </c>
      <c r="Q73" s="97">
        <f t="shared" si="29"/>
        <v>3.9290149075958753</v>
      </c>
      <c r="R73" s="97">
        <f t="shared" si="30"/>
        <v>51.480533169218063</v>
      </c>
      <c r="S73" s="97">
        <f t="shared" ref="S73:Y82" si="32">$P73/S$2</f>
        <v>73.089357254147714</v>
      </c>
      <c r="T73" s="1">
        <f t="shared" si="32"/>
        <v>73.089357254147714</v>
      </c>
      <c r="U73" s="97">
        <f t="shared" si="32"/>
        <v>116.38258618763491</v>
      </c>
      <c r="V73" s="97">
        <f t="shared" si="32"/>
        <v>73.089357254147714</v>
      </c>
      <c r="W73" s="97">
        <f t="shared" si="32"/>
        <v>46.86003307238142</v>
      </c>
      <c r="X73" s="97">
        <f t="shared" si="32"/>
        <v>30.617415916748474</v>
      </c>
      <c r="Y73" s="97">
        <f t="shared" si="32"/>
        <v>20.355457331180027</v>
      </c>
      <c r="Z73" s="97">
        <f t="shared" si="31"/>
        <v>20725</v>
      </c>
    </row>
    <row r="74" spans="2:26">
      <c r="B74" s="94" t="s">
        <v>1343</v>
      </c>
      <c r="C74" s="94">
        <v>3.9001000000000001</v>
      </c>
      <c r="D74" s="94">
        <v>15.22</v>
      </c>
      <c r="E74" s="94">
        <v>13.92</v>
      </c>
      <c r="F74" s="94">
        <v>3.69</v>
      </c>
      <c r="G74" s="94">
        <v>0.55000000000000004</v>
      </c>
      <c r="H74" s="94"/>
      <c r="I74" s="94">
        <v>0.56000000000000005</v>
      </c>
      <c r="J74" s="94" t="s">
        <v>1344</v>
      </c>
      <c r="K74" s="95" t="s">
        <v>1345</v>
      </c>
      <c r="L74" s="97">
        <f t="shared" si="24"/>
        <v>14.358606189584883</v>
      </c>
      <c r="M74" s="97">
        <f t="shared" si="25"/>
        <v>7.0910909090909087</v>
      </c>
      <c r="N74" s="97">
        <f t="shared" si="26"/>
        <v>1.0569376693766939</v>
      </c>
      <c r="O74" s="1">
        <f t="shared" si="27"/>
        <v>14.583724110553176</v>
      </c>
      <c r="P74" s="97">
        <f t="shared" si="28"/>
        <v>15.216160307656082</v>
      </c>
      <c r="Q74" s="97">
        <f t="shared" si="29"/>
        <v>3.9014795281290433</v>
      </c>
      <c r="R74" s="97">
        <f t="shared" si="30"/>
        <v>50.418925091684741</v>
      </c>
      <c r="S74" s="97">
        <f t="shared" si="32"/>
        <v>5.8664884975007974</v>
      </c>
      <c r="T74" s="1">
        <f t="shared" si="32"/>
        <v>5.8664884975007974</v>
      </c>
      <c r="U74" s="97">
        <f t="shared" si="32"/>
        <v>9.3414024808709062</v>
      </c>
      <c r="V74" s="97">
        <f t="shared" si="32"/>
        <v>5.8664884975007974</v>
      </c>
      <c r="W74" s="97">
        <f t="shared" si="32"/>
        <v>3.7612021139511689</v>
      </c>
      <c r="X74" s="97">
        <f t="shared" si="32"/>
        <v>2.4574948398333301</v>
      </c>
      <c r="Y74" s="97">
        <f t="shared" si="32"/>
        <v>1.6338227723019043</v>
      </c>
      <c r="Z74" s="97">
        <f t="shared" si="31"/>
        <v>256404</v>
      </c>
    </row>
    <row r="75" spans="2:26">
      <c r="B75" s="94" t="s">
        <v>1492</v>
      </c>
      <c r="C75" s="94">
        <v>66.055000000000007</v>
      </c>
      <c r="D75" s="94">
        <v>34.380000000000003</v>
      </c>
      <c r="E75" s="94">
        <v>12.86</v>
      </c>
      <c r="F75" s="94">
        <v>13.29</v>
      </c>
      <c r="G75" s="94">
        <v>4.68</v>
      </c>
      <c r="H75" s="94"/>
      <c r="I75" s="94">
        <v>1.9</v>
      </c>
      <c r="J75" s="94" t="s">
        <v>682</v>
      </c>
      <c r="K75" s="95" t="s">
        <v>1493</v>
      </c>
      <c r="L75" s="97">
        <f t="shared" si="24"/>
        <v>2.8763908863825596</v>
      </c>
      <c r="M75" s="97">
        <f t="shared" si="25"/>
        <v>14.114316239316242</v>
      </c>
      <c r="N75" s="97">
        <f t="shared" si="26"/>
        <v>4.9702784048156516</v>
      </c>
      <c r="O75" s="1">
        <f t="shared" si="27"/>
        <v>14.471286879099754</v>
      </c>
      <c r="P75" s="97">
        <f t="shared" si="28"/>
        <v>255.19452252092199</v>
      </c>
      <c r="Q75" s="97">
        <f t="shared" si="29"/>
        <v>3.8633642043890997</v>
      </c>
      <c r="R75" s="97">
        <f t="shared" si="30"/>
        <v>48.949414362447811</v>
      </c>
      <c r="S75" s="97">
        <f t="shared" si="32"/>
        <v>98.388535657114915</v>
      </c>
      <c r="T75" s="1">
        <f t="shared" si="32"/>
        <v>98.388535657114915</v>
      </c>
      <c r="U75" s="97">
        <f t="shared" si="32"/>
        <v>156.66729960659978</v>
      </c>
      <c r="V75" s="97">
        <f t="shared" si="32"/>
        <v>98.388535657114915</v>
      </c>
      <c r="W75" s="97">
        <f t="shared" si="32"/>
        <v>63.080183053243985</v>
      </c>
      <c r="X75" s="97">
        <f t="shared" si="32"/>
        <v>41.215340110037374</v>
      </c>
      <c r="Y75" s="97">
        <f t="shared" si="32"/>
        <v>27.401303208642386</v>
      </c>
      <c r="Z75" s="97">
        <f t="shared" si="31"/>
        <v>15139</v>
      </c>
    </row>
    <row r="76" spans="2:26">
      <c r="B76" s="94" t="s">
        <v>1496</v>
      </c>
      <c r="C76" s="94">
        <v>251.17</v>
      </c>
      <c r="D76" s="94">
        <v>38.770000000000003</v>
      </c>
      <c r="E76" s="94">
        <v>25.53</v>
      </c>
      <c r="F76" s="94">
        <v>35.619999999999997</v>
      </c>
      <c r="G76" s="94">
        <v>13.7</v>
      </c>
      <c r="H76" s="94"/>
      <c r="I76" s="94">
        <v>4.4000000000000004</v>
      </c>
      <c r="J76" s="94" t="s">
        <v>1173</v>
      </c>
      <c r="K76" s="95" t="s">
        <v>1497</v>
      </c>
      <c r="L76" s="97">
        <f t="shared" si="24"/>
        <v>1.7518015686586774</v>
      </c>
      <c r="M76" s="97">
        <f t="shared" si="25"/>
        <v>18.333576642335768</v>
      </c>
      <c r="N76" s="97">
        <f t="shared" si="26"/>
        <v>7.0513756316676028</v>
      </c>
      <c r="O76" s="1">
        <f t="shared" si="27"/>
        <v>14.147972842100964</v>
      </c>
      <c r="P76" s="97">
        <f t="shared" si="28"/>
        <v>943.29992090805854</v>
      </c>
      <c r="Q76" s="97">
        <f t="shared" si="29"/>
        <v>3.7556233662780532</v>
      </c>
      <c r="R76" s="97">
        <f t="shared" si="30"/>
        <v>44.795538649325067</v>
      </c>
      <c r="S76" s="97">
        <f t="shared" si="32"/>
        <v>363.68295442550976</v>
      </c>
      <c r="T76" s="1">
        <f t="shared" si="32"/>
        <v>363.68295442550976</v>
      </c>
      <c r="U76" s="97">
        <f t="shared" si="32"/>
        <v>579.1043235094071</v>
      </c>
      <c r="V76" s="97">
        <f t="shared" si="32"/>
        <v>363.68295442550976</v>
      </c>
      <c r="W76" s="97">
        <f t="shared" si="32"/>
        <v>233.16931373443776</v>
      </c>
      <c r="X76" s="97">
        <f t="shared" si="32"/>
        <v>152.34820356620139</v>
      </c>
      <c r="Y76" s="97">
        <f t="shared" si="32"/>
        <v>101.28605776548746</v>
      </c>
      <c r="Z76" s="97">
        <f t="shared" si="31"/>
        <v>3981</v>
      </c>
    </row>
    <row r="77" spans="2:26">
      <c r="B77" s="94" t="s">
        <v>1305</v>
      </c>
      <c r="C77" s="94">
        <v>24.22</v>
      </c>
      <c r="D77" s="94">
        <v>30.14</v>
      </c>
      <c r="E77" s="94">
        <v>16.29</v>
      </c>
      <c r="F77" s="94">
        <v>6.43</v>
      </c>
      <c r="G77" s="94">
        <v>1.84</v>
      </c>
      <c r="H77" s="94"/>
      <c r="I77" s="94">
        <v>1.06</v>
      </c>
      <c r="J77" s="100" t="s">
        <v>668</v>
      </c>
      <c r="K77" s="95" t="s">
        <v>1306</v>
      </c>
      <c r="L77" s="97">
        <f t="shared" si="24"/>
        <v>4.3765483071841453</v>
      </c>
      <c r="M77" s="97">
        <f t="shared" si="25"/>
        <v>13.163043478260869</v>
      </c>
      <c r="N77" s="97">
        <f t="shared" si="26"/>
        <v>3.7667185069984446</v>
      </c>
      <c r="O77" s="1">
        <f t="shared" si="27"/>
        <v>13.976281995706618</v>
      </c>
      <c r="P77" s="97">
        <f t="shared" si="28"/>
        <v>89.602266824101662</v>
      </c>
      <c r="Q77" s="97">
        <f t="shared" si="29"/>
        <v>3.6995155583857007</v>
      </c>
      <c r="R77" s="97">
        <f t="shared" si="30"/>
        <v>42.632339767575274</v>
      </c>
      <c r="S77" s="97">
        <f t="shared" si="32"/>
        <v>34.545552691706732</v>
      </c>
      <c r="T77" s="1">
        <f t="shared" si="32"/>
        <v>34.545552691706732</v>
      </c>
      <c r="U77" s="97">
        <f t="shared" si="32"/>
        <v>55.008019150611489</v>
      </c>
      <c r="V77" s="97">
        <f t="shared" si="32"/>
        <v>34.545552691706732</v>
      </c>
      <c r="W77" s="97">
        <f t="shared" si="32"/>
        <v>22.148309992768581</v>
      </c>
      <c r="X77" s="97">
        <f t="shared" si="32"/>
        <v>14.471266331678027</v>
      </c>
      <c r="Y77" s="97">
        <f t="shared" si="32"/>
        <v>9.6209701414245608</v>
      </c>
      <c r="Z77" s="97">
        <f t="shared" si="31"/>
        <v>41288</v>
      </c>
    </row>
    <row r="78" spans="2:26">
      <c r="B78" s="94" t="s">
        <v>1220</v>
      </c>
      <c r="C78" s="94">
        <v>3.8</v>
      </c>
      <c r="D78" s="94">
        <v>29.4</v>
      </c>
      <c r="E78" s="94">
        <v>26.96</v>
      </c>
      <c r="F78" s="94">
        <v>1.04</v>
      </c>
      <c r="G78" s="94">
        <v>0.32</v>
      </c>
      <c r="H78" s="94"/>
      <c r="I78" s="94">
        <v>0</v>
      </c>
      <c r="J78" s="94" t="s">
        <v>755</v>
      </c>
      <c r="K78" s="95" t="s">
        <v>1221</v>
      </c>
      <c r="L78" s="97">
        <f t="shared" si="24"/>
        <v>0</v>
      </c>
      <c r="M78" s="97">
        <f t="shared" si="25"/>
        <v>11.875</v>
      </c>
      <c r="N78" s="97">
        <f t="shared" si="26"/>
        <v>3.6538461538461537</v>
      </c>
      <c r="O78" s="1">
        <f t="shared" si="27"/>
        <v>13.673504842310136</v>
      </c>
      <c r="P78" s="97">
        <f t="shared" si="28"/>
        <v>13.689138031359136</v>
      </c>
      <c r="Q78" s="97">
        <f t="shared" si="29"/>
        <v>3.6024047450945096</v>
      </c>
      <c r="R78" s="97">
        <f t="shared" si="30"/>
        <v>38.888297528029</v>
      </c>
      <c r="S78" s="97">
        <f t="shared" si="32"/>
        <v>5.2777553060651021</v>
      </c>
      <c r="T78" s="1">
        <f t="shared" si="32"/>
        <v>5.2777553060651021</v>
      </c>
      <c r="U78" s="97">
        <f t="shared" si="32"/>
        <v>8.4039432670002316</v>
      </c>
      <c r="V78" s="97">
        <f t="shared" si="32"/>
        <v>5.2777553060651021</v>
      </c>
      <c r="W78" s="97">
        <f t="shared" si="32"/>
        <v>3.3837455613431655</v>
      </c>
      <c r="X78" s="97">
        <f t="shared" si="32"/>
        <v>2.2108722170142125</v>
      </c>
      <c r="Y78" s="97">
        <f t="shared" si="32"/>
        <v>1.4698600038779328</v>
      </c>
      <c r="Z78" s="97">
        <f t="shared" si="31"/>
        <v>263158</v>
      </c>
    </row>
    <row r="79" spans="2:26">
      <c r="B79" s="94" t="s">
        <v>1570</v>
      </c>
      <c r="C79" s="94">
        <v>170.57</v>
      </c>
      <c r="D79" s="94">
        <v>34.28</v>
      </c>
      <c r="E79" s="94">
        <v>16.14</v>
      </c>
      <c r="F79" s="94">
        <v>31.42</v>
      </c>
      <c r="G79" s="94">
        <v>9.9700000000000006</v>
      </c>
      <c r="H79" s="94"/>
      <c r="I79" s="94">
        <v>0</v>
      </c>
      <c r="J79" s="94" t="s">
        <v>765</v>
      </c>
      <c r="K79" s="95" t="s">
        <v>1571</v>
      </c>
      <c r="L79" s="97">
        <f t="shared" si="24"/>
        <v>0</v>
      </c>
      <c r="M79" s="97">
        <f t="shared" si="25"/>
        <v>17.108324974924773</v>
      </c>
      <c r="N79" s="97">
        <f t="shared" si="26"/>
        <v>5.4287078294080198</v>
      </c>
      <c r="O79" s="1">
        <f t="shared" si="27"/>
        <v>13.381366184298994</v>
      </c>
      <c r="P79" s="97">
        <f t="shared" si="28"/>
        <v>598.85200295980985</v>
      </c>
      <c r="Q79" s="97">
        <f t="shared" si="29"/>
        <v>3.5108870432069526</v>
      </c>
      <c r="R79" s="97">
        <f t="shared" si="30"/>
        <v>35.359893945353008</v>
      </c>
      <c r="S79" s="97">
        <f t="shared" si="32"/>
        <v>230.8833711025886</v>
      </c>
      <c r="T79" s="1">
        <f t="shared" si="32"/>
        <v>230.8833711025886</v>
      </c>
      <c r="U79" s="97">
        <f t="shared" si="32"/>
        <v>367.64318152645728</v>
      </c>
      <c r="V79" s="97">
        <f t="shared" si="32"/>
        <v>230.8833711025886</v>
      </c>
      <c r="W79" s="97">
        <f t="shared" si="32"/>
        <v>148.02705636211135</v>
      </c>
      <c r="X79" s="97">
        <f t="shared" si="32"/>
        <v>96.717941802775712</v>
      </c>
      <c r="Y79" s="97">
        <f t="shared" si="32"/>
        <v>64.301244196411957</v>
      </c>
      <c r="Z79" s="97">
        <f t="shared" si="31"/>
        <v>5863</v>
      </c>
    </row>
    <row r="80" spans="2:26">
      <c r="B80" s="94" t="s">
        <v>1498</v>
      </c>
      <c r="C80" s="94">
        <v>90.15</v>
      </c>
      <c r="D80" s="94">
        <v>32.340000000000003</v>
      </c>
      <c r="E80" s="94">
        <v>7.19</v>
      </c>
      <c r="F80" s="94">
        <v>19.16</v>
      </c>
      <c r="G80" s="94">
        <v>5.72</v>
      </c>
      <c r="H80" s="94"/>
      <c r="I80" s="94">
        <v>0.7</v>
      </c>
      <c r="J80" s="94" t="s">
        <v>991</v>
      </c>
      <c r="K80" s="95" t="s">
        <v>1499</v>
      </c>
      <c r="L80" s="97">
        <f t="shared" si="24"/>
        <v>0.77648363838047685</v>
      </c>
      <c r="M80" s="97">
        <f t="shared" si="25"/>
        <v>15.760489510489512</v>
      </c>
      <c r="N80" s="97">
        <f t="shared" si="26"/>
        <v>4.7051148225469728</v>
      </c>
      <c r="O80" s="1">
        <f t="shared" si="27"/>
        <v>13.353284241378049</v>
      </c>
      <c r="P80" s="97">
        <f t="shared" si="28"/>
        <v>315.7234267363628</v>
      </c>
      <c r="Q80" s="97">
        <f t="shared" si="29"/>
        <v>3.5022010730600419</v>
      </c>
      <c r="R80" s="97">
        <f t="shared" si="30"/>
        <v>35.025012195120354</v>
      </c>
      <c r="S80" s="97">
        <f t="shared" si="32"/>
        <v>121.725048493901</v>
      </c>
      <c r="T80" s="1">
        <f t="shared" si="32"/>
        <v>121.725048493901</v>
      </c>
      <c r="U80" s="97">
        <f t="shared" si="32"/>
        <v>193.82679612675804</v>
      </c>
      <c r="V80" s="97">
        <f t="shared" si="32"/>
        <v>121.725048493901</v>
      </c>
      <c r="W80" s="97">
        <f t="shared" si="32"/>
        <v>78.042002453616291</v>
      </c>
      <c r="X80" s="97">
        <f t="shared" si="32"/>
        <v>50.991096067035784</v>
      </c>
      <c r="Y80" s="97">
        <f t="shared" si="32"/>
        <v>33.900544810343256</v>
      </c>
      <c r="Z80" s="97">
        <f t="shared" si="31"/>
        <v>11093</v>
      </c>
    </row>
    <row r="81" spans="2:26">
      <c r="B81" s="94" t="s">
        <v>1228</v>
      </c>
      <c r="C81" s="94">
        <v>10.965999999999999</v>
      </c>
      <c r="D81" s="94">
        <v>29.11</v>
      </c>
      <c r="E81" s="94">
        <v>36.409999999999997</v>
      </c>
      <c r="F81" s="94">
        <v>2.93</v>
      </c>
      <c r="G81" s="94">
        <v>0.77</v>
      </c>
      <c r="H81" s="94"/>
      <c r="I81" s="94">
        <v>0</v>
      </c>
      <c r="J81" s="94" t="s">
        <v>308</v>
      </c>
      <c r="K81" s="95" t="s">
        <v>1229</v>
      </c>
      <c r="L81" s="97">
        <f t="shared" si="24"/>
        <v>0</v>
      </c>
      <c r="M81" s="97">
        <f t="shared" si="25"/>
        <v>14.241558441558441</v>
      </c>
      <c r="N81" s="97">
        <f t="shared" si="26"/>
        <v>3.7426621160409552</v>
      </c>
      <c r="O81" s="1">
        <f t="shared" si="27"/>
        <v>13.146680987118376</v>
      </c>
      <c r="P81" s="97">
        <f t="shared" si="28"/>
        <v>37.710859561885101</v>
      </c>
      <c r="Q81" s="97">
        <f t="shared" si="29"/>
        <v>3.4388892542299017</v>
      </c>
      <c r="R81" s="97">
        <f t="shared" si="30"/>
        <v>32.584067505966487</v>
      </c>
      <c r="S81" s="97">
        <f t="shared" si="32"/>
        <v>14.539168842704282</v>
      </c>
      <c r="T81" s="1">
        <f t="shared" si="32"/>
        <v>14.539168842704282</v>
      </c>
      <c r="U81" s="97">
        <f t="shared" si="32"/>
        <v>23.151196487455536</v>
      </c>
      <c r="V81" s="97">
        <f t="shared" si="32"/>
        <v>14.539168842704282</v>
      </c>
      <c r="W81" s="97">
        <f t="shared" si="32"/>
        <v>9.3215477384075243</v>
      </c>
      <c r="X81" s="97">
        <f t="shared" si="32"/>
        <v>6.0905143548193665</v>
      </c>
      <c r="Y81" s="97">
        <f t="shared" si="32"/>
        <v>4.0491727130586348</v>
      </c>
      <c r="Z81" s="97">
        <f t="shared" si="31"/>
        <v>91191</v>
      </c>
    </row>
    <row r="82" spans="2:26">
      <c r="B82" s="94" t="s">
        <v>1552</v>
      </c>
      <c r="C82" s="94">
        <v>79.36</v>
      </c>
      <c r="D82" s="94">
        <v>35.950000000000003</v>
      </c>
      <c r="E82" s="94">
        <v>8.9</v>
      </c>
      <c r="F82" s="94">
        <v>12.6</v>
      </c>
      <c r="G82" s="94">
        <v>4.66</v>
      </c>
      <c r="H82" s="94"/>
      <c r="I82" s="94">
        <v>1.36</v>
      </c>
      <c r="J82" s="100" t="s">
        <v>668</v>
      </c>
      <c r="K82" s="95" t="s">
        <v>1553</v>
      </c>
      <c r="L82" s="97">
        <f t="shared" si="24"/>
        <v>1.713709677419355</v>
      </c>
      <c r="M82" s="97">
        <f t="shared" si="25"/>
        <v>17.030042918454935</v>
      </c>
      <c r="N82" s="97">
        <f t="shared" si="26"/>
        <v>6.2984126984126982</v>
      </c>
      <c r="O82" s="1">
        <f t="shared" si="27"/>
        <v>13.09830612014704</v>
      </c>
      <c r="P82" s="97">
        <f t="shared" si="28"/>
        <v>271.74568976938707</v>
      </c>
      <c r="Q82" s="97">
        <f t="shared" si="29"/>
        <v>3.4242148408440913</v>
      </c>
      <c r="R82" s="97">
        <f t="shared" si="30"/>
        <v>32.018305345245039</v>
      </c>
      <c r="S82" s="97">
        <f t="shared" si="32"/>
        <v>104.76972712198646</v>
      </c>
      <c r="T82" s="1">
        <f t="shared" si="32"/>
        <v>104.76972712198646</v>
      </c>
      <c r="U82" s="97">
        <f t="shared" si="32"/>
        <v>166.82828054200226</v>
      </c>
      <c r="V82" s="97">
        <f t="shared" si="32"/>
        <v>104.76972712198646</v>
      </c>
      <c r="W82" s="97">
        <f t="shared" si="32"/>
        <v>67.171378465529671</v>
      </c>
      <c r="X82" s="97">
        <f t="shared" si="32"/>
        <v>43.888446024008047</v>
      </c>
      <c r="Y82" s="97">
        <f t="shared" si="32"/>
        <v>29.17847125971198</v>
      </c>
      <c r="Z82" s="97">
        <f t="shared" si="31"/>
        <v>12601</v>
      </c>
    </row>
    <row r="83" spans="2:26">
      <c r="B83" s="94" t="s">
        <v>1560</v>
      </c>
      <c r="C83" s="94">
        <v>206.07</v>
      </c>
      <c r="D83" s="94">
        <v>36.64</v>
      </c>
      <c r="E83" s="94">
        <v>12.72</v>
      </c>
      <c r="F83" s="94">
        <v>30.95</v>
      </c>
      <c r="G83" s="94">
        <v>10.94</v>
      </c>
      <c r="H83" s="94"/>
      <c r="I83" s="94">
        <v>0</v>
      </c>
      <c r="J83" s="100" t="s">
        <v>668</v>
      </c>
      <c r="K83" s="95" t="s">
        <v>1561</v>
      </c>
      <c r="L83" s="97">
        <f t="shared" si="24"/>
        <v>0</v>
      </c>
      <c r="M83" s="97">
        <f t="shared" si="25"/>
        <v>18.836380255941499</v>
      </c>
      <c r="N83" s="97">
        <f t="shared" si="26"/>
        <v>6.6581583198707595</v>
      </c>
      <c r="O83" s="1">
        <f t="shared" si="27"/>
        <v>13.042679067047569</v>
      </c>
      <c r="P83" s="97">
        <f t="shared" si="28"/>
        <v>702.16501440115962</v>
      </c>
      <c r="Q83" s="97">
        <f t="shared" si="29"/>
        <v>3.4074101732477295</v>
      </c>
      <c r="R83" s="97">
        <f t="shared" si="30"/>
        <v>31.37041266295796</v>
      </c>
      <c r="S83" s="97">
        <f t="shared" ref="S83:Y92" si="33">$P83/S$2</f>
        <v>270.71500937455744</v>
      </c>
      <c r="T83" s="1">
        <f t="shared" si="33"/>
        <v>270.71500937455744</v>
      </c>
      <c r="U83" s="97">
        <f t="shared" si="33"/>
        <v>431.06840851351001</v>
      </c>
      <c r="V83" s="97">
        <f t="shared" si="33"/>
        <v>270.71500937455744</v>
      </c>
      <c r="W83" s="97">
        <f t="shared" si="33"/>
        <v>173.56445273380635</v>
      </c>
      <c r="X83" s="97">
        <f t="shared" si="33"/>
        <v>113.40356993571622</v>
      </c>
      <c r="Y83" s="97">
        <f t="shared" si="33"/>
        <v>75.394394331208744</v>
      </c>
      <c r="Z83" s="97">
        <f t="shared" si="31"/>
        <v>4853</v>
      </c>
    </row>
    <row r="84" spans="2:26">
      <c r="B84" s="94" t="s">
        <v>1544</v>
      </c>
      <c r="C84" s="94">
        <v>46.784999999999997</v>
      </c>
      <c r="D84" s="94">
        <v>30.1</v>
      </c>
      <c r="E84" s="94">
        <v>27.91</v>
      </c>
      <c r="F84" s="94">
        <v>11.34</v>
      </c>
      <c r="G84" s="94">
        <v>3.24</v>
      </c>
      <c r="H84" s="94"/>
      <c r="I84" s="94">
        <v>0.68</v>
      </c>
      <c r="J84" s="94" t="s">
        <v>698</v>
      </c>
      <c r="K84" s="95" t="s">
        <v>1545</v>
      </c>
      <c r="L84" s="97">
        <f t="shared" si="24"/>
        <v>1.4534573046916748</v>
      </c>
      <c r="M84" s="97">
        <f t="shared" si="25"/>
        <v>14.439814814814813</v>
      </c>
      <c r="N84" s="97">
        <f t="shared" si="26"/>
        <v>4.1256613756613758</v>
      </c>
      <c r="O84" s="1">
        <f t="shared" si="27"/>
        <v>12.90883819405364</v>
      </c>
      <c r="P84" s="97">
        <f t="shared" si="28"/>
        <v>157.53825120985675</v>
      </c>
      <c r="Q84" s="97">
        <f t="shared" si="29"/>
        <v>3.3672812057252703</v>
      </c>
      <c r="R84" s="97">
        <f t="shared" si="30"/>
        <v>29.823267248955972</v>
      </c>
      <c r="S84" s="97">
        <f t="shared" si="33"/>
        <v>60.737815582424041</v>
      </c>
      <c r="T84" s="1">
        <f t="shared" si="33"/>
        <v>60.737815582424041</v>
      </c>
      <c r="U84" s="97">
        <f t="shared" si="33"/>
        <v>96.714820357364616</v>
      </c>
      <c r="V84" s="97">
        <f t="shared" si="33"/>
        <v>60.737815582424041</v>
      </c>
      <c r="W84" s="97">
        <f t="shared" si="33"/>
        <v>38.941046328261123</v>
      </c>
      <c r="X84" s="97">
        <f t="shared" si="33"/>
        <v>25.443307089094862</v>
      </c>
      <c r="Y84" s="97">
        <f t="shared" si="33"/>
        <v>16.915540920384181</v>
      </c>
      <c r="Z84" s="97">
        <f t="shared" si="31"/>
        <v>21374</v>
      </c>
    </row>
    <row r="85" spans="2:26">
      <c r="B85" s="94" t="s">
        <v>1309</v>
      </c>
      <c r="C85" s="94">
        <v>85.22</v>
      </c>
      <c r="D85" s="94">
        <v>30.91</v>
      </c>
      <c r="E85" s="94">
        <v>11.42</v>
      </c>
      <c r="F85" s="94">
        <v>19.21</v>
      </c>
      <c r="G85" s="94">
        <v>6.49</v>
      </c>
      <c r="H85" s="94"/>
      <c r="I85" s="94">
        <v>0.7</v>
      </c>
      <c r="J85" s="94" t="s">
        <v>1173</v>
      </c>
      <c r="K85" s="95" t="s">
        <v>1310</v>
      </c>
      <c r="L85" s="97">
        <f t="shared" si="24"/>
        <v>0.82140342642572173</v>
      </c>
      <c r="M85" s="97">
        <f t="shared" si="25"/>
        <v>13.130970724191062</v>
      </c>
      <c r="N85" s="97">
        <f t="shared" si="26"/>
        <v>4.4362311296199897</v>
      </c>
      <c r="O85" s="1">
        <f t="shared" si="27"/>
        <v>12.790210287118597</v>
      </c>
      <c r="P85" s="97">
        <f t="shared" si="28"/>
        <v>283.9589708309968</v>
      </c>
      <c r="Q85" s="97">
        <f t="shared" si="29"/>
        <v>3.3320695943557475</v>
      </c>
      <c r="R85" s="97">
        <f t="shared" si="30"/>
        <v>28.465707201603948</v>
      </c>
      <c r="S85" s="97">
        <f t="shared" si="33"/>
        <v>109.47847567720689</v>
      </c>
      <c r="T85" s="1">
        <f t="shared" si="33"/>
        <v>109.47847567720689</v>
      </c>
      <c r="U85" s="97">
        <f t="shared" si="33"/>
        <v>174.32617565494283</v>
      </c>
      <c r="V85" s="97">
        <f t="shared" si="33"/>
        <v>109.47847567720689</v>
      </c>
      <c r="W85" s="97">
        <f t="shared" si="33"/>
        <v>70.190314755527424</v>
      </c>
      <c r="X85" s="97">
        <f t="shared" si="33"/>
        <v>45.860959100860846</v>
      </c>
      <c r="Y85" s="97">
        <f t="shared" si="33"/>
        <v>30.489862328123731</v>
      </c>
      <c r="Z85" s="97">
        <f t="shared" si="31"/>
        <v>11734</v>
      </c>
    </row>
    <row r="86" spans="2:26">
      <c r="B86" s="94" t="s">
        <v>1325</v>
      </c>
      <c r="C86" s="94">
        <v>13.904999999999999</v>
      </c>
      <c r="D86" s="94">
        <v>25.55</v>
      </c>
      <c r="E86" s="94">
        <v>3.99</v>
      </c>
      <c r="F86" s="94">
        <v>4.74</v>
      </c>
      <c r="G86" s="94">
        <v>1.25</v>
      </c>
      <c r="H86" s="94"/>
      <c r="I86" s="94">
        <v>0</v>
      </c>
      <c r="J86" s="99" t="s">
        <v>1178</v>
      </c>
      <c r="K86" s="95" t="s">
        <v>1326</v>
      </c>
      <c r="L86" s="97">
        <f t="shared" si="24"/>
        <v>0</v>
      </c>
      <c r="M86" s="97">
        <f t="shared" si="25"/>
        <v>11.123999999999999</v>
      </c>
      <c r="N86" s="97">
        <f t="shared" si="26"/>
        <v>2.933544303797468</v>
      </c>
      <c r="O86" s="1">
        <f t="shared" si="27"/>
        <v>12.739849802491054</v>
      </c>
      <c r="P86" s="97">
        <f t="shared" si="28"/>
        <v>46.125969995947656</v>
      </c>
      <c r="Q86" s="97">
        <f t="shared" si="29"/>
        <v>3.3172218623479077</v>
      </c>
      <c r="R86" s="97">
        <f t="shared" si="30"/>
        <v>27.893262857716891</v>
      </c>
      <c r="S86" s="97">
        <f t="shared" si="33"/>
        <v>17.783558200365533</v>
      </c>
      <c r="T86" s="1">
        <f t="shared" si="33"/>
        <v>17.783558200365533</v>
      </c>
      <c r="U86" s="97">
        <f t="shared" si="33"/>
        <v>28.317344312935671</v>
      </c>
      <c r="V86" s="97">
        <f t="shared" si="33"/>
        <v>17.783558200365533</v>
      </c>
      <c r="W86" s="97">
        <f t="shared" si="33"/>
        <v>11.401634338034324</v>
      </c>
      <c r="X86" s="97">
        <f t="shared" si="33"/>
        <v>7.4496016705550616</v>
      </c>
      <c r="Y86" s="97">
        <f t="shared" si="33"/>
        <v>4.9527383157218106</v>
      </c>
      <c r="Z86" s="97">
        <f t="shared" si="31"/>
        <v>71917</v>
      </c>
    </row>
    <row r="87" spans="2:26">
      <c r="B87" s="94" t="s">
        <v>1436</v>
      </c>
      <c r="C87" s="94">
        <v>32.950000000000003</v>
      </c>
      <c r="D87" s="94">
        <v>39.03</v>
      </c>
      <c r="E87" s="94">
        <v>21.49</v>
      </c>
      <c r="F87" s="94">
        <v>4.0199999999999996</v>
      </c>
      <c r="G87" s="94">
        <v>2.09</v>
      </c>
      <c r="H87" s="94"/>
      <c r="I87" s="94">
        <v>0.56000000000000005</v>
      </c>
      <c r="J87" s="100" t="s">
        <v>668</v>
      </c>
      <c r="K87" s="95" t="s">
        <v>1437</v>
      </c>
      <c r="L87" s="97">
        <f t="shared" si="24"/>
        <v>1.6995447647951443</v>
      </c>
      <c r="M87" s="97">
        <f t="shared" si="25"/>
        <v>15.765550239234452</v>
      </c>
      <c r="N87" s="97">
        <f t="shared" si="26"/>
        <v>8.1965174129353251</v>
      </c>
      <c r="O87" s="1">
        <f t="shared" si="27"/>
        <v>12.653732660047211</v>
      </c>
      <c r="P87" s="97">
        <f t="shared" si="28"/>
        <v>108.47040974754502</v>
      </c>
      <c r="Q87" s="97">
        <f t="shared" si="29"/>
        <v>3.2919699468147194</v>
      </c>
      <c r="R87" s="97">
        <f t="shared" si="30"/>
        <v>26.919692199810669</v>
      </c>
      <c r="S87" s="97">
        <f t="shared" si="33"/>
        <v>41.820038579837622</v>
      </c>
      <c r="T87" s="1">
        <f t="shared" si="33"/>
        <v>41.820038579837622</v>
      </c>
      <c r="U87" s="97">
        <f t="shared" si="33"/>
        <v>66.591422161014663</v>
      </c>
      <c r="V87" s="97">
        <f t="shared" si="33"/>
        <v>41.820038579837622</v>
      </c>
      <c r="W87" s="97">
        <f t="shared" si="33"/>
        <v>26.81222635636529</v>
      </c>
      <c r="X87" s="97">
        <f t="shared" si="33"/>
        <v>17.518576752577665</v>
      </c>
      <c r="Y87" s="97">
        <f t="shared" si="33"/>
        <v>11.646921561235636</v>
      </c>
      <c r="Z87" s="97">
        <f t="shared" si="31"/>
        <v>30349</v>
      </c>
    </row>
    <row r="88" spans="2:26">
      <c r="B88" s="94" t="s">
        <v>1431</v>
      </c>
      <c r="C88" s="94">
        <v>52.97</v>
      </c>
      <c r="D88" s="94">
        <v>27.29</v>
      </c>
      <c r="E88" s="94">
        <v>40.83</v>
      </c>
      <c r="F88" s="94">
        <v>15.26</v>
      </c>
      <c r="G88" s="94">
        <v>4.17</v>
      </c>
      <c r="H88" s="94"/>
      <c r="I88" s="94">
        <v>0.96</v>
      </c>
      <c r="J88" s="94" t="s">
        <v>991</v>
      </c>
      <c r="K88" s="95" t="s">
        <v>1431</v>
      </c>
      <c r="L88" s="97">
        <f t="shared" si="24"/>
        <v>1.8123466112894091</v>
      </c>
      <c r="M88" s="97">
        <f t="shared" si="25"/>
        <v>12.702637889688249</v>
      </c>
      <c r="N88" s="97">
        <f t="shared" si="26"/>
        <v>3.4711664482306683</v>
      </c>
      <c r="O88" s="1">
        <f t="shared" si="27"/>
        <v>12.394935533387574</v>
      </c>
      <c r="P88" s="97">
        <f t="shared" si="28"/>
        <v>170.41091113009389</v>
      </c>
      <c r="Q88" s="97">
        <f t="shared" si="29"/>
        <v>3.2171212220142325</v>
      </c>
      <c r="R88" s="97">
        <f t="shared" si="30"/>
        <v>24.033949842892113</v>
      </c>
      <c r="S88" s="97">
        <f t="shared" si="33"/>
        <v>65.700783231779951</v>
      </c>
      <c r="T88" s="1">
        <f t="shared" si="33"/>
        <v>65.700783231779951</v>
      </c>
      <c r="U88" s="97">
        <f t="shared" si="33"/>
        <v>104.61751689072113</v>
      </c>
      <c r="V88" s="97">
        <f t="shared" si="33"/>
        <v>65.700783231779951</v>
      </c>
      <c r="W88" s="97">
        <f t="shared" si="33"/>
        <v>42.122970987651662</v>
      </c>
      <c r="X88" s="97">
        <f t="shared" si="33"/>
        <v>27.522313532855517</v>
      </c>
      <c r="Y88" s="97">
        <f t="shared" si="33"/>
        <v>18.297732254632891</v>
      </c>
      <c r="Z88" s="97">
        <f t="shared" si="31"/>
        <v>18879</v>
      </c>
    </row>
    <row r="89" spans="2:26">
      <c r="B89" s="94" t="s">
        <v>1456</v>
      </c>
      <c r="C89" s="94">
        <v>100.33</v>
      </c>
      <c r="D89" s="94">
        <v>28.08</v>
      </c>
      <c r="E89" s="94">
        <v>23.12</v>
      </c>
      <c r="F89" s="94">
        <v>27</v>
      </c>
      <c r="G89" s="94">
        <v>7.08</v>
      </c>
      <c r="H89" s="94"/>
      <c r="I89" s="94">
        <v>0</v>
      </c>
      <c r="J89" s="94" t="s">
        <v>310</v>
      </c>
      <c r="K89" s="95" t="s">
        <v>1457</v>
      </c>
      <c r="L89" s="97">
        <f t="shared" si="24"/>
        <v>0</v>
      </c>
      <c r="M89" s="97">
        <f t="shared" si="25"/>
        <v>14.17090395480226</v>
      </c>
      <c r="N89" s="97">
        <f t="shared" si="26"/>
        <v>3.7159259259259261</v>
      </c>
      <c r="O89" s="1">
        <f t="shared" si="27"/>
        <v>12.324531048475196</v>
      </c>
      <c r="P89" s="97">
        <f t="shared" si="28"/>
        <v>320.75759850105982</v>
      </c>
      <c r="Q89" s="97">
        <f t="shared" si="29"/>
        <v>3.1970257998710236</v>
      </c>
      <c r="R89" s="97">
        <f t="shared" si="30"/>
        <v>23.259184327335362</v>
      </c>
      <c r="S89" s="97">
        <f t="shared" si="33"/>
        <v>123.66593963561556</v>
      </c>
      <c r="T89" s="1">
        <f t="shared" si="33"/>
        <v>123.66593963561556</v>
      </c>
      <c r="U89" s="97">
        <f t="shared" si="33"/>
        <v>196.91734089370621</v>
      </c>
      <c r="V89" s="97">
        <f t="shared" si="33"/>
        <v>123.66593963561556</v>
      </c>
      <c r="W89" s="97">
        <f t="shared" si="33"/>
        <v>79.286372721839911</v>
      </c>
      <c r="X89" s="97">
        <f t="shared" si="33"/>
        <v>51.804142912260779</v>
      </c>
      <c r="Y89" s="97">
        <f t="shared" si="33"/>
        <v>34.441084887638766</v>
      </c>
      <c r="Z89" s="97">
        <f t="shared" si="31"/>
        <v>9967</v>
      </c>
    </row>
    <row r="90" spans="2:26">
      <c r="B90" s="94" t="s">
        <v>1299</v>
      </c>
      <c r="C90" s="94">
        <v>12.559100000000001</v>
      </c>
      <c r="D90" s="94">
        <v>29.65</v>
      </c>
      <c r="E90" s="94">
        <v>4.17</v>
      </c>
      <c r="F90" s="94">
        <v>2.95</v>
      </c>
      <c r="G90" s="94">
        <v>0.86</v>
      </c>
      <c r="H90" s="94"/>
      <c r="I90" s="94">
        <v>0</v>
      </c>
      <c r="J90" s="100" t="s">
        <v>668</v>
      </c>
      <c r="K90" s="95" t="s">
        <v>1300</v>
      </c>
      <c r="L90" s="97">
        <f t="shared" si="24"/>
        <v>0</v>
      </c>
      <c r="M90" s="97">
        <f t="shared" si="25"/>
        <v>14.603604651162792</v>
      </c>
      <c r="N90" s="97">
        <f t="shared" si="26"/>
        <v>4.2573220338983049</v>
      </c>
      <c r="O90" s="1">
        <f t="shared" si="27"/>
        <v>12.165390033424561</v>
      </c>
      <c r="P90" s="97">
        <f t="shared" si="28"/>
        <v>39.586511055352581</v>
      </c>
      <c r="Q90" s="97">
        <f t="shared" si="29"/>
        <v>3.1520181426497582</v>
      </c>
      <c r="R90" s="97">
        <f t="shared" si="30"/>
        <v>21.523944305875006</v>
      </c>
      <c r="S90" s="97">
        <f t="shared" si="33"/>
        <v>15.262313689319148</v>
      </c>
      <c r="T90" s="1">
        <f t="shared" si="33"/>
        <v>15.262313689319148</v>
      </c>
      <c r="U90" s="97">
        <f t="shared" si="33"/>
        <v>24.302683798318739</v>
      </c>
      <c r="V90" s="97">
        <f t="shared" si="33"/>
        <v>15.262313689319148</v>
      </c>
      <c r="W90" s="97">
        <f t="shared" si="33"/>
        <v>9.7851801016073221</v>
      </c>
      <c r="X90" s="97">
        <f t="shared" si="33"/>
        <v>6.3934425425700416</v>
      </c>
      <c r="Y90" s="97">
        <f t="shared" si="33"/>
        <v>4.2505692586370447</v>
      </c>
      <c r="Z90" s="97">
        <f t="shared" si="31"/>
        <v>79624</v>
      </c>
    </row>
    <row r="91" spans="2:26">
      <c r="B91" s="94" t="s">
        <v>1512</v>
      </c>
      <c r="C91" s="94">
        <v>144.09</v>
      </c>
      <c r="D91" s="94">
        <v>42.41</v>
      </c>
      <c r="E91" s="94">
        <v>34.14</v>
      </c>
      <c r="F91" s="94">
        <v>12.38</v>
      </c>
      <c r="G91" s="94">
        <v>5.0599999999999996</v>
      </c>
      <c r="H91" s="94"/>
      <c r="I91" s="94">
        <v>1.8</v>
      </c>
      <c r="J91" s="97" t="s">
        <v>733</v>
      </c>
      <c r="K91" s="95" t="s">
        <v>1513</v>
      </c>
      <c r="L91" s="97">
        <f t="shared" si="24"/>
        <v>1.2492192379762648</v>
      </c>
      <c r="M91" s="97">
        <f t="shared" si="25"/>
        <v>28.476284584980242</v>
      </c>
      <c r="N91" s="97">
        <f t="shared" si="26"/>
        <v>11.638933764135702</v>
      </c>
      <c r="O91" s="1">
        <f t="shared" si="27"/>
        <v>11.416411546028504</v>
      </c>
      <c r="P91" s="97">
        <f t="shared" si="28"/>
        <v>424.74229473827086</v>
      </c>
      <c r="Q91" s="97">
        <f t="shared" si="29"/>
        <v>2.9477569209401824</v>
      </c>
      <c r="R91" s="97">
        <f t="shared" si="30"/>
        <v>13.648789973794521</v>
      </c>
      <c r="S91" s="97">
        <f t="shared" si="33"/>
        <v>163.75654147324053</v>
      </c>
      <c r="T91" s="1">
        <f t="shared" si="33"/>
        <v>163.75654147324053</v>
      </c>
      <c r="U91" s="97">
        <f t="shared" si="33"/>
        <v>260.75492407913998</v>
      </c>
      <c r="V91" s="97">
        <f t="shared" si="33"/>
        <v>163.75654147324053</v>
      </c>
      <c r="W91" s="97">
        <f t="shared" si="33"/>
        <v>104.98979930240641</v>
      </c>
      <c r="X91" s="97">
        <f t="shared" si="33"/>
        <v>68.598251889675097</v>
      </c>
      <c r="Y91" s="97">
        <f t="shared" si="33"/>
        <v>45.606356628221654</v>
      </c>
      <c r="Z91" s="97">
        <f t="shared" si="31"/>
        <v>6940</v>
      </c>
    </row>
    <row r="92" spans="2:26">
      <c r="B92" s="94" t="s">
        <v>1348</v>
      </c>
      <c r="C92" s="94">
        <v>12.17</v>
      </c>
      <c r="D92" s="94">
        <v>18.55</v>
      </c>
      <c r="E92" s="94">
        <v>28.93</v>
      </c>
      <c r="F92" s="94">
        <v>6.54</v>
      </c>
      <c r="G92" s="94">
        <v>0.9</v>
      </c>
      <c r="H92" s="94"/>
      <c r="I92" s="94">
        <v>0</v>
      </c>
      <c r="J92" s="94" t="s">
        <v>698</v>
      </c>
      <c r="K92" s="95" t="s">
        <v>1349</v>
      </c>
      <c r="L92" s="97">
        <f t="shared" si="24"/>
        <v>0</v>
      </c>
      <c r="M92" s="97">
        <f t="shared" si="25"/>
        <v>13.522222222222222</v>
      </c>
      <c r="N92" s="97">
        <f t="shared" si="26"/>
        <v>1.8608562691131498</v>
      </c>
      <c r="O92" s="1">
        <f t="shared" si="27"/>
        <v>11.411565130665791</v>
      </c>
      <c r="P92" s="97">
        <f t="shared" si="28"/>
        <v>35.858600143482732</v>
      </c>
      <c r="Q92" s="97">
        <f t="shared" si="29"/>
        <v>2.9464749501629197</v>
      </c>
      <c r="R92" s="97">
        <f t="shared" si="30"/>
        <v>13.599364450752688</v>
      </c>
      <c r="S92" s="97">
        <f t="shared" si="33"/>
        <v>13.825042653656602</v>
      </c>
      <c r="T92" s="1">
        <f t="shared" si="33"/>
        <v>13.825042653656602</v>
      </c>
      <c r="U92" s="97">
        <f t="shared" si="33"/>
        <v>22.014069881502621</v>
      </c>
      <c r="V92" s="97">
        <f t="shared" si="33"/>
        <v>13.825042653656602</v>
      </c>
      <c r="W92" s="97">
        <f t="shared" si="33"/>
        <v>8.8636975384082763</v>
      </c>
      <c r="X92" s="97">
        <f t="shared" si="33"/>
        <v>5.7913641177870847</v>
      </c>
      <c r="Y92" s="97">
        <f t="shared" si="33"/>
        <v>3.8502878724149809</v>
      </c>
      <c r="Z92" s="97">
        <f t="shared" si="31"/>
        <v>82169</v>
      </c>
    </row>
    <row r="93" spans="2:26">
      <c r="B93" s="94" t="s">
        <v>1568</v>
      </c>
      <c r="C93" s="94">
        <v>69.680000000000007</v>
      </c>
      <c r="D93" s="94">
        <v>34.28</v>
      </c>
      <c r="E93" s="94">
        <v>31.28</v>
      </c>
      <c r="F93" s="94">
        <v>10.42</v>
      </c>
      <c r="G93" s="94">
        <v>3.47</v>
      </c>
      <c r="H93" s="94"/>
      <c r="I93" s="94">
        <v>1.44</v>
      </c>
      <c r="J93" s="94" t="s">
        <v>1173</v>
      </c>
      <c r="K93" s="95" t="s">
        <v>1569</v>
      </c>
      <c r="L93" s="97">
        <f t="shared" si="24"/>
        <v>2.0665901262916186</v>
      </c>
      <c r="M93" s="97">
        <f t="shared" si="25"/>
        <v>20.080691642651299</v>
      </c>
      <c r="N93" s="97">
        <f t="shared" si="26"/>
        <v>6.6871401151631487</v>
      </c>
      <c r="O93" s="1">
        <f t="shared" si="27"/>
        <v>11.042003816098877</v>
      </c>
      <c r="P93" s="97">
        <f t="shared" si="28"/>
        <v>198.60082338768993</v>
      </c>
      <c r="Q93" s="97">
        <f t="shared" si="29"/>
        <v>2.8501840325443442</v>
      </c>
      <c r="R93" s="97">
        <f t="shared" si="30"/>
        <v>9.8869327386673262</v>
      </c>
      <c r="S93" s="97">
        <f t="shared" ref="S93:Y102" si="34">$P93/S$2</f>
        <v>76.569214732303394</v>
      </c>
      <c r="T93" s="1">
        <f t="shared" si="34"/>
        <v>76.569214732303394</v>
      </c>
      <c r="U93" s="97">
        <f t="shared" si="34"/>
        <v>121.92367764181044</v>
      </c>
      <c r="V93" s="97">
        <f t="shared" si="34"/>
        <v>76.569214732303394</v>
      </c>
      <c r="W93" s="97">
        <f t="shared" si="34"/>
        <v>49.091086164646718</v>
      </c>
      <c r="X93" s="97">
        <f t="shared" si="34"/>
        <v>32.075141743632173</v>
      </c>
      <c r="Y93" s="97">
        <f t="shared" si="34"/>
        <v>21.324601035220006</v>
      </c>
      <c r="Z93" s="97">
        <f t="shared" si="31"/>
        <v>14351</v>
      </c>
    </row>
    <row r="94" spans="2:26">
      <c r="B94" s="97" t="s">
        <v>1287</v>
      </c>
      <c r="C94" s="97">
        <v>23.95</v>
      </c>
      <c r="D94" s="97">
        <v>17.82</v>
      </c>
      <c r="E94" s="97">
        <v>13.02</v>
      </c>
      <c r="F94" s="97">
        <v>12.89</v>
      </c>
      <c r="G94" s="97">
        <v>2.27</v>
      </c>
      <c r="H94" s="97"/>
      <c r="I94" s="97">
        <v>0.4</v>
      </c>
      <c r="J94" s="99" t="s">
        <v>783</v>
      </c>
      <c r="K94" s="98" t="s">
        <v>1288</v>
      </c>
      <c r="L94" s="97">
        <f t="shared" si="24"/>
        <v>1.6701461377870566</v>
      </c>
      <c r="M94" s="97">
        <f t="shared" si="25"/>
        <v>10.550660792951541</v>
      </c>
      <c r="N94" s="97">
        <f t="shared" si="26"/>
        <v>1.8580294802172226</v>
      </c>
      <c r="O94" s="1">
        <f t="shared" si="27"/>
        <v>10.742355908720857</v>
      </c>
      <c r="P94" s="97">
        <f t="shared" si="28"/>
        <v>66.442061881820962</v>
      </c>
      <c r="Q94" s="97">
        <f t="shared" si="29"/>
        <v>2.774198825963297</v>
      </c>
      <c r="R94" s="97">
        <f t="shared" si="30"/>
        <v>6.9573740893433751</v>
      </c>
      <c r="S94" s="97">
        <f t="shared" si="34"/>
        <v>25.616291094397738</v>
      </c>
      <c r="T94" s="1">
        <f t="shared" si="34"/>
        <v>25.616291094397738</v>
      </c>
      <c r="U94" s="97">
        <f t="shared" si="34"/>
        <v>40.789662381825174</v>
      </c>
      <c r="V94" s="97">
        <f t="shared" si="34"/>
        <v>25.616291094397738</v>
      </c>
      <c r="W94" s="97">
        <f t="shared" si="34"/>
        <v>16.42346154038874</v>
      </c>
      <c r="X94" s="97">
        <f t="shared" si="34"/>
        <v>10.730763932626695</v>
      </c>
      <c r="Y94" s="97">
        <f t="shared" si="34"/>
        <v>7.1341620715307315</v>
      </c>
      <c r="Z94" s="97">
        <f t="shared" si="31"/>
        <v>41754</v>
      </c>
    </row>
    <row r="95" spans="2:26">
      <c r="B95" s="97" t="s">
        <v>1440</v>
      </c>
      <c r="C95" s="97">
        <v>87.95</v>
      </c>
      <c r="D95" s="97">
        <v>24.66</v>
      </c>
      <c r="E95" s="97">
        <v>17.28</v>
      </c>
      <c r="F95" s="97">
        <v>26.76</v>
      </c>
      <c r="G95" s="97">
        <v>6.31</v>
      </c>
      <c r="H95" s="97"/>
      <c r="I95" s="97">
        <v>0</v>
      </c>
      <c r="J95" s="97" t="s">
        <v>733</v>
      </c>
      <c r="K95" s="98" t="s">
        <v>1441</v>
      </c>
      <c r="L95" s="97">
        <f t="shared" si="24"/>
        <v>0</v>
      </c>
      <c r="M95" s="97">
        <f t="shared" si="25"/>
        <v>13.938193343898575</v>
      </c>
      <c r="N95" s="97">
        <f t="shared" si="26"/>
        <v>3.286621823617339</v>
      </c>
      <c r="O95" s="1">
        <f t="shared" si="27"/>
        <v>10.675667280417468</v>
      </c>
      <c r="P95" s="97">
        <f t="shared" si="28"/>
        <v>242.52545869737901</v>
      </c>
      <c r="Q95" s="97">
        <f t="shared" si="29"/>
        <v>2.7575379044613872</v>
      </c>
      <c r="R95" s="97">
        <f t="shared" si="30"/>
        <v>6.3150234412660211</v>
      </c>
      <c r="S95" s="97">
        <f t="shared" si="34"/>
        <v>93.504063116593471</v>
      </c>
      <c r="T95" s="1">
        <f t="shared" si="34"/>
        <v>93.504063116593471</v>
      </c>
      <c r="U95" s="97">
        <f t="shared" si="34"/>
        <v>148.88959341537299</v>
      </c>
      <c r="V95" s="97">
        <f t="shared" si="34"/>
        <v>93.504063116593471</v>
      </c>
      <c r="W95" s="97">
        <f t="shared" si="34"/>
        <v>59.948584235182345</v>
      </c>
      <c r="X95" s="97">
        <f t="shared" si="34"/>
        <v>39.169215572547408</v>
      </c>
      <c r="Y95" s="97">
        <f t="shared" si="34"/>
        <v>26.040972838816039</v>
      </c>
      <c r="Z95" s="97">
        <f t="shared" si="31"/>
        <v>11370</v>
      </c>
    </row>
    <row r="96" spans="2:26">
      <c r="B96" s="97" t="s">
        <v>1297</v>
      </c>
      <c r="C96" s="97">
        <v>22.335000000000001</v>
      </c>
      <c r="D96" s="97">
        <v>27.29</v>
      </c>
      <c r="E96" s="97">
        <v>10.050000000000001</v>
      </c>
      <c r="F96" s="97">
        <v>5.28</v>
      </c>
      <c r="G96" s="97">
        <v>1.35</v>
      </c>
      <c r="H96" s="97"/>
      <c r="I96" s="97">
        <v>0.46</v>
      </c>
      <c r="J96" s="97" t="s">
        <v>308</v>
      </c>
      <c r="K96" s="98" t="s">
        <v>1298</v>
      </c>
      <c r="L96" s="97">
        <f t="shared" si="24"/>
        <v>2.0595477949406762</v>
      </c>
      <c r="M96" s="97">
        <f t="shared" si="25"/>
        <v>16.544444444444444</v>
      </c>
      <c r="N96" s="97">
        <f t="shared" si="26"/>
        <v>4.2301136363636367</v>
      </c>
      <c r="O96" s="1">
        <f t="shared" si="27"/>
        <v>10.194287981175364</v>
      </c>
      <c r="P96" s="97">
        <f t="shared" si="28"/>
        <v>58.962621937542323</v>
      </c>
      <c r="Q96" s="97">
        <f t="shared" si="29"/>
        <v>2.6399203912040439</v>
      </c>
      <c r="R96" s="97">
        <f t="shared" si="30"/>
        <v>1.7803591456902552</v>
      </c>
      <c r="S96" s="97">
        <f t="shared" si="34"/>
        <v>22.73264321518992</v>
      </c>
      <c r="T96" s="1">
        <f t="shared" si="34"/>
        <v>22.73264321518992</v>
      </c>
      <c r="U96" s="97">
        <f t="shared" si="34"/>
        <v>36.19793507097036</v>
      </c>
      <c r="V96" s="97">
        <f t="shared" si="34"/>
        <v>22.73264321518992</v>
      </c>
      <c r="W96" s="97">
        <f t="shared" si="34"/>
        <v>14.574658375806081</v>
      </c>
      <c r="X96" s="97">
        <f t="shared" si="34"/>
        <v>9.522792624736379</v>
      </c>
      <c r="Y96" s="97">
        <f t="shared" si="34"/>
        <v>6.331063322703911</v>
      </c>
      <c r="Z96" s="97">
        <f t="shared" si="31"/>
        <v>44773</v>
      </c>
    </row>
    <row r="97" spans="2:26">
      <c r="B97" s="97" t="s">
        <v>1572</v>
      </c>
      <c r="C97" s="97">
        <v>50.61</v>
      </c>
      <c r="D97" s="97">
        <v>31.14</v>
      </c>
      <c r="E97" s="97">
        <v>23.52</v>
      </c>
      <c r="F97" s="97">
        <v>8.85</v>
      </c>
      <c r="G97" s="97">
        <v>2.6</v>
      </c>
      <c r="H97" s="97"/>
      <c r="I97" s="97">
        <v>0.36</v>
      </c>
      <c r="J97" s="97" t="s">
        <v>1173</v>
      </c>
      <c r="K97" s="98" t="s">
        <v>1573</v>
      </c>
      <c r="L97" s="97">
        <f t="shared" si="24"/>
        <v>0.71132187314759932</v>
      </c>
      <c r="M97" s="97">
        <f t="shared" si="25"/>
        <v>19.465384615384615</v>
      </c>
      <c r="N97" s="97">
        <f t="shared" si="26"/>
        <v>5.7186440677966104</v>
      </c>
      <c r="O97" s="1">
        <f t="shared" si="27"/>
        <v>10.1554205010282</v>
      </c>
      <c r="P97" s="97">
        <f t="shared" si="28"/>
        <v>133.13586491170676</v>
      </c>
      <c r="Q97" s="97">
        <f t="shared" si="29"/>
        <v>2.6306236892255832</v>
      </c>
      <c r="R97" s="97">
        <f t="shared" si="30"/>
        <v>1.4219310395280758</v>
      </c>
      <c r="S97" s="97">
        <f t="shared" si="34"/>
        <v>51.32963929910516</v>
      </c>
      <c r="T97" s="1">
        <f t="shared" si="34"/>
        <v>51.32963929910516</v>
      </c>
      <c r="U97" s="97">
        <f t="shared" si="34"/>
        <v>81.733871990908909</v>
      </c>
      <c r="V97" s="97">
        <f t="shared" si="34"/>
        <v>51.32963929910516</v>
      </c>
      <c r="W97" s="97">
        <f t="shared" si="34"/>
        <v>32.909149642480671</v>
      </c>
      <c r="X97" s="97">
        <f t="shared" si="34"/>
        <v>21.502185466108962</v>
      </c>
      <c r="Y97" s="97">
        <f t="shared" si="34"/>
        <v>14.295354643011361</v>
      </c>
      <c r="Z97" s="97">
        <f t="shared" si="31"/>
        <v>19759</v>
      </c>
    </row>
    <row r="98" spans="2:26">
      <c r="B98" s="97" t="s">
        <v>1230</v>
      </c>
      <c r="C98" s="97">
        <v>83.48</v>
      </c>
      <c r="D98" s="97">
        <v>19.39</v>
      </c>
      <c r="E98" s="97">
        <v>8.93</v>
      </c>
      <c r="F98" s="97">
        <v>36.619999999999997</v>
      </c>
      <c r="G98" s="97">
        <v>6.73</v>
      </c>
      <c r="H98" s="97"/>
      <c r="I98" s="97">
        <v>0</v>
      </c>
      <c r="J98" s="100" t="s">
        <v>668</v>
      </c>
      <c r="K98" s="98" t="s">
        <v>1231</v>
      </c>
      <c r="L98" s="97">
        <f t="shared" si="24"/>
        <v>0</v>
      </c>
      <c r="M98" s="97">
        <f t="shared" si="25"/>
        <v>12.404160475482913</v>
      </c>
      <c r="N98" s="97">
        <f t="shared" si="26"/>
        <v>2.2796286182413983</v>
      </c>
      <c r="O98" s="1">
        <f t="shared" si="27"/>
        <v>9.9465337775641807</v>
      </c>
      <c r="P98" s="97">
        <f t="shared" si="28"/>
        <v>215.47548253632334</v>
      </c>
      <c r="Q98" s="97">
        <f t="shared" si="29"/>
        <v>2.5811629436550469</v>
      </c>
      <c r="R98" s="97">
        <f t="shared" si="30"/>
        <v>-0.48499481496206442</v>
      </c>
      <c r="S98" s="97">
        <f t="shared" si="34"/>
        <v>83.075126328469665</v>
      </c>
      <c r="T98" s="1">
        <f t="shared" si="34"/>
        <v>83.075126328469665</v>
      </c>
      <c r="U98" s="97">
        <f t="shared" si="34"/>
        <v>132.28325454213933</v>
      </c>
      <c r="V98" s="97">
        <f t="shared" si="34"/>
        <v>83.075126328469665</v>
      </c>
      <c r="W98" s="97">
        <f t="shared" si="34"/>
        <v>53.262243827208323</v>
      </c>
      <c r="X98" s="97">
        <f t="shared" si="34"/>
        <v>34.80049340549968</v>
      </c>
      <c r="Y98" s="97">
        <f t="shared" si="34"/>
        <v>23.136503764583196</v>
      </c>
      <c r="Z98" s="97">
        <f t="shared" si="31"/>
        <v>11979</v>
      </c>
    </row>
    <row r="99" spans="2:26">
      <c r="B99" s="97" t="s">
        <v>1504</v>
      </c>
      <c r="C99" s="97">
        <v>78.150000000000006</v>
      </c>
      <c r="D99" s="97">
        <v>19.5</v>
      </c>
      <c r="E99" s="97">
        <v>17.22</v>
      </c>
      <c r="F99" s="97">
        <v>33.06</v>
      </c>
      <c r="G99" s="97">
        <v>6.33</v>
      </c>
      <c r="H99" s="97"/>
      <c r="I99" s="97">
        <v>0</v>
      </c>
      <c r="J99" s="97" t="s">
        <v>682</v>
      </c>
      <c r="K99" s="98" t="s">
        <v>1505</v>
      </c>
      <c r="L99" s="97">
        <f t="shared" ref="L99:L130" si="35">I99/C99*100</f>
        <v>0</v>
      </c>
      <c r="M99" s="97">
        <f t="shared" ref="M99:M130" si="36">C99/G99</f>
        <v>12.345971563981044</v>
      </c>
      <c r="N99" s="97">
        <f t="shared" ref="N99:N130" si="37">C99/F99</f>
        <v>2.3638838475499093</v>
      </c>
      <c r="O99" s="1">
        <f t="shared" ref="O99:O130" si="38">((POWER(Q99,1/10)-1)*100)</f>
        <v>9.6491557048522516</v>
      </c>
      <c r="P99" s="97">
        <f t="shared" ref="P99:P130" si="39">IF($O$1=1,POWER((1+(D99)/100),10)*F99,IF($O$1=2,POWER((1+(E99)/100),10)*F99,POWER((1+(E99+L99)/100),10)*F99))</f>
        <v>196.32784613761356</v>
      </c>
      <c r="Q99" s="97">
        <f t="shared" ref="Q99:Q130" si="40">P99/C99</f>
        <v>2.5121925289521889</v>
      </c>
      <c r="R99" s="97">
        <f t="shared" ref="R99:R130" si="41">S99/C99*100-100</f>
        <v>-3.1441028707479717</v>
      </c>
      <c r="S99" s="97">
        <f t="shared" si="34"/>
        <v>75.692883606510463</v>
      </c>
      <c r="T99" s="1">
        <f t="shared" si="34"/>
        <v>75.692883606510463</v>
      </c>
      <c r="U99" s="97">
        <f t="shared" si="34"/>
        <v>120.52826678299193</v>
      </c>
      <c r="V99" s="97">
        <f t="shared" si="34"/>
        <v>75.692883606510463</v>
      </c>
      <c r="W99" s="97">
        <f t="shared" si="34"/>
        <v>48.529240951064907</v>
      </c>
      <c r="X99" s="97">
        <f t="shared" si="34"/>
        <v>31.70804322796323</v>
      </c>
      <c r="Y99" s="97">
        <f t="shared" si="34"/>
        <v>21.080541961379254</v>
      </c>
      <c r="Z99" s="97">
        <f t="shared" ref="Z99:Z130" si="42">ROUND(1000000/C99,  0)</f>
        <v>12796</v>
      </c>
    </row>
    <row r="100" spans="2:26">
      <c r="B100" s="97" t="s">
        <v>1462</v>
      </c>
      <c r="C100" s="97">
        <v>22.98</v>
      </c>
      <c r="D100" s="97">
        <v>22.35</v>
      </c>
      <c r="E100" s="97">
        <v>26.28</v>
      </c>
      <c r="F100" s="97">
        <v>7.6</v>
      </c>
      <c r="G100" s="97">
        <v>1.66</v>
      </c>
      <c r="H100" s="97"/>
      <c r="I100" s="97">
        <v>0.56999999999999995</v>
      </c>
      <c r="J100" s="99" t="s">
        <v>1257</v>
      </c>
      <c r="K100" s="98" t="s">
        <v>1463</v>
      </c>
      <c r="L100" s="97">
        <f t="shared" si="35"/>
        <v>2.4804177545691903</v>
      </c>
      <c r="M100" s="97">
        <f t="shared" si="36"/>
        <v>13.843373493975905</v>
      </c>
      <c r="N100" s="97">
        <f t="shared" si="37"/>
        <v>3.0236842105263162</v>
      </c>
      <c r="O100" s="1">
        <f t="shared" si="38"/>
        <v>9.5343487603212864</v>
      </c>
      <c r="P100" s="97">
        <f t="shared" si="39"/>
        <v>57.128566829762697</v>
      </c>
      <c r="Q100" s="97">
        <f t="shared" si="40"/>
        <v>2.486012481712911</v>
      </c>
      <c r="R100" s="97">
        <f t="shared" si="41"/>
        <v>-4.1534570237531341</v>
      </c>
      <c r="S100" s="97">
        <f t="shared" si="34"/>
        <v>22.025535575941529</v>
      </c>
      <c r="T100" s="1">
        <f t="shared" si="34"/>
        <v>22.025535575941529</v>
      </c>
      <c r="U100" s="97">
        <f t="shared" si="34"/>
        <v>35.071984332580321</v>
      </c>
      <c r="V100" s="97">
        <f t="shared" si="34"/>
        <v>22.025535575941529</v>
      </c>
      <c r="W100" s="97">
        <f t="shared" si="34"/>
        <v>14.121308002978266</v>
      </c>
      <c r="X100" s="97">
        <f t="shared" si="34"/>
        <v>9.2265824855023322</v>
      </c>
      <c r="Y100" s="97">
        <f t="shared" si="34"/>
        <v>6.1341331550295299</v>
      </c>
      <c r="Z100" s="97">
        <f t="shared" si="42"/>
        <v>43516</v>
      </c>
    </row>
    <row r="101" spans="2:26">
      <c r="B101" s="97" t="s">
        <v>1448</v>
      </c>
      <c r="C101" s="97">
        <v>64.148099999999999</v>
      </c>
      <c r="D101" s="97">
        <v>28.24</v>
      </c>
      <c r="E101" s="97">
        <v>9.3800000000000008</v>
      </c>
      <c r="F101" s="97">
        <v>12.96</v>
      </c>
      <c r="G101" s="97">
        <v>3.39</v>
      </c>
      <c r="H101" s="97"/>
      <c r="I101" s="97">
        <v>1</v>
      </c>
      <c r="J101" s="97" t="s">
        <v>1111</v>
      </c>
      <c r="K101" s="98" t="s">
        <v>1449</v>
      </c>
      <c r="L101" s="97">
        <f t="shared" si="35"/>
        <v>1.5588926250348802</v>
      </c>
      <c r="M101" s="97">
        <f t="shared" si="36"/>
        <v>18.922743362831859</v>
      </c>
      <c r="N101" s="97">
        <f t="shared" si="37"/>
        <v>4.9496990740740738</v>
      </c>
      <c r="O101" s="1">
        <f t="shared" si="38"/>
        <v>9.2862766024270016</v>
      </c>
      <c r="P101" s="97">
        <f t="shared" si="39"/>
        <v>155.89783892800278</v>
      </c>
      <c r="Q101" s="97">
        <f t="shared" si="40"/>
        <v>2.430279913637392</v>
      </c>
      <c r="R101" s="97">
        <f t="shared" si="41"/>
        <v>-6.3021887861722234</v>
      </c>
      <c r="S101" s="97">
        <f t="shared" si="34"/>
        <v>60.105365635257456</v>
      </c>
      <c r="T101" s="1">
        <f t="shared" si="34"/>
        <v>60.105365635257456</v>
      </c>
      <c r="U101" s="97">
        <f t="shared" si="34"/>
        <v>95.707749516263434</v>
      </c>
      <c r="V101" s="97">
        <f t="shared" si="34"/>
        <v>60.105365635257456</v>
      </c>
      <c r="W101" s="97">
        <f t="shared" si="34"/>
        <v>38.535561500452346</v>
      </c>
      <c r="X101" s="97">
        <f t="shared" si="34"/>
        <v>25.178371347334373</v>
      </c>
      <c r="Y101" s="97">
        <f t="shared" si="34"/>
        <v>16.739402992821191</v>
      </c>
      <c r="Z101" s="97">
        <f t="shared" si="42"/>
        <v>15589</v>
      </c>
    </row>
    <row r="102" spans="2:26">
      <c r="B102" s="97" t="s">
        <v>1275</v>
      </c>
      <c r="C102" s="97">
        <v>10.08</v>
      </c>
      <c r="D102" s="97">
        <v>30.23</v>
      </c>
      <c r="E102" s="97">
        <v>4.34</v>
      </c>
      <c r="F102" s="97">
        <v>1.73</v>
      </c>
      <c r="G102" s="99">
        <v>0.5</v>
      </c>
      <c r="H102" s="97"/>
      <c r="I102" s="97">
        <v>0</v>
      </c>
      <c r="J102" s="97" t="s">
        <v>778</v>
      </c>
      <c r="K102" s="98" t="s">
        <v>1276</v>
      </c>
      <c r="L102" s="97">
        <f t="shared" si="35"/>
        <v>0</v>
      </c>
      <c r="M102" s="97">
        <f t="shared" si="36"/>
        <v>20.16</v>
      </c>
      <c r="N102" s="97">
        <f t="shared" si="37"/>
        <v>5.8265895953757223</v>
      </c>
      <c r="O102" s="1">
        <f t="shared" si="38"/>
        <v>9.1866641370715652</v>
      </c>
      <c r="P102" s="97">
        <f t="shared" si="39"/>
        <v>24.274847413837726</v>
      </c>
      <c r="Q102" s="97">
        <f t="shared" si="40"/>
        <v>2.4082189894680286</v>
      </c>
      <c r="R102" s="97">
        <f t="shared" si="41"/>
        <v>-7.152732913383403</v>
      </c>
      <c r="S102" s="97">
        <f t="shared" si="34"/>
        <v>9.3590045223309524</v>
      </c>
      <c r="T102" s="1">
        <f t="shared" si="34"/>
        <v>9.3590045223309524</v>
      </c>
      <c r="U102" s="97">
        <f t="shared" si="34"/>
        <v>14.902650555034606</v>
      </c>
      <c r="V102" s="97">
        <f t="shared" si="34"/>
        <v>9.3590045223309524</v>
      </c>
      <c r="W102" s="97">
        <f t="shared" si="34"/>
        <v>6.0003710241426136</v>
      </c>
      <c r="X102" s="97">
        <f t="shared" si="34"/>
        <v>3.9205233811339264</v>
      </c>
      <c r="Y102" s="97">
        <f t="shared" si="34"/>
        <v>2.6064918939455803</v>
      </c>
      <c r="Z102" s="97">
        <f t="shared" si="42"/>
        <v>99206</v>
      </c>
    </row>
    <row r="103" spans="2:26">
      <c r="B103" s="97" t="s">
        <v>1452</v>
      </c>
      <c r="C103" s="97">
        <v>31.23</v>
      </c>
      <c r="D103" s="97">
        <v>31.84</v>
      </c>
      <c r="E103" s="97">
        <v>19.8</v>
      </c>
      <c r="F103" s="97">
        <v>4.51</v>
      </c>
      <c r="G103" s="97">
        <v>1.38</v>
      </c>
      <c r="H103" s="97"/>
      <c r="I103" s="97">
        <v>0.87</v>
      </c>
      <c r="J103" s="97" t="s">
        <v>738</v>
      </c>
      <c r="K103" s="98" t="s">
        <v>1453</v>
      </c>
      <c r="L103" s="97">
        <f t="shared" si="35"/>
        <v>2.7857829010566761</v>
      </c>
      <c r="M103" s="97">
        <f t="shared" si="36"/>
        <v>22.630434782608699</v>
      </c>
      <c r="N103" s="97">
        <f t="shared" si="37"/>
        <v>6.9246119733924614</v>
      </c>
      <c r="O103" s="1">
        <f t="shared" si="38"/>
        <v>8.6444761224307776</v>
      </c>
      <c r="P103" s="97">
        <f t="shared" si="39"/>
        <v>71.55640037957474</v>
      </c>
      <c r="Q103" s="97">
        <f t="shared" si="40"/>
        <v>2.2912712257308594</v>
      </c>
      <c r="R103" s="97">
        <f t="shared" si="41"/>
        <v>-11.661575465648994</v>
      </c>
      <c r="S103" s="97">
        <f t="shared" ref="S103:Y112" si="43">$P103/S$2</f>
        <v>27.588089982077818</v>
      </c>
      <c r="T103" s="1">
        <f t="shared" si="43"/>
        <v>27.588089982077818</v>
      </c>
      <c r="U103" s="97">
        <f t="shared" si="43"/>
        <v>43.929422568689951</v>
      </c>
      <c r="V103" s="97">
        <f t="shared" si="43"/>
        <v>27.588089982077818</v>
      </c>
      <c r="W103" s="97">
        <f t="shared" si="43"/>
        <v>17.687647798963752</v>
      </c>
      <c r="X103" s="97">
        <f t="shared" si="43"/>
        <v>11.556758152802397</v>
      </c>
      <c r="Y103" s="97">
        <f t="shared" si="43"/>
        <v>7.6833099862438869</v>
      </c>
      <c r="Z103" s="97">
        <f t="shared" si="42"/>
        <v>32020</v>
      </c>
    </row>
    <row r="104" spans="2:26">
      <c r="B104" s="97" t="s">
        <v>1425</v>
      </c>
      <c r="C104" s="97">
        <v>64.33</v>
      </c>
      <c r="D104" s="97">
        <v>18.760000000000002</v>
      </c>
      <c r="E104" s="97">
        <v>12.98</v>
      </c>
      <c r="F104" s="97">
        <v>25.87</v>
      </c>
      <c r="G104" s="97">
        <v>4.83</v>
      </c>
      <c r="H104" s="97"/>
      <c r="I104" s="97">
        <v>0.96</v>
      </c>
      <c r="J104" s="99" t="s">
        <v>752</v>
      </c>
      <c r="K104" s="98" t="s">
        <v>1426</v>
      </c>
      <c r="L104" s="97">
        <f t="shared" si="35"/>
        <v>1.4923053007927871</v>
      </c>
      <c r="M104" s="97">
        <f t="shared" si="36"/>
        <v>13.318840579710145</v>
      </c>
      <c r="N104" s="97">
        <f t="shared" si="37"/>
        <v>2.4866640896791647</v>
      </c>
      <c r="O104" s="1">
        <f t="shared" si="38"/>
        <v>8.4197687556597067</v>
      </c>
      <c r="P104" s="97">
        <f t="shared" si="39"/>
        <v>144.37710124854362</v>
      </c>
      <c r="Q104" s="97">
        <f t="shared" si="40"/>
        <v>2.2443199323572771</v>
      </c>
      <c r="R104" s="97">
        <f t="shared" si="41"/>
        <v>-13.471751074671189</v>
      </c>
      <c r="S104" s="97">
        <f t="shared" si="43"/>
        <v>55.663622533664025</v>
      </c>
      <c r="T104" s="1">
        <f t="shared" si="43"/>
        <v>55.663622533664025</v>
      </c>
      <c r="U104" s="97">
        <f t="shared" si="43"/>
        <v>88.635015964277045</v>
      </c>
      <c r="V104" s="97">
        <f t="shared" si="43"/>
        <v>55.663622533664025</v>
      </c>
      <c r="W104" s="97">
        <f t="shared" si="43"/>
        <v>35.687811342848129</v>
      </c>
      <c r="X104" s="97">
        <f t="shared" si="43"/>
        <v>23.317707893092315</v>
      </c>
      <c r="Y104" s="97">
        <f t="shared" si="43"/>
        <v>15.502373203844391</v>
      </c>
      <c r="Z104" s="97">
        <f t="shared" si="42"/>
        <v>15545</v>
      </c>
    </row>
    <row r="105" spans="2:26">
      <c r="B105" s="97" t="s">
        <v>1358</v>
      </c>
      <c r="C105" s="97">
        <v>43.91</v>
      </c>
      <c r="D105" s="97">
        <v>54.89</v>
      </c>
      <c r="E105" s="97">
        <v>29.47</v>
      </c>
      <c r="F105" s="97">
        <v>1.22</v>
      </c>
      <c r="G105" s="97">
        <v>1.04</v>
      </c>
      <c r="H105" s="97"/>
      <c r="I105" s="97">
        <v>0.63</v>
      </c>
      <c r="J105" s="97" t="s">
        <v>902</v>
      </c>
      <c r="K105" s="98" t="s">
        <v>1359</v>
      </c>
      <c r="L105" s="97">
        <f t="shared" si="35"/>
        <v>1.4347529036665909</v>
      </c>
      <c r="M105" s="97">
        <f t="shared" si="36"/>
        <v>42.22115384615384</v>
      </c>
      <c r="N105" s="97">
        <f t="shared" si="37"/>
        <v>35.991803278688522</v>
      </c>
      <c r="O105" s="1">
        <f t="shared" si="38"/>
        <v>8.2437972464160403</v>
      </c>
      <c r="P105" s="97">
        <f t="shared" si="39"/>
        <v>96.960228063755068</v>
      </c>
      <c r="Q105" s="97">
        <f t="shared" si="40"/>
        <v>2.2081582342007531</v>
      </c>
      <c r="R105" s="97">
        <f t="shared" si="41"/>
        <v>-14.865941080533588</v>
      </c>
      <c r="S105" s="97">
        <f t="shared" si="43"/>
        <v>37.382365271537701</v>
      </c>
      <c r="T105" s="1">
        <f t="shared" si="43"/>
        <v>37.382365271537701</v>
      </c>
      <c r="U105" s="97">
        <f t="shared" si="43"/>
        <v>59.525169074673911</v>
      </c>
      <c r="V105" s="97">
        <f t="shared" si="43"/>
        <v>37.382365271537701</v>
      </c>
      <c r="W105" s="97">
        <f t="shared" si="43"/>
        <v>23.967085479448389</v>
      </c>
      <c r="X105" s="97">
        <f t="shared" si="43"/>
        <v>15.659618150569141</v>
      </c>
      <c r="Y105" s="97">
        <f t="shared" si="43"/>
        <v>10.411025213663235</v>
      </c>
      <c r="Z105" s="97">
        <f t="shared" si="42"/>
        <v>22774</v>
      </c>
    </row>
    <row r="106" spans="2:26">
      <c r="B106" s="97" t="s">
        <v>1238</v>
      </c>
      <c r="C106" s="97">
        <v>37.909999999999997</v>
      </c>
      <c r="D106" s="97">
        <v>21.85</v>
      </c>
      <c r="E106" s="97">
        <v>13.14</v>
      </c>
      <c r="F106" s="97">
        <v>11.6</v>
      </c>
      <c r="G106" s="97">
        <v>2.5499999999999998</v>
      </c>
      <c r="H106" s="97"/>
      <c r="I106" s="97">
        <v>0.89</v>
      </c>
      <c r="J106" s="99" t="s">
        <v>733</v>
      </c>
      <c r="K106" s="98" t="s">
        <v>1239</v>
      </c>
      <c r="L106" s="97">
        <f t="shared" si="35"/>
        <v>2.3476655236085469</v>
      </c>
      <c r="M106" s="97">
        <f t="shared" si="36"/>
        <v>14.866666666666667</v>
      </c>
      <c r="N106" s="97">
        <f t="shared" si="37"/>
        <v>3.2681034482758617</v>
      </c>
      <c r="O106" s="1">
        <f t="shared" si="38"/>
        <v>8.2420363455367518</v>
      </c>
      <c r="P106" s="97">
        <f t="shared" si="39"/>
        <v>83.697661575874619</v>
      </c>
      <c r="Q106" s="97">
        <f t="shared" si="40"/>
        <v>2.2077990391947937</v>
      </c>
      <c r="R106" s="97">
        <f t="shared" si="41"/>
        <v>-14.879789602948009</v>
      </c>
      <c r="S106" s="97">
        <f t="shared" si="43"/>
        <v>32.269071761522405</v>
      </c>
      <c r="T106" s="1">
        <f t="shared" si="43"/>
        <v>32.269071761522405</v>
      </c>
      <c r="U106" s="97">
        <f t="shared" si="43"/>
        <v>51.383103731798585</v>
      </c>
      <c r="V106" s="97">
        <f t="shared" si="43"/>
        <v>32.269071761522405</v>
      </c>
      <c r="W106" s="97">
        <f t="shared" si="43"/>
        <v>20.688781879719951</v>
      </c>
      <c r="X106" s="97">
        <f t="shared" si="43"/>
        <v>13.517639619328676</v>
      </c>
      <c r="Y106" s="97">
        <f t="shared" si="43"/>
        <v>8.9869679805014329</v>
      </c>
      <c r="Z106" s="97">
        <f t="shared" si="42"/>
        <v>26378</v>
      </c>
    </row>
    <row r="107" spans="2:26">
      <c r="B107" s="97" t="s">
        <v>1303</v>
      </c>
      <c r="C107" s="97">
        <v>17.2791</v>
      </c>
      <c r="D107" s="97">
        <v>24.2</v>
      </c>
      <c r="E107" s="97">
        <v>18.37</v>
      </c>
      <c r="F107" s="97">
        <v>4.29</v>
      </c>
      <c r="G107" s="97">
        <v>0.97</v>
      </c>
      <c r="H107" s="97"/>
      <c r="I107" s="97">
        <v>0</v>
      </c>
      <c r="J107" s="97" t="s">
        <v>902</v>
      </c>
      <c r="K107" s="98" t="s">
        <v>1304</v>
      </c>
      <c r="L107" s="97">
        <f t="shared" si="35"/>
        <v>0</v>
      </c>
      <c r="M107" s="97">
        <f t="shared" si="36"/>
        <v>17.813505154639177</v>
      </c>
      <c r="N107" s="97">
        <f t="shared" si="37"/>
        <v>4.0277622377622375</v>
      </c>
      <c r="O107" s="1">
        <f t="shared" si="38"/>
        <v>8.0476220587261125</v>
      </c>
      <c r="P107" s="97">
        <f t="shared" si="39"/>
        <v>37.469099053944134</v>
      </c>
      <c r="Q107" s="97">
        <f t="shared" si="40"/>
        <v>2.1684635805073258</v>
      </c>
      <c r="R107" s="97">
        <f t="shared" si="41"/>
        <v>-16.396341816306588</v>
      </c>
      <c r="S107" s="97">
        <f t="shared" si="43"/>
        <v>14.445959701218568</v>
      </c>
      <c r="T107" s="1">
        <f t="shared" si="43"/>
        <v>14.445959701218568</v>
      </c>
      <c r="U107" s="97">
        <f t="shared" si="43"/>
        <v>23.00277650744783</v>
      </c>
      <c r="V107" s="97">
        <f t="shared" si="43"/>
        <v>14.445959701218568</v>
      </c>
      <c r="W107" s="97">
        <f t="shared" si="43"/>
        <v>9.2617882383002623</v>
      </c>
      <c r="X107" s="97">
        <f t="shared" si="43"/>
        <v>6.0514686830646154</v>
      </c>
      <c r="Y107" s="97">
        <f t="shared" si="43"/>
        <v>4.023213876181865</v>
      </c>
      <c r="Z107" s="97">
        <f t="shared" si="42"/>
        <v>57873</v>
      </c>
    </row>
    <row r="108" spans="2:26">
      <c r="B108" s="97" t="s">
        <v>1468</v>
      </c>
      <c r="C108" s="97">
        <v>74.44</v>
      </c>
      <c r="D108" s="97">
        <v>21.27</v>
      </c>
      <c r="E108" s="97">
        <v>25.17</v>
      </c>
      <c r="F108" s="97">
        <v>23.04</v>
      </c>
      <c r="G108" s="97">
        <v>4.99</v>
      </c>
      <c r="H108" s="97"/>
      <c r="I108" s="97">
        <v>2.2400000000000002</v>
      </c>
      <c r="J108" s="97" t="s">
        <v>972</v>
      </c>
      <c r="K108" s="98" t="s">
        <v>1469</v>
      </c>
      <c r="L108" s="97">
        <f t="shared" si="35"/>
        <v>3.0091348737238048</v>
      </c>
      <c r="M108" s="97">
        <f t="shared" si="36"/>
        <v>14.917835671342685</v>
      </c>
      <c r="N108" s="97">
        <f t="shared" si="37"/>
        <v>3.2309027777777777</v>
      </c>
      <c r="O108" s="1">
        <f t="shared" si="38"/>
        <v>7.8502083921665911</v>
      </c>
      <c r="P108" s="97">
        <f t="shared" si="39"/>
        <v>158.4952497178414</v>
      </c>
      <c r="Q108" s="97">
        <f t="shared" si="40"/>
        <v>2.1291677823460695</v>
      </c>
      <c r="R108" s="97">
        <f t="shared" si="41"/>
        <v>-17.91136494469157</v>
      </c>
      <c r="S108" s="97">
        <f t="shared" si="43"/>
        <v>61.106779935171595</v>
      </c>
      <c r="T108" s="1">
        <f t="shared" si="43"/>
        <v>61.106779935171595</v>
      </c>
      <c r="U108" s="97">
        <f t="shared" si="43"/>
        <v>97.302334425035127</v>
      </c>
      <c r="V108" s="97">
        <f t="shared" si="43"/>
        <v>61.106779935171595</v>
      </c>
      <c r="W108" s="97">
        <f t="shared" si="43"/>
        <v>39.17760172321637</v>
      </c>
      <c r="X108" s="97">
        <f t="shared" si="43"/>
        <v>25.597867690951635</v>
      </c>
      <c r="Y108" s="97">
        <f t="shared" si="43"/>
        <v>17.018297852737053</v>
      </c>
      <c r="Z108" s="97">
        <f t="shared" si="42"/>
        <v>13434</v>
      </c>
    </row>
    <row r="109" spans="2:26">
      <c r="B109" s="97" t="s">
        <v>1386</v>
      </c>
      <c r="C109" s="97">
        <v>142.38</v>
      </c>
      <c r="D109" s="97">
        <v>31.85</v>
      </c>
      <c r="E109" s="97">
        <v>29.22</v>
      </c>
      <c r="F109" s="97">
        <v>18.89</v>
      </c>
      <c r="G109" s="97">
        <v>5.61</v>
      </c>
      <c r="H109" s="97"/>
      <c r="I109" s="97">
        <v>0</v>
      </c>
      <c r="J109" s="99" t="s">
        <v>902</v>
      </c>
      <c r="K109" s="98" t="s">
        <v>1387</v>
      </c>
      <c r="L109" s="97">
        <f t="shared" si="35"/>
        <v>0</v>
      </c>
      <c r="M109" s="97">
        <f t="shared" si="36"/>
        <v>25.379679144385026</v>
      </c>
      <c r="N109" s="97">
        <f t="shared" si="37"/>
        <v>7.5373213340391736</v>
      </c>
      <c r="O109" s="1">
        <f t="shared" si="38"/>
        <v>7.7354006485576221</v>
      </c>
      <c r="P109" s="97">
        <f t="shared" si="39"/>
        <v>299.9392486428211</v>
      </c>
      <c r="Q109" s="97">
        <f t="shared" si="40"/>
        <v>2.1066108206406877</v>
      </c>
      <c r="R109" s="97">
        <f t="shared" si="41"/>
        <v>-18.781033466234447</v>
      </c>
      <c r="S109" s="97">
        <f t="shared" si="43"/>
        <v>115.63956455077538</v>
      </c>
      <c r="T109" s="1">
        <f t="shared" si="43"/>
        <v>115.63956455077538</v>
      </c>
      <c r="U109" s="97">
        <f t="shared" si="43"/>
        <v>184.13667999888509</v>
      </c>
      <c r="V109" s="97">
        <f t="shared" si="43"/>
        <v>115.63956455077538</v>
      </c>
      <c r="W109" s="97">
        <f t="shared" si="43"/>
        <v>74.140395030188984</v>
      </c>
      <c r="X109" s="97">
        <f t="shared" si="43"/>
        <v>48.441863183601193</v>
      </c>
      <c r="Y109" s="97">
        <f t="shared" si="43"/>
        <v>32.205731592693226</v>
      </c>
      <c r="Z109" s="97">
        <f t="shared" si="42"/>
        <v>7023</v>
      </c>
    </row>
    <row r="110" spans="2:26" ht="15.75" customHeight="1">
      <c r="B110" s="97" t="s">
        <v>1421</v>
      </c>
      <c r="C110" s="97">
        <v>81.790000000000006</v>
      </c>
      <c r="D110" s="97">
        <v>22.28</v>
      </c>
      <c r="E110" s="97">
        <v>47.68</v>
      </c>
      <c r="F110" s="97">
        <v>22.84</v>
      </c>
      <c r="G110" s="97">
        <v>5.15</v>
      </c>
      <c r="H110" s="97"/>
      <c r="I110" s="97">
        <v>0</v>
      </c>
      <c r="J110" s="97" t="s">
        <v>733</v>
      </c>
      <c r="K110" s="98" t="s">
        <v>1422</v>
      </c>
      <c r="L110" s="97">
        <f t="shared" si="35"/>
        <v>0</v>
      </c>
      <c r="M110" s="97">
        <f t="shared" si="36"/>
        <v>15.881553398058253</v>
      </c>
      <c r="N110" s="97">
        <f t="shared" si="37"/>
        <v>3.5809982486865151</v>
      </c>
      <c r="O110" s="1">
        <f t="shared" si="38"/>
        <v>7.6353727600588117</v>
      </c>
      <c r="P110" s="97">
        <f t="shared" si="39"/>
        <v>170.7066344412394</v>
      </c>
      <c r="Q110" s="97">
        <f t="shared" si="40"/>
        <v>2.0871333224262059</v>
      </c>
      <c r="R110" s="97">
        <f t="shared" si="41"/>
        <v>-19.531975339381376</v>
      </c>
      <c r="S110" s="97">
        <f t="shared" si="43"/>
        <v>65.814797369919987</v>
      </c>
      <c r="T110" s="1">
        <f t="shared" si="43"/>
        <v>65.814797369919987</v>
      </c>
      <c r="U110" s="97">
        <f t="shared" si="43"/>
        <v>104.79906535081432</v>
      </c>
      <c r="V110" s="97">
        <f t="shared" si="43"/>
        <v>65.814797369919987</v>
      </c>
      <c r="W110" s="97">
        <f t="shared" si="43"/>
        <v>42.19606926741055</v>
      </c>
      <c r="X110" s="97">
        <f t="shared" si="43"/>
        <v>27.570074498596188</v>
      </c>
      <c r="Y110" s="97">
        <f t="shared" si="43"/>
        <v>18.329485303383763</v>
      </c>
      <c r="Z110" s="97">
        <f t="shared" si="42"/>
        <v>12226</v>
      </c>
    </row>
    <row r="111" spans="2:26">
      <c r="B111" s="97" t="s">
        <v>1250</v>
      </c>
      <c r="C111" s="97">
        <v>16.82</v>
      </c>
      <c r="D111" s="97">
        <v>18.739999999999998</v>
      </c>
      <c r="E111" s="97">
        <v>12.26</v>
      </c>
      <c r="F111" s="97">
        <v>6.25</v>
      </c>
      <c r="G111" s="97">
        <v>9.8000000000000007</v>
      </c>
      <c r="H111" s="97"/>
      <c r="I111" s="97">
        <v>6.31</v>
      </c>
      <c r="J111" s="97" t="s">
        <v>1124</v>
      </c>
      <c r="K111" s="98" t="s">
        <v>1251</v>
      </c>
      <c r="L111" s="97">
        <f t="shared" si="35"/>
        <v>37.514863258026153</v>
      </c>
      <c r="M111" s="97">
        <f t="shared" si="36"/>
        <v>1.7163265306122448</v>
      </c>
      <c r="N111" s="97">
        <f t="shared" si="37"/>
        <v>2.6912000000000003</v>
      </c>
      <c r="O111" s="1">
        <f t="shared" si="38"/>
        <v>7.5480269110842713</v>
      </c>
      <c r="P111" s="97">
        <f t="shared" si="39"/>
        <v>34.821739579363722</v>
      </c>
      <c r="Q111" s="97">
        <f t="shared" si="40"/>
        <v>2.0702580011512319</v>
      </c>
      <c r="R111" s="97">
        <f t="shared" si="41"/>
        <v>-20.18259202683474</v>
      </c>
      <c r="S111" s="97">
        <f t="shared" si="43"/>
        <v>13.425288021086399</v>
      </c>
      <c r="T111" s="1">
        <f t="shared" si="43"/>
        <v>13.425288021086399</v>
      </c>
      <c r="U111" s="97">
        <f t="shared" si="43"/>
        <v>21.377527439116214</v>
      </c>
      <c r="V111" s="97">
        <f t="shared" si="43"/>
        <v>13.425288021086399</v>
      </c>
      <c r="W111" s="97">
        <f t="shared" si="43"/>
        <v>8.6074014645771673</v>
      </c>
      <c r="X111" s="97">
        <f t="shared" si="43"/>
        <v>5.6239053480035501</v>
      </c>
      <c r="Y111" s="97">
        <f t="shared" si="43"/>
        <v>3.7389558170798995</v>
      </c>
      <c r="Z111" s="97">
        <f t="shared" si="42"/>
        <v>59453</v>
      </c>
    </row>
    <row r="112" spans="2:26">
      <c r="B112" s="97" t="s">
        <v>1484</v>
      </c>
      <c r="C112" s="97">
        <v>83.077500000000001</v>
      </c>
      <c r="D112" s="97">
        <v>23.64</v>
      </c>
      <c r="E112" s="97">
        <v>8.01</v>
      </c>
      <c r="F112" s="97">
        <v>20.58</v>
      </c>
      <c r="G112" s="97">
        <v>4.7699999999999996</v>
      </c>
      <c r="H112" s="97"/>
      <c r="I112" s="97">
        <v>1.04</v>
      </c>
      <c r="J112" s="97" t="s">
        <v>991</v>
      </c>
      <c r="K112" s="98" t="s">
        <v>1485</v>
      </c>
      <c r="L112" s="97">
        <f t="shared" si="35"/>
        <v>1.2518431584965846</v>
      </c>
      <c r="M112" s="97">
        <f t="shared" si="36"/>
        <v>17.416666666666668</v>
      </c>
      <c r="N112" s="97">
        <f t="shared" si="37"/>
        <v>4.0368075801749272</v>
      </c>
      <c r="O112" s="1">
        <f t="shared" si="38"/>
        <v>7.536325229057006</v>
      </c>
      <c r="P112" s="97">
        <f t="shared" si="39"/>
        <v>171.8048162423915</v>
      </c>
      <c r="Q112" s="97">
        <f t="shared" si="40"/>
        <v>2.0680065750942371</v>
      </c>
      <c r="R112" s="97">
        <f t="shared" si="41"/>
        <v>-20.269394247626849</v>
      </c>
      <c r="S112" s="97">
        <f t="shared" si="43"/>
        <v>66.238193993927808</v>
      </c>
      <c r="T112" s="1">
        <f t="shared" si="43"/>
        <v>66.238193993927808</v>
      </c>
      <c r="U112" s="97">
        <f t="shared" si="43"/>
        <v>105.47325371333885</v>
      </c>
      <c r="V112" s="97">
        <f t="shared" si="43"/>
        <v>66.238193993927808</v>
      </c>
      <c r="W112" s="97">
        <f t="shared" si="43"/>
        <v>42.467523013196711</v>
      </c>
      <c r="X112" s="97">
        <f t="shared" si="43"/>
        <v>27.747436990510277</v>
      </c>
      <c r="Y112" s="97">
        <f t="shared" si="43"/>
        <v>18.447401676409026</v>
      </c>
      <c r="Z112" s="97">
        <f t="shared" si="42"/>
        <v>12037</v>
      </c>
    </row>
    <row r="113" spans="2:26">
      <c r="B113" s="97" t="s">
        <v>1429</v>
      </c>
      <c r="C113" s="97">
        <v>70.3</v>
      </c>
      <c r="D113" s="97">
        <v>35.229999999999997</v>
      </c>
      <c r="E113" s="97">
        <v>35.090000000000003</v>
      </c>
      <c r="F113" s="97">
        <v>7.07</v>
      </c>
      <c r="G113" s="97">
        <v>2.46</v>
      </c>
      <c r="H113" s="97"/>
      <c r="I113" s="97">
        <v>0</v>
      </c>
      <c r="J113" s="97" t="s">
        <v>671</v>
      </c>
      <c r="K113" s="98" t="s">
        <v>1430</v>
      </c>
      <c r="L113" s="97">
        <f t="shared" si="35"/>
        <v>0</v>
      </c>
      <c r="M113" s="97">
        <f t="shared" si="36"/>
        <v>28.577235772357724</v>
      </c>
      <c r="N113" s="97">
        <f t="shared" si="37"/>
        <v>9.9434229137199424</v>
      </c>
      <c r="O113" s="1">
        <f t="shared" si="38"/>
        <v>7.4779704578953554</v>
      </c>
      <c r="P113" s="97">
        <f t="shared" si="39"/>
        <v>144.5938741732588</v>
      </c>
      <c r="Q113" s="97">
        <f t="shared" si="40"/>
        <v>2.056811865906953</v>
      </c>
      <c r="R113" s="97">
        <f t="shared" si="41"/>
        <v>-20.70099874805409</v>
      </c>
      <c r="S113" s="97">
        <f t="shared" ref="S113:Y122" si="44">$P113/S$2</f>
        <v>55.747197880117973</v>
      </c>
      <c r="T113" s="1">
        <f t="shared" si="44"/>
        <v>55.747197880117973</v>
      </c>
      <c r="U113" s="97">
        <f t="shared" si="44"/>
        <v>88.768095735768483</v>
      </c>
      <c r="V113" s="97">
        <f t="shared" si="44"/>
        <v>55.747197880117973</v>
      </c>
      <c r="W113" s="97">
        <f t="shared" si="44"/>
        <v>35.741394294539027</v>
      </c>
      <c r="X113" s="97">
        <f t="shared" si="44"/>
        <v>23.352717930653174</v>
      </c>
      <c r="Y113" s="97">
        <f t="shared" si="44"/>
        <v>15.52564901940214</v>
      </c>
      <c r="Z113" s="97">
        <f t="shared" si="42"/>
        <v>14225</v>
      </c>
    </row>
    <row r="114" spans="2:26">
      <c r="B114" s="97" t="s">
        <v>1216</v>
      </c>
      <c r="C114" s="97">
        <v>54.11</v>
      </c>
      <c r="D114" s="97">
        <v>24.29</v>
      </c>
      <c r="E114" s="97">
        <v>70.989999999999995</v>
      </c>
      <c r="F114" s="97">
        <v>12.61</v>
      </c>
      <c r="G114" s="97">
        <v>2.73</v>
      </c>
      <c r="H114" s="97"/>
      <c r="I114" s="97">
        <v>0</v>
      </c>
      <c r="J114" s="97" t="s">
        <v>688</v>
      </c>
      <c r="K114" s="98" t="s">
        <v>1217</v>
      </c>
      <c r="L114" s="97">
        <f t="shared" si="35"/>
        <v>0</v>
      </c>
      <c r="M114" s="97">
        <f t="shared" si="36"/>
        <v>19.820512820512821</v>
      </c>
      <c r="N114" s="97">
        <f t="shared" si="37"/>
        <v>4.2910388580491672</v>
      </c>
      <c r="O114" s="1">
        <f t="shared" si="38"/>
        <v>7.4434495642692999</v>
      </c>
      <c r="P114" s="97">
        <f t="shared" si="39"/>
        <v>110.9371403412504</v>
      </c>
      <c r="Q114" s="97">
        <f t="shared" si="40"/>
        <v>2.050215123660144</v>
      </c>
      <c r="R114" s="97">
        <f t="shared" si="41"/>
        <v>-20.955331718589449</v>
      </c>
      <c r="S114" s="97">
        <f t="shared" si="44"/>
        <v>42.771070007071252</v>
      </c>
      <c r="T114" s="1">
        <f t="shared" si="44"/>
        <v>42.771070007071252</v>
      </c>
      <c r="U114" s="97">
        <f t="shared" si="44"/>
        <v>68.105780765404859</v>
      </c>
      <c r="V114" s="97">
        <f t="shared" si="44"/>
        <v>42.771070007071252</v>
      </c>
      <c r="W114" s="97">
        <f t="shared" si="44"/>
        <v>27.421964433252171</v>
      </c>
      <c r="X114" s="97">
        <f t="shared" si="44"/>
        <v>17.916967514946265</v>
      </c>
      <c r="Y114" s="97">
        <f t="shared" si="44"/>
        <v>11.911784741935818</v>
      </c>
      <c r="Z114" s="97">
        <f t="shared" si="42"/>
        <v>18481</v>
      </c>
    </row>
    <row r="115" spans="2:26">
      <c r="B115" s="97" t="s">
        <v>1548</v>
      </c>
      <c r="C115" s="97">
        <v>29.22</v>
      </c>
      <c r="D115" s="97">
        <v>17.75</v>
      </c>
      <c r="E115" s="97">
        <v>12.34</v>
      </c>
      <c r="F115" s="97">
        <v>11.19</v>
      </c>
      <c r="G115" s="97">
        <v>2.0299999999999998</v>
      </c>
      <c r="H115" s="97"/>
      <c r="I115" s="97">
        <v>0</v>
      </c>
      <c r="J115" s="97" t="s">
        <v>765</v>
      </c>
      <c r="K115" s="98" t="s">
        <v>1549</v>
      </c>
      <c r="L115" s="97">
        <f t="shared" si="35"/>
        <v>0</v>
      </c>
      <c r="M115" s="97">
        <f t="shared" si="36"/>
        <v>14.39408866995074</v>
      </c>
      <c r="N115" s="97">
        <f t="shared" si="37"/>
        <v>2.6112600536193029</v>
      </c>
      <c r="O115" s="1">
        <f t="shared" si="38"/>
        <v>6.9734255742651241</v>
      </c>
      <c r="P115" s="97">
        <f t="shared" si="39"/>
        <v>57.337564876552229</v>
      </c>
      <c r="Q115" s="97">
        <f t="shared" si="40"/>
        <v>1.9622712141188305</v>
      </c>
      <c r="R115" s="97">
        <f t="shared" si="41"/>
        <v>-24.345950135574554</v>
      </c>
      <c r="S115" s="97">
        <f t="shared" si="44"/>
        <v>22.106113370385113</v>
      </c>
      <c r="T115" s="1">
        <f t="shared" si="44"/>
        <v>22.106113370385113</v>
      </c>
      <c r="U115" s="97">
        <f t="shared" si="44"/>
        <v>35.200291003468543</v>
      </c>
      <c r="V115" s="97">
        <f t="shared" si="44"/>
        <v>22.106113370385113</v>
      </c>
      <c r="W115" s="97">
        <f t="shared" si="44"/>
        <v>14.172969123753981</v>
      </c>
      <c r="X115" s="97">
        <f t="shared" si="44"/>
        <v>9.2603368368719146</v>
      </c>
      <c r="Y115" s="97">
        <f t="shared" si="44"/>
        <v>6.1565741494267527</v>
      </c>
      <c r="Z115" s="97">
        <f t="shared" si="42"/>
        <v>34223</v>
      </c>
    </row>
    <row r="116" spans="2:26">
      <c r="B116" s="97" t="s">
        <v>1256</v>
      </c>
      <c r="C116" s="97">
        <v>49.47</v>
      </c>
      <c r="D116" s="97">
        <v>25.03</v>
      </c>
      <c r="E116" s="97">
        <v>15.02</v>
      </c>
      <c r="F116" s="97">
        <v>10.3</v>
      </c>
      <c r="G116" s="97">
        <v>2.38</v>
      </c>
      <c r="H116" s="97"/>
      <c r="I116" s="97">
        <v>0</v>
      </c>
      <c r="J116" s="97" t="s">
        <v>1257</v>
      </c>
      <c r="K116" s="98" t="s">
        <v>1258</v>
      </c>
      <c r="L116" s="97">
        <f t="shared" si="35"/>
        <v>0</v>
      </c>
      <c r="M116" s="97">
        <f t="shared" si="36"/>
        <v>20.785714285714285</v>
      </c>
      <c r="N116" s="97">
        <f t="shared" si="37"/>
        <v>4.8029126213592228</v>
      </c>
      <c r="O116" s="1">
        <f t="shared" si="38"/>
        <v>6.8719571249922007</v>
      </c>
      <c r="P116" s="97">
        <f t="shared" si="39"/>
        <v>96.156696925811843</v>
      </c>
      <c r="Q116" s="97">
        <f t="shared" si="40"/>
        <v>1.9437375566163704</v>
      </c>
      <c r="R116" s="97">
        <f t="shared" si="41"/>
        <v>-25.060502863440433</v>
      </c>
      <c r="S116" s="97">
        <f t="shared" si="44"/>
        <v>37.072569233456015</v>
      </c>
      <c r="T116" s="1">
        <f t="shared" si="44"/>
        <v>37.072569233456015</v>
      </c>
      <c r="U116" s="97">
        <f t="shared" si="44"/>
        <v>59.03187065945788</v>
      </c>
      <c r="V116" s="97">
        <f t="shared" si="44"/>
        <v>37.072569233456015</v>
      </c>
      <c r="W116" s="97">
        <f t="shared" si="44"/>
        <v>23.768464871256125</v>
      </c>
      <c r="X116" s="97">
        <f t="shared" si="44"/>
        <v>15.52984338576548</v>
      </c>
      <c r="Y116" s="97">
        <f t="shared" si="44"/>
        <v>10.32474671469364</v>
      </c>
      <c r="Z116" s="97">
        <f t="shared" si="42"/>
        <v>20214</v>
      </c>
    </row>
    <row r="117" spans="2:26">
      <c r="B117" s="97" t="s">
        <v>1293</v>
      </c>
      <c r="C117" s="97">
        <v>65.016300000000001</v>
      </c>
      <c r="D117" s="97">
        <v>33.42</v>
      </c>
      <c r="E117" s="97">
        <v>19.690000000000001</v>
      </c>
      <c r="F117" s="97">
        <v>6.91</v>
      </c>
      <c r="G117" s="97">
        <v>1.71</v>
      </c>
      <c r="H117" s="97"/>
      <c r="I117" s="97">
        <v>1.08</v>
      </c>
      <c r="J117" s="99" t="s">
        <v>682</v>
      </c>
      <c r="K117" s="98" t="s">
        <v>1294</v>
      </c>
      <c r="L117" s="97">
        <f t="shared" si="35"/>
        <v>1.6611219032765629</v>
      </c>
      <c r="M117" s="97">
        <f t="shared" si="36"/>
        <v>38.021228070175439</v>
      </c>
      <c r="N117" s="97">
        <f t="shared" si="37"/>
        <v>9.4090159189580316</v>
      </c>
      <c r="O117" s="1">
        <f t="shared" si="38"/>
        <v>6.6268344433086712</v>
      </c>
      <c r="P117" s="97">
        <f t="shared" si="39"/>
        <v>123.50581632553219</v>
      </c>
      <c r="Q117" s="97">
        <f t="shared" si="40"/>
        <v>1.8996131174110522</v>
      </c>
      <c r="R117" s="97">
        <f t="shared" si="41"/>
        <v>-26.761691006985615</v>
      </c>
      <c r="S117" s="97">
        <f t="shared" si="44"/>
        <v>47.616838689825215</v>
      </c>
      <c r="T117" s="1">
        <f t="shared" si="44"/>
        <v>47.616838689825215</v>
      </c>
      <c r="U117" s="97">
        <f t="shared" si="44"/>
        <v>75.821857531614896</v>
      </c>
      <c r="V117" s="97">
        <f t="shared" si="44"/>
        <v>47.616838689825215</v>
      </c>
      <c r="W117" s="97">
        <f t="shared" si="44"/>
        <v>30.528748912767817</v>
      </c>
      <c r="X117" s="97">
        <f t="shared" si="44"/>
        <v>19.946878855941303</v>
      </c>
      <c r="Y117" s="97">
        <f t="shared" si="44"/>
        <v>13.261336049598592</v>
      </c>
      <c r="Z117" s="97">
        <f t="shared" si="42"/>
        <v>15381</v>
      </c>
    </row>
    <row r="118" spans="2:26">
      <c r="B118" s="97" t="s">
        <v>1472</v>
      </c>
      <c r="C118" s="97">
        <v>142.69499999999999</v>
      </c>
      <c r="D118" s="97">
        <v>25.16</v>
      </c>
      <c r="E118" s="97">
        <v>15.45</v>
      </c>
      <c r="F118" s="97">
        <v>28.01</v>
      </c>
      <c r="G118" s="97">
        <v>6.79</v>
      </c>
      <c r="H118" s="97"/>
      <c r="I118" s="97">
        <v>0</v>
      </c>
      <c r="J118" s="97" t="s">
        <v>688</v>
      </c>
      <c r="K118" s="98" t="s">
        <v>1473</v>
      </c>
      <c r="L118" s="97">
        <f t="shared" si="35"/>
        <v>0</v>
      </c>
      <c r="M118" s="97">
        <f t="shared" si="36"/>
        <v>21.015463917525771</v>
      </c>
      <c r="N118" s="97">
        <f t="shared" si="37"/>
        <v>5.0944305605141018</v>
      </c>
      <c r="O118" s="1">
        <f t="shared" si="38"/>
        <v>6.3545292822792865</v>
      </c>
      <c r="P118" s="97">
        <f t="shared" si="39"/>
        <v>264.22180408650303</v>
      </c>
      <c r="Q118" s="97">
        <f t="shared" si="40"/>
        <v>1.8516542561862928</v>
      </c>
      <c r="R118" s="97">
        <f t="shared" si="41"/>
        <v>-28.61071271837443</v>
      </c>
      <c r="S118" s="97">
        <f t="shared" si="44"/>
        <v>101.8689434865156</v>
      </c>
      <c r="T118" s="1">
        <f t="shared" si="44"/>
        <v>101.8689434865156</v>
      </c>
      <c r="U118" s="97">
        <f t="shared" si="44"/>
        <v>162.20926740315417</v>
      </c>
      <c r="V118" s="97">
        <f t="shared" si="44"/>
        <v>101.8689434865156</v>
      </c>
      <c r="W118" s="97">
        <f t="shared" si="44"/>
        <v>65.311588994111474</v>
      </c>
      <c r="X118" s="97">
        <f t="shared" si="44"/>
        <v>42.673296481197298</v>
      </c>
      <c r="Y118" s="97">
        <f t="shared" si="44"/>
        <v>28.370600186041241</v>
      </c>
      <c r="Z118" s="97">
        <f t="shared" si="42"/>
        <v>7008</v>
      </c>
    </row>
    <row r="119" spans="2:26">
      <c r="B119" s="97" t="s">
        <v>1291</v>
      </c>
      <c r="C119" s="97">
        <v>71.67</v>
      </c>
      <c r="D119" s="97">
        <v>11.86</v>
      </c>
      <c r="E119" s="97">
        <v>18.16</v>
      </c>
      <c r="F119" s="97">
        <v>41.8</v>
      </c>
      <c r="G119" s="97">
        <v>4.8</v>
      </c>
      <c r="H119" s="97"/>
      <c r="I119" s="97">
        <v>1.8</v>
      </c>
      <c r="J119" s="97" t="s">
        <v>755</v>
      </c>
      <c r="K119" s="98" t="s">
        <v>1292</v>
      </c>
      <c r="L119" s="97">
        <f t="shared" si="35"/>
        <v>2.5115110925073254</v>
      </c>
      <c r="M119" s="97">
        <f t="shared" si="36"/>
        <v>14.93125</v>
      </c>
      <c r="N119" s="97">
        <f t="shared" si="37"/>
        <v>1.7145933014354069</v>
      </c>
      <c r="O119" s="1">
        <f t="shared" si="38"/>
        <v>5.9884894737979977</v>
      </c>
      <c r="P119" s="97">
        <f t="shared" si="39"/>
        <v>128.21074734078189</v>
      </c>
      <c r="Q119" s="97">
        <f t="shared" si="40"/>
        <v>1.7889039673612654</v>
      </c>
      <c r="R119" s="97">
        <f t="shared" si="41"/>
        <v>-31.030007994999849</v>
      </c>
      <c r="S119" s="97">
        <f t="shared" si="44"/>
        <v>49.430793269983603</v>
      </c>
      <c r="T119" s="1">
        <f t="shared" si="44"/>
        <v>49.430793269983603</v>
      </c>
      <c r="U119" s="97">
        <f t="shared" si="44"/>
        <v>78.710277038871666</v>
      </c>
      <c r="V119" s="97">
        <f t="shared" si="44"/>
        <v>49.430793269983603</v>
      </c>
      <c r="W119" s="97">
        <f t="shared" si="44"/>
        <v>31.691735903095967</v>
      </c>
      <c r="X119" s="97">
        <f t="shared" si="44"/>
        <v>20.706751482015719</v>
      </c>
      <c r="Y119" s="97">
        <f t="shared" si="44"/>
        <v>13.766524170609429</v>
      </c>
      <c r="Z119" s="97">
        <f t="shared" si="42"/>
        <v>13953</v>
      </c>
    </row>
    <row r="120" spans="2:26">
      <c r="B120" s="97" t="s">
        <v>1432</v>
      </c>
      <c r="C120" s="97">
        <v>220.63</v>
      </c>
      <c r="D120" s="97">
        <v>29.09</v>
      </c>
      <c r="E120" s="97">
        <v>16.66</v>
      </c>
      <c r="F120" s="97">
        <v>30.41</v>
      </c>
      <c r="G120" s="97">
        <v>7.99</v>
      </c>
      <c r="H120" s="97"/>
      <c r="I120" s="97">
        <v>2.0499999999999998</v>
      </c>
      <c r="J120" s="97" t="s">
        <v>671</v>
      </c>
      <c r="K120" s="98" t="s">
        <v>1433</v>
      </c>
      <c r="L120" s="97">
        <f t="shared" si="35"/>
        <v>0.92915741286316456</v>
      </c>
      <c r="M120" s="97">
        <f t="shared" si="36"/>
        <v>27.613266583229034</v>
      </c>
      <c r="N120" s="97">
        <f t="shared" si="37"/>
        <v>7.2551792173627092</v>
      </c>
      <c r="O120" s="1">
        <f t="shared" si="38"/>
        <v>5.8833775513962516</v>
      </c>
      <c r="P120" s="97">
        <f t="shared" si="39"/>
        <v>390.78908777591874</v>
      </c>
      <c r="Q120" s="97">
        <f t="shared" si="40"/>
        <v>1.7712418427952625</v>
      </c>
      <c r="R120" s="97">
        <f t="shared" si="41"/>
        <v>-31.710959355348947</v>
      </c>
      <c r="S120" s="97">
        <f t="shared" si="44"/>
        <v>150.66611037429362</v>
      </c>
      <c r="T120" s="1">
        <f t="shared" si="44"/>
        <v>150.66611037429362</v>
      </c>
      <c r="U120" s="97">
        <f t="shared" si="44"/>
        <v>239.91060032473965</v>
      </c>
      <c r="V120" s="97">
        <f t="shared" si="44"/>
        <v>150.66611037429362</v>
      </c>
      <c r="W120" s="97">
        <f t="shared" si="44"/>
        <v>96.597085817522512</v>
      </c>
      <c r="X120" s="97">
        <f t="shared" si="44"/>
        <v>63.114619408240848</v>
      </c>
      <c r="Y120" s="97">
        <f t="shared" si="44"/>
        <v>41.96065879078111</v>
      </c>
      <c r="Z120" s="97">
        <f t="shared" si="42"/>
        <v>4532</v>
      </c>
    </row>
    <row r="121" spans="2:26">
      <c r="B121" s="97" t="s">
        <v>1482</v>
      </c>
      <c r="C121" s="97">
        <v>45.7</v>
      </c>
      <c r="D121" s="97">
        <v>23.54</v>
      </c>
      <c r="E121" s="97">
        <v>32.590000000000003</v>
      </c>
      <c r="F121" s="97">
        <v>9.5</v>
      </c>
      <c r="G121" s="97">
        <v>2.08</v>
      </c>
      <c r="H121" s="97"/>
      <c r="I121" s="97">
        <v>0</v>
      </c>
      <c r="J121" s="97" t="s">
        <v>688</v>
      </c>
      <c r="K121" s="98" t="s">
        <v>1483</v>
      </c>
      <c r="L121" s="97">
        <f t="shared" si="35"/>
        <v>0</v>
      </c>
      <c r="M121" s="97">
        <f t="shared" si="36"/>
        <v>21.971153846153847</v>
      </c>
      <c r="N121" s="97">
        <f t="shared" si="37"/>
        <v>4.810526315789474</v>
      </c>
      <c r="O121" s="1">
        <f t="shared" si="38"/>
        <v>5.5816239324419037</v>
      </c>
      <c r="P121" s="97">
        <f t="shared" si="39"/>
        <v>78.66826558650385</v>
      </c>
      <c r="Q121" s="97">
        <f t="shared" si="40"/>
        <v>1.7214062491576334</v>
      </c>
      <c r="R121" s="97">
        <f t="shared" si="41"/>
        <v>-33.632337225521454</v>
      </c>
      <c r="S121" s="97">
        <f t="shared" si="44"/>
        <v>30.330021887936702</v>
      </c>
      <c r="T121" s="1">
        <f t="shared" si="44"/>
        <v>30.330021887936702</v>
      </c>
      <c r="U121" s="97">
        <f t="shared" si="44"/>
        <v>48.295490876619127</v>
      </c>
      <c r="V121" s="97">
        <f t="shared" si="44"/>
        <v>30.330021887936702</v>
      </c>
      <c r="W121" s="97">
        <f t="shared" si="44"/>
        <v>19.445592110116849</v>
      </c>
      <c r="X121" s="97">
        <f t="shared" si="44"/>
        <v>12.705364088481497</v>
      </c>
      <c r="Y121" s="97">
        <f t="shared" si="44"/>
        <v>8.446940698176908</v>
      </c>
      <c r="Z121" s="97">
        <f t="shared" si="42"/>
        <v>21882</v>
      </c>
    </row>
    <row r="122" spans="2:26">
      <c r="B122" s="97" t="s">
        <v>1392</v>
      </c>
      <c r="C122" s="97">
        <v>186.03</v>
      </c>
      <c r="D122" s="97">
        <v>34.07</v>
      </c>
      <c r="E122" s="97">
        <v>21.38</v>
      </c>
      <c r="F122" s="97">
        <v>16.57</v>
      </c>
      <c r="G122" s="97">
        <v>5.53</v>
      </c>
      <c r="H122" s="97"/>
      <c r="I122" s="97">
        <v>0</v>
      </c>
      <c r="J122" s="97" t="s">
        <v>902</v>
      </c>
      <c r="K122" s="98" t="s">
        <v>1393</v>
      </c>
      <c r="L122" s="97">
        <f t="shared" si="35"/>
        <v>0</v>
      </c>
      <c r="M122" s="97">
        <f t="shared" si="36"/>
        <v>33.640144665461122</v>
      </c>
      <c r="N122" s="97">
        <f t="shared" si="37"/>
        <v>11.226916113458056</v>
      </c>
      <c r="O122" s="1">
        <f t="shared" si="38"/>
        <v>5.270227529886351</v>
      </c>
      <c r="P122" s="97">
        <f t="shared" si="39"/>
        <v>310.91280021159929</v>
      </c>
      <c r="Q122" s="97">
        <f t="shared" si="40"/>
        <v>1.6713046294232075</v>
      </c>
      <c r="R122" s="97">
        <f t="shared" si="41"/>
        <v>-35.563971553337254</v>
      </c>
      <c r="S122" s="97">
        <f t="shared" si="44"/>
        <v>119.87034371932671</v>
      </c>
      <c r="T122" s="1">
        <f t="shared" si="44"/>
        <v>119.87034371932671</v>
      </c>
      <c r="U122" s="97">
        <f t="shared" si="44"/>
        <v>190.87348874537099</v>
      </c>
      <c r="V122" s="97">
        <f t="shared" si="44"/>
        <v>119.87034371932671</v>
      </c>
      <c r="W122" s="97">
        <f t="shared" si="44"/>
        <v>76.85288914983056</v>
      </c>
      <c r="X122" s="97">
        <f t="shared" si="44"/>
        <v>50.214153026088496</v>
      </c>
      <c r="Y122" s="97">
        <f t="shared" si="44"/>
        <v>33.384007720415021</v>
      </c>
      <c r="Z122" s="97">
        <f t="shared" si="42"/>
        <v>5375</v>
      </c>
    </row>
    <row r="123" spans="2:26">
      <c r="B123" s="97" t="s">
        <v>1224</v>
      </c>
      <c r="C123" s="97">
        <v>9.64</v>
      </c>
      <c r="D123" s="97">
        <v>10.92</v>
      </c>
      <c r="E123" s="97">
        <v>5.0599999999999996</v>
      </c>
      <c r="F123" s="97">
        <v>5.67</v>
      </c>
      <c r="G123" s="97">
        <v>0.61</v>
      </c>
      <c r="H123" s="97"/>
      <c r="I123" s="97">
        <v>0.1</v>
      </c>
      <c r="J123" s="97" t="s">
        <v>743</v>
      </c>
      <c r="K123" s="98" t="s">
        <v>1225</v>
      </c>
      <c r="L123" s="97">
        <f t="shared" si="35"/>
        <v>1.0373443983402488</v>
      </c>
      <c r="M123" s="97">
        <f t="shared" si="36"/>
        <v>15.803278688524591</v>
      </c>
      <c r="N123" s="97">
        <f t="shared" si="37"/>
        <v>1.7001763668430336</v>
      </c>
      <c r="O123" s="1">
        <f t="shared" si="38"/>
        <v>5.1866111386945413</v>
      </c>
      <c r="P123" s="97">
        <f t="shared" si="39"/>
        <v>15.9838600355711</v>
      </c>
      <c r="Q123" s="97">
        <f t="shared" si="40"/>
        <v>1.6580767671754253</v>
      </c>
      <c r="R123" s="97">
        <f t="shared" si="41"/>
        <v>-36.073962905650312</v>
      </c>
      <c r="S123" s="97">
        <f t="shared" ref="S123:Y132" si="45">$P123/S$2</f>
        <v>6.1624699758953101</v>
      </c>
      <c r="T123" s="1">
        <f t="shared" si="45"/>
        <v>6.1624699758953101</v>
      </c>
      <c r="U123" s="97">
        <f t="shared" si="45"/>
        <v>9.8127035185775711</v>
      </c>
      <c r="V123" s="97">
        <f t="shared" si="45"/>
        <v>6.1624699758953101</v>
      </c>
      <c r="W123" s="97">
        <f t="shared" si="45"/>
        <v>3.9509657455856786</v>
      </c>
      <c r="X123" s="97">
        <f t="shared" si="45"/>
        <v>2.5814826318746209</v>
      </c>
      <c r="Y123" s="97">
        <f t="shared" si="45"/>
        <v>1.7162539029154817</v>
      </c>
      <c r="Z123" s="97">
        <f t="shared" si="42"/>
        <v>103734</v>
      </c>
    </row>
    <row r="124" spans="2:26">
      <c r="B124" s="97" t="s">
        <v>1508</v>
      </c>
      <c r="C124" s="97">
        <v>58.31</v>
      </c>
      <c r="D124" s="97">
        <v>28.47</v>
      </c>
      <c r="E124" s="97">
        <v>33.4</v>
      </c>
      <c r="F124" s="97">
        <v>7.64</v>
      </c>
      <c r="G124" s="97">
        <v>2.0299999999999998</v>
      </c>
      <c r="H124" s="97"/>
      <c r="I124" s="97">
        <v>0</v>
      </c>
      <c r="J124" s="97" t="s">
        <v>783</v>
      </c>
      <c r="K124" s="98" t="s">
        <v>1509</v>
      </c>
      <c r="L124" s="97">
        <f t="shared" si="35"/>
        <v>0</v>
      </c>
      <c r="M124" s="97">
        <f t="shared" si="36"/>
        <v>28.724137931034488</v>
      </c>
      <c r="N124" s="97">
        <f t="shared" si="37"/>
        <v>7.6321989528795822</v>
      </c>
      <c r="O124" s="1">
        <f t="shared" si="38"/>
        <v>4.842352151913043</v>
      </c>
      <c r="P124" s="97">
        <f t="shared" si="39"/>
        <v>93.564391998168148</v>
      </c>
      <c r="Q124" s="97">
        <f t="shared" si="40"/>
        <v>1.6046028468216111</v>
      </c>
      <c r="R124" s="97">
        <f t="shared" si="41"/>
        <v>-38.135614020840535</v>
      </c>
      <c r="S124" s="97">
        <f t="shared" si="45"/>
        <v>36.073123464447882</v>
      </c>
      <c r="T124" s="1">
        <f t="shared" si="45"/>
        <v>36.073123464447882</v>
      </c>
      <c r="U124" s="97">
        <f t="shared" si="45"/>
        <v>57.440420307158391</v>
      </c>
      <c r="V124" s="97">
        <f t="shared" si="45"/>
        <v>36.073123464447882</v>
      </c>
      <c r="W124" s="97">
        <f t="shared" si="45"/>
        <v>23.127686739538252</v>
      </c>
      <c r="X124" s="97">
        <f t="shared" si="45"/>
        <v>15.111171667398166</v>
      </c>
      <c r="Y124" s="97">
        <f t="shared" si="45"/>
        <v>10.046400092556407</v>
      </c>
      <c r="Z124" s="97">
        <f t="shared" si="42"/>
        <v>17150</v>
      </c>
    </row>
    <row r="125" spans="2:26">
      <c r="B125" s="97" t="s">
        <v>1494</v>
      </c>
      <c r="C125" s="97">
        <v>34.31</v>
      </c>
      <c r="D125" s="97">
        <v>23.13</v>
      </c>
      <c r="E125" s="97">
        <v>9.84</v>
      </c>
      <c r="F125" s="97">
        <v>6.83</v>
      </c>
      <c r="G125" s="97">
        <v>1.52</v>
      </c>
      <c r="H125" s="97"/>
      <c r="I125" s="97">
        <v>0.68</v>
      </c>
      <c r="J125" s="97" t="s">
        <v>765</v>
      </c>
      <c r="K125" s="98" t="s">
        <v>1495</v>
      </c>
      <c r="L125" s="97">
        <f t="shared" si="35"/>
        <v>1.9819294666278056</v>
      </c>
      <c r="M125" s="97">
        <f t="shared" si="36"/>
        <v>22.572368421052634</v>
      </c>
      <c r="N125" s="97">
        <f t="shared" si="37"/>
        <v>5.0234260614934119</v>
      </c>
      <c r="O125" s="1">
        <f t="shared" si="38"/>
        <v>4.776497838993965</v>
      </c>
      <c r="P125" s="97">
        <f t="shared" si="39"/>
        <v>54.709090928349184</v>
      </c>
      <c r="Q125" s="97">
        <f t="shared" si="40"/>
        <v>1.5945523441663998</v>
      </c>
      <c r="R125" s="97">
        <f t="shared" si="41"/>
        <v>-38.523104406251576</v>
      </c>
      <c r="S125" s="97">
        <f t="shared" si="45"/>
        <v>21.092722878215085</v>
      </c>
      <c r="T125" s="1">
        <f t="shared" si="45"/>
        <v>21.092722878215085</v>
      </c>
      <c r="U125" s="97">
        <f t="shared" si="45"/>
        <v>33.586636010080085</v>
      </c>
      <c r="V125" s="97">
        <f t="shared" si="45"/>
        <v>21.092722878215085</v>
      </c>
      <c r="W125" s="97">
        <f t="shared" si="45"/>
        <v>13.523250563318431</v>
      </c>
      <c r="X125" s="97">
        <f t="shared" si="45"/>
        <v>8.8358236197566065</v>
      </c>
      <c r="Y125" s="97">
        <f t="shared" si="45"/>
        <v>5.8743439082787505</v>
      </c>
      <c r="Z125" s="97">
        <f t="shared" si="42"/>
        <v>29146</v>
      </c>
    </row>
    <row r="126" spans="2:26">
      <c r="B126" s="97" t="s">
        <v>1486</v>
      </c>
      <c r="C126" s="97">
        <v>75.66</v>
      </c>
      <c r="D126" s="97">
        <v>18.350000000000001</v>
      </c>
      <c r="E126" s="97">
        <v>20.190000000000001</v>
      </c>
      <c r="F126" s="97">
        <v>22.25</v>
      </c>
      <c r="G126" s="97">
        <v>4.3899999999999997</v>
      </c>
      <c r="H126" s="97"/>
      <c r="I126" s="97">
        <v>0.9</v>
      </c>
      <c r="J126" s="97" t="s">
        <v>733</v>
      </c>
      <c r="K126" s="98" t="s">
        <v>1487</v>
      </c>
      <c r="L126" s="97">
        <f t="shared" si="35"/>
        <v>1.1895321173671691</v>
      </c>
      <c r="M126" s="97">
        <f t="shared" si="36"/>
        <v>17.234624145785876</v>
      </c>
      <c r="N126" s="97">
        <f t="shared" si="37"/>
        <v>3.400449438202247</v>
      </c>
      <c r="O126" s="1">
        <f t="shared" si="38"/>
        <v>4.7163823319697817</v>
      </c>
      <c r="P126" s="97">
        <f t="shared" si="39"/>
        <v>119.95342090829534</v>
      </c>
      <c r="Q126" s="97">
        <f t="shared" si="40"/>
        <v>1.5854271862053311</v>
      </c>
      <c r="R126" s="97">
        <f t="shared" si="41"/>
        <v>-38.874918747939034</v>
      </c>
      <c r="S126" s="97">
        <f t="shared" si="45"/>
        <v>46.247236475309322</v>
      </c>
      <c r="T126" s="1">
        <f t="shared" si="45"/>
        <v>46.247236475309322</v>
      </c>
      <c r="U126" s="97">
        <f t="shared" si="45"/>
        <v>73.640994903155743</v>
      </c>
      <c r="V126" s="97">
        <f t="shared" si="45"/>
        <v>46.247236475309322</v>
      </c>
      <c r="W126" s="97">
        <f t="shared" si="45"/>
        <v>29.650651095529465</v>
      </c>
      <c r="X126" s="97">
        <f t="shared" si="45"/>
        <v>19.373147163425248</v>
      </c>
      <c r="Y126" s="97">
        <f t="shared" si="45"/>
        <v>12.879900496111278</v>
      </c>
      <c r="Z126" s="97">
        <f t="shared" si="42"/>
        <v>13217</v>
      </c>
    </row>
    <row r="127" spans="2:26">
      <c r="B127" s="97" t="s">
        <v>1444</v>
      </c>
      <c r="C127" s="97">
        <v>43.98</v>
      </c>
      <c r="D127" s="97">
        <v>23.4</v>
      </c>
      <c r="E127" s="97">
        <v>15.04</v>
      </c>
      <c r="F127" s="97">
        <v>8.3000000000000007</v>
      </c>
      <c r="G127" s="97">
        <v>1.87</v>
      </c>
      <c r="H127" s="97"/>
      <c r="I127" s="97">
        <v>0.3</v>
      </c>
      <c r="J127" s="97" t="s">
        <v>1173</v>
      </c>
      <c r="K127" s="98" t="s">
        <v>1445</v>
      </c>
      <c r="L127" s="97">
        <f t="shared" si="35"/>
        <v>0.68212824010914053</v>
      </c>
      <c r="M127" s="97">
        <f t="shared" si="36"/>
        <v>23.518716577540104</v>
      </c>
      <c r="N127" s="97">
        <f t="shared" si="37"/>
        <v>5.298795180722891</v>
      </c>
      <c r="O127" s="1">
        <f t="shared" si="38"/>
        <v>4.4473549872629192</v>
      </c>
      <c r="P127" s="97">
        <f t="shared" si="39"/>
        <v>67.956294434607841</v>
      </c>
      <c r="Q127" s="97">
        <f t="shared" si="40"/>
        <v>1.5451635842339211</v>
      </c>
      <c r="R127" s="97">
        <f t="shared" si="41"/>
        <v>-40.427254902772916</v>
      </c>
      <c r="S127" s="97">
        <f t="shared" si="45"/>
        <v>26.200093293760471</v>
      </c>
      <c r="T127" s="1">
        <f t="shared" si="45"/>
        <v>26.200093293760471</v>
      </c>
      <c r="U127" s="97">
        <f t="shared" si="45"/>
        <v>41.719269814923898</v>
      </c>
      <c r="V127" s="97">
        <f t="shared" si="45"/>
        <v>26.200093293760471</v>
      </c>
      <c r="W127" s="97">
        <f t="shared" si="45"/>
        <v>16.797756668949528</v>
      </c>
      <c r="X127" s="97">
        <f t="shared" si="45"/>
        <v>10.975320943695319</v>
      </c>
      <c r="Y127" s="97">
        <f t="shared" si="45"/>
        <v>7.2967515538496874</v>
      </c>
      <c r="Z127" s="97">
        <f t="shared" si="42"/>
        <v>22738</v>
      </c>
    </row>
    <row r="128" spans="2:26">
      <c r="B128" s="97" t="s">
        <v>1538</v>
      </c>
      <c r="C128" s="97">
        <v>431.72</v>
      </c>
      <c r="D128" s="97">
        <v>21.32</v>
      </c>
      <c r="E128" s="97">
        <v>28.1</v>
      </c>
      <c r="F128" s="97">
        <v>95.67</v>
      </c>
      <c r="G128" s="97">
        <v>18.46</v>
      </c>
      <c r="H128" s="97"/>
      <c r="I128" s="97">
        <v>0</v>
      </c>
      <c r="J128" s="97" t="s">
        <v>688</v>
      </c>
      <c r="K128" s="98" t="s">
        <v>1539</v>
      </c>
      <c r="L128" s="97">
        <f t="shared" si="35"/>
        <v>0</v>
      </c>
      <c r="M128" s="97">
        <f t="shared" si="36"/>
        <v>23.386782231852656</v>
      </c>
      <c r="N128" s="97">
        <f t="shared" si="37"/>
        <v>4.5125953799519181</v>
      </c>
      <c r="O128" s="1">
        <f t="shared" si="38"/>
        <v>4.3493533732763767</v>
      </c>
      <c r="P128" s="97">
        <f t="shared" si="39"/>
        <v>660.84527679580572</v>
      </c>
      <c r="Q128" s="97">
        <f t="shared" si="40"/>
        <v>1.5307265746219902</v>
      </c>
      <c r="R128" s="97">
        <f t="shared" si="41"/>
        <v>-40.983864120303856</v>
      </c>
      <c r="S128" s="97">
        <f t="shared" si="45"/>
        <v>254.78446181982417</v>
      </c>
      <c r="T128" s="1">
        <f t="shared" si="45"/>
        <v>254.78446181982417</v>
      </c>
      <c r="U128" s="97">
        <f t="shared" si="45"/>
        <v>405.70167396475676</v>
      </c>
      <c r="V128" s="97">
        <f t="shared" si="45"/>
        <v>254.78446181982417</v>
      </c>
      <c r="W128" s="97">
        <f t="shared" si="45"/>
        <v>163.35084553679434</v>
      </c>
      <c r="X128" s="97">
        <f t="shared" si="45"/>
        <v>106.73020162890805</v>
      </c>
      <c r="Y128" s="97">
        <f t="shared" si="45"/>
        <v>70.957721288851332</v>
      </c>
      <c r="Z128" s="97">
        <f t="shared" si="42"/>
        <v>2316</v>
      </c>
    </row>
    <row r="129" spans="2:26">
      <c r="B129" s="97" t="s">
        <v>1346</v>
      </c>
      <c r="C129" s="97">
        <v>33.340000000000003</v>
      </c>
      <c r="D129" s="97">
        <v>20.21</v>
      </c>
      <c r="E129" s="97">
        <v>7.86</v>
      </c>
      <c r="F129" s="97">
        <v>8.06</v>
      </c>
      <c r="G129" s="97">
        <v>1.65</v>
      </c>
      <c r="H129" s="97"/>
      <c r="I129" s="97">
        <v>0.62</v>
      </c>
      <c r="J129" s="97" t="s">
        <v>733</v>
      </c>
      <c r="K129" s="98" t="s">
        <v>1347</v>
      </c>
      <c r="L129" s="97">
        <f t="shared" si="35"/>
        <v>1.8596280743851228</v>
      </c>
      <c r="M129" s="97">
        <f t="shared" si="36"/>
        <v>20.20606060606061</v>
      </c>
      <c r="N129" s="97">
        <f t="shared" si="37"/>
        <v>4.1364764267990077</v>
      </c>
      <c r="O129" s="1">
        <f t="shared" si="38"/>
        <v>4.298374938247207</v>
      </c>
      <c r="P129" s="97">
        <f t="shared" si="39"/>
        <v>50.785649768156176</v>
      </c>
      <c r="Q129" s="97">
        <f t="shared" si="40"/>
        <v>1.5232648400766697</v>
      </c>
      <c r="R129" s="97">
        <f t="shared" si="41"/>
        <v>-41.271546288449144</v>
      </c>
      <c r="S129" s="97">
        <f t="shared" si="45"/>
        <v>19.580066467431056</v>
      </c>
      <c r="T129" s="1">
        <f t="shared" si="45"/>
        <v>19.580066467431056</v>
      </c>
      <c r="U129" s="97">
        <f t="shared" si="45"/>
        <v>31.177983482350268</v>
      </c>
      <c r="V129" s="97">
        <f t="shared" si="45"/>
        <v>19.580066467431056</v>
      </c>
      <c r="W129" s="97">
        <f t="shared" si="45"/>
        <v>12.55343591314969</v>
      </c>
      <c r="X129" s="97">
        <f t="shared" si="45"/>
        <v>8.2021659682456232</v>
      </c>
      <c r="Y129" s="97">
        <f t="shared" si="45"/>
        <v>5.4530676215085192</v>
      </c>
      <c r="Z129" s="97">
        <f t="shared" si="42"/>
        <v>29994</v>
      </c>
    </row>
    <row r="130" spans="2:26">
      <c r="B130" s="97" t="s">
        <v>1352</v>
      </c>
      <c r="C130" s="97">
        <v>171.58500000000001</v>
      </c>
      <c r="D130" s="97">
        <v>36.93</v>
      </c>
      <c r="E130" s="97">
        <v>19.46</v>
      </c>
      <c r="F130" s="97">
        <v>11.18</v>
      </c>
      <c r="G130" s="97">
        <v>4.0199999999999996</v>
      </c>
      <c r="H130" s="97"/>
      <c r="I130" s="97">
        <v>2.37</v>
      </c>
      <c r="J130" s="99" t="s">
        <v>778</v>
      </c>
      <c r="K130" s="98" t="s">
        <v>1353</v>
      </c>
      <c r="L130" s="97">
        <f t="shared" si="35"/>
        <v>1.3812396188478013</v>
      </c>
      <c r="M130" s="97">
        <f t="shared" si="36"/>
        <v>42.682835820895527</v>
      </c>
      <c r="N130" s="97">
        <f t="shared" si="37"/>
        <v>15.347495527728087</v>
      </c>
      <c r="O130" s="1">
        <f t="shared" si="38"/>
        <v>4.2065113210116856</v>
      </c>
      <c r="P130" s="97">
        <f t="shared" si="39"/>
        <v>259.07641875485086</v>
      </c>
      <c r="Q130" s="97">
        <f t="shared" si="40"/>
        <v>1.5099013244447408</v>
      </c>
      <c r="R130" s="97">
        <f t="shared" si="41"/>
        <v>-41.786767665956845</v>
      </c>
      <c r="S130" s="97">
        <f t="shared" si="45"/>
        <v>99.885174700367955</v>
      </c>
      <c r="T130" s="1">
        <f t="shared" si="45"/>
        <v>99.885174700367955</v>
      </c>
      <c r="U130" s="97">
        <f t="shared" si="45"/>
        <v>159.0504471534787</v>
      </c>
      <c r="V130" s="97">
        <f t="shared" si="45"/>
        <v>99.885174700367955</v>
      </c>
      <c r="W130" s="97">
        <f t="shared" si="45"/>
        <v>64.039728433023271</v>
      </c>
      <c r="X130" s="97">
        <f t="shared" si="45"/>
        <v>41.84228802401595</v>
      </c>
      <c r="Y130" s="97">
        <f t="shared" si="45"/>
        <v>27.818118642922137</v>
      </c>
      <c r="Z130" s="97">
        <f t="shared" si="42"/>
        <v>5828</v>
      </c>
    </row>
    <row r="131" spans="2:26">
      <c r="B131" s="97" t="s">
        <v>1460</v>
      </c>
      <c r="C131" s="97">
        <v>34.340000000000003</v>
      </c>
      <c r="D131" s="97">
        <v>17.989999999999998</v>
      </c>
      <c r="E131" s="97">
        <v>63.32</v>
      </c>
      <c r="F131" s="97">
        <v>9.81</v>
      </c>
      <c r="G131" s="97">
        <v>1.81</v>
      </c>
      <c r="H131" s="97"/>
      <c r="I131" s="97">
        <v>2.74</v>
      </c>
      <c r="J131" s="97" t="s">
        <v>701</v>
      </c>
      <c r="K131" s="98" t="s">
        <v>1461</v>
      </c>
      <c r="L131" s="97">
        <f t="shared" ref="L131:L162" si="46">I131/C131*100</f>
        <v>7.9790331974373903</v>
      </c>
      <c r="M131" s="97">
        <f t="shared" ref="M131:M162" si="47">C131/G131</f>
        <v>18.972375690607738</v>
      </c>
      <c r="N131" s="97">
        <f t="shared" ref="N131:N162" si="48">C131/F131</f>
        <v>3.5005096839959227</v>
      </c>
      <c r="O131" s="1">
        <f t="shared" ref="O131:O162" si="49">((POWER(Q131,1/10)-1)*100)</f>
        <v>4.0955280955611295</v>
      </c>
      <c r="P131" s="97">
        <f t="shared" ref="P131:P162" si="50">IF($O$1=1,POWER((1+(D131)/100),10)*F131,IF($O$1=2,POWER((1+(E131)/100),10)*F131,POWER((1+(E131+L131)/100),10)*F131))</f>
        <v>51.300431570140226</v>
      </c>
      <c r="Q131" s="97">
        <f t="shared" ref="Q131:Q162" si="51">P131/C131</f>
        <v>1.4938972501496861</v>
      </c>
      <c r="R131" s="97">
        <f t="shared" ref="R131:R162" si="52">S131/C131*100-100</f>
        <v>-42.403794010755838</v>
      </c>
      <c r="S131" s="97">
        <f t="shared" si="45"/>
        <v>19.778537136706447</v>
      </c>
      <c r="T131" s="1">
        <f t="shared" si="45"/>
        <v>19.778537136706447</v>
      </c>
      <c r="U131" s="97">
        <f t="shared" si="45"/>
        <v>31.494014853269871</v>
      </c>
      <c r="V131" s="97">
        <f t="shared" si="45"/>
        <v>19.778537136706447</v>
      </c>
      <c r="W131" s="97">
        <f t="shared" si="45"/>
        <v>12.680682101590001</v>
      </c>
      <c r="X131" s="97">
        <f t="shared" si="45"/>
        <v>8.2853061032361417</v>
      </c>
      <c r="Y131" s="97">
        <f t="shared" si="45"/>
        <v>5.508341896610955</v>
      </c>
      <c r="Z131" s="97">
        <f t="shared" ref="Z131:Z162" si="53">ROUND(1000000/C131,  0)</f>
        <v>29121</v>
      </c>
    </row>
    <row r="132" spans="2:26">
      <c r="B132" s="97" t="s">
        <v>1536</v>
      </c>
      <c r="C132" s="97">
        <v>81.075000000000003</v>
      </c>
      <c r="D132" s="97">
        <v>22.77</v>
      </c>
      <c r="E132" s="97">
        <v>11.9</v>
      </c>
      <c r="F132" s="97">
        <v>14.97</v>
      </c>
      <c r="G132" s="97">
        <v>3.68</v>
      </c>
      <c r="H132" s="97"/>
      <c r="I132" s="97">
        <v>0</v>
      </c>
      <c r="J132" s="97" t="s">
        <v>688</v>
      </c>
      <c r="K132" s="98" t="s">
        <v>1537</v>
      </c>
      <c r="L132" s="97">
        <f t="shared" si="46"/>
        <v>0</v>
      </c>
      <c r="M132" s="97">
        <f t="shared" si="47"/>
        <v>22.03125</v>
      </c>
      <c r="N132" s="97">
        <f t="shared" si="48"/>
        <v>5.415831663326653</v>
      </c>
      <c r="O132" s="1">
        <f t="shared" si="49"/>
        <v>3.6873416554040084</v>
      </c>
      <c r="P132" s="97">
        <f t="shared" si="50"/>
        <v>116.45130473031573</v>
      </c>
      <c r="Q132" s="97">
        <f t="shared" si="51"/>
        <v>1.4363404838768514</v>
      </c>
      <c r="R132" s="97">
        <f t="shared" si="52"/>
        <v>-44.622856510531385</v>
      </c>
      <c r="S132" s="97">
        <f t="shared" si="45"/>
        <v>44.897019084086686</v>
      </c>
      <c r="T132" s="1">
        <f t="shared" si="45"/>
        <v>44.897019084086686</v>
      </c>
      <c r="U132" s="97">
        <f t="shared" si="45"/>
        <v>71.490999366054538</v>
      </c>
      <c r="V132" s="97">
        <f t="shared" si="45"/>
        <v>44.897019084086686</v>
      </c>
      <c r="W132" s="97">
        <f t="shared" si="45"/>
        <v>28.784981537270941</v>
      </c>
      <c r="X132" s="97">
        <f t="shared" si="45"/>
        <v>18.807535848752693</v>
      </c>
      <c r="Y132" s="97">
        <f t="shared" si="45"/>
        <v>12.503863634830903</v>
      </c>
      <c r="Z132" s="97">
        <f t="shared" si="53"/>
        <v>12334</v>
      </c>
    </row>
    <row r="133" spans="2:26">
      <c r="B133" s="97" t="s">
        <v>1490</v>
      </c>
      <c r="C133" s="97">
        <v>133.01</v>
      </c>
      <c r="D133" s="97">
        <v>21.79</v>
      </c>
      <c r="E133" s="97">
        <v>13.49</v>
      </c>
      <c r="F133" s="97">
        <v>26</v>
      </c>
      <c r="G133" s="97">
        <v>5.46</v>
      </c>
      <c r="H133" s="97"/>
      <c r="I133" s="97">
        <v>2.5499999999999998</v>
      </c>
      <c r="J133" s="99" t="s">
        <v>783</v>
      </c>
      <c r="K133" s="98" t="s">
        <v>1491</v>
      </c>
      <c r="L133" s="97">
        <f t="shared" si="46"/>
        <v>1.9171490865348468</v>
      </c>
      <c r="M133" s="97">
        <f t="shared" si="47"/>
        <v>24.360805860805858</v>
      </c>
      <c r="N133" s="97">
        <f t="shared" si="48"/>
        <v>5.1157692307692306</v>
      </c>
      <c r="O133" s="1">
        <f t="shared" si="49"/>
        <v>3.4476277503965314</v>
      </c>
      <c r="P133" s="97">
        <f t="shared" si="50"/>
        <v>186.67650128540078</v>
      </c>
      <c r="Q133" s="97">
        <f t="shared" si="51"/>
        <v>1.4034771918306954</v>
      </c>
      <c r="R133" s="97">
        <f t="shared" si="52"/>
        <v>-45.889878682227213</v>
      </c>
      <c r="S133" s="97">
        <f t="shared" ref="S133:Y142" si="54">$P133/S$2</f>
        <v>71.971872364769581</v>
      </c>
      <c r="T133" s="1">
        <f t="shared" si="54"/>
        <v>71.971872364769581</v>
      </c>
      <c r="U133" s="97">
        <f t="shared" si="54"/>
        <v>114.60317826372612</v>
      </c>
      <c r="V133" s="97">
        <f t="shared" si="54"/>
        <v>71.971872364769581</v>
      </c>
      <c r="W133" s="97">
        <f t="shared" si="54"/>
        <v>46.143576110089903</v>
      </c>
      <c r="X133" s="97">
        <f t="shared" si="54"/>
        <v>30.149297151935691</v>
      </c>
      <c r="Y133" s="97">
        <f t="shared" si="54"/>
        <v>20.044236698812458</v>
      </c>
      <c r="Z133" s="97">
        <f t="shared" si="53"/>
        <v>7518</v>
      </c>
    </row>
    <row r="134" spans="2:26">
      <c r="B134" s="97" t="s">
        <v>1222</v>
      </c>
      <c r="C134" s="97">
        <v>66.7</v>
      </c>
      <c r="D134" s="97">
        <v>22.86</v>
      </c>
      <c r="E134" s="97">
        <v>8.1</v>
      </c>
      <c r="F134" s="97">
        <v>11.4</v>
      </c>
      <c r="G134" s="97">
        <v>2.57</v>
      </c>
      <c r="H134" s="97"/>
      <c r="I134" s="97">
        <v>0.1</v>
      </c>
      <c r="J134" s="97" t="s">
        <v>701</v>
      </c>
      <c r="K134" s="98" t="s">
        <v>1223</v>
      </c>
      <c r="L134" s="97">
        <f t="shared" si="46"/>
        <v>0.14992503748125938</v>
      </c>
      <c r="M134" s="97">
        <f t="shared" si="47"/>
        <v>25.953307392996113</v>
      </c>
      <c r="N134" s="97">
        <f t="shared" si="48"/>
        <v>5.8508771929824563</v>
      </c>
      <c r="O134" s="1">
        <f t="shared" si="49"/>
        <v>2.9647128646187237</v>
      </c>
      <c r="P134" s="97">
        <f t="shared" si="50"/>
        <v>89.332597322123078</v>
      </c>
      <c r="Q134" s="97">
        <f t="shared" si="51"/>
        <v>1.3393193001817552</v>
      </c>
      <c r="R134" s="97">
        <f t="shared" si="52"/>
        <v>-48.363443141146803</v>
      </c>
      <c r="S134" s="97">
        <f t="shared" si="54"/>
        <v>34.441583424855089</v>
      </c>
      <c r="T134" s="1">
        <f t="shared" si="54"/>
        <v>34.441583424855089</v>
      </c>
      <c r="U134" s="97">
        <f t="shared" si="54"/>
        <v>54.842465469271104</v>
      </c>
      <c r="V134" s="97">
        <f t="shared" si="54"/>
        <v>34.441583424855089</v>
      </c>
      <c r="W134" s="97">
        <f t="shared" si="54"/>
        <v>22.081651816171973</v>
      </c>
      <c r="X134" s="97">
        <f t="shared" si="54"/>
        <v>14.427713201573361</v>
      </c>
      <c r="Y134" s="97">
        <f t="shared" si="54"/>
        <v>9.5920145991313941</v>
      </c>
      <c r="Z134" s="97">
        <f t="shared" si="53"/>
        <v>14993</v>
      </c>
    </row>
    <row r="135" spans="2:26">
      <c r="B135" s="97" t="s">
        <v>1271</v>
      </c>
      <c r="C135" s="97">
        <v>20.62</v>
      </c>
      <c r="D135" s="97">
        <v>19.760000000000002</v>
      </c>
      <c r="E135" s="97">
        <v>22.45</v>
      </c>
      <c r="F135" s="97">
        <v>4.51</v>
      </c>
      <c r="G135" s="97">
        <v>0.78</v>
      </c>
      <c r="H135" s="97"/>
      <c r="I135" s="97">
        <v>0</v>
      </c>
      <c r="J135" s="97" t="s">
        <v>902</v>
      </c>
      <c r="K135" s="98" t="s">
        <v>1272</v>
      </c>
      <c r="L135" s="97">
        <f t="shared" si="46"/>
        <v>0</v>
      </c>
      <c r="M135" s="97">
        <f t="shared" si="47"/>
        <v>26.435897435897438</v>
      </c>
      <c r="N135" s="97">
        <f t="shared" si="48"/>
        <v>4.5720620842572064</v>
      </c>
      <c r="O135" s="1">
        <f t="shared" si="49"/>
        <v>2.8728034988652063</v>
      </c>
      <c r="P135" s="97">
        <f t="shared" si="50"/>
        <v>27.371236377211503</v>
      </c>
      <c r="Q135" s="97">
        <f t="shared" si="51"/>
        <v>1.3274120454515761</v>
      </c>
      <c r="R135" s="97">
        <f t="shared" si="52"/>
        <v>-48.822519356821658</v>
      </c>
      <c r="S135" s="97">
        <f t="shared" si="54"/>
        <v>10.552796508623375</v>
      </c>
      <c r="T135" s="1">
        <f t="shared" si="54"/>
        <v>10.552796508623375</v>
      </c>
      <c r="U135" s="97">
        <f t="shared" si="54"/>
        <v>16.8035647777671</v>
      </c>
      <c r="V135" s="97">
        <f t="shared" si="54"/>
        <v>10.552796508623375</v>
      </c>
      <c r="W135" s="97">
        <f t="shared" si="54"/>
        <v>6.7657510200931501</v>
      </c>
      <c r="X135" s="97">
        <f t="shared" si="54"/>
        <v>4.4206074855172934</v>
      </c>
      <c r="Y135" s="97">
        <f t="shared" si="54"/>
        <v>2.9389641272802232</v>
      </c>
      <c r="Z135" s="97">
        <f t="shared" si="53"/>
        <v>48497</v>
      </c>
    </row>
    <row r="136" spans="2:26">
      <c r="B136" s="97" t="s">
        <v>1466</v>
      </c>
      <c r="C136" s="97">
        <v>1130.2135000000001</v>
      </c>
      <c r="D136" s="97">
        <v>18.12</v>
      </c>
      <c r="E136" s="97">
        <v>22.2</v>
      </c>
      <c r="F136" s="97">
        <v>282.69</v>
      </c>
      <c r="G136" s="97">
        <v>49.16</v>
      </c>
      <c r="H136" s="97"/>
      <c r="I136" s="97">
        <v>0</v>
      </c>
      <c r="J136" s="99" t="s">
        <v>755</v>
      </c>
      <c r="K136" s="98" t="s">
        <v>1467</v>
      </c>
      <c r="L136" s="97">
        <f t="shared" si="46"/>
        <v>0</v>
      </c>
      <c r="M136" s="97">
        <f t="shared" si="47"/>
        <v>22.990510577705454</v>
      </c>
      <c r="N136" s="97">
        <f t="shared" si="48"/>
        <v>3.9980667869397575</v>
      </c>
      <c r="O136" s="1">
        <f t="shared" si="49"/>
        <v>2.8344036380852256</v>
      </c>
      <c r="P136" s="97">
        <f t="shared" si="50"/>
        <v>1494.6683171370123</v>
      </c>
      <c r="Q136" s="97">
        <f t="shared" si="51"/>
        <v>1.3224654608505493</v>
      </c>
      <c r="R136" s="97">
        <f t="shared" si="52"/>
        <v>-49.013231606673799</v>
      </c>
      <c r="S136" s="97">
        <f t="shared" si="54"/>
        <v>576.25933959510587</v>
      </c>
      <c r="T136" s="1">
        <f t="shared" si="54"/>
        <v>576.25933959510587</v>
      </c>
      <c r="U136" s="97">
        <f t="shared" si="54"/>
        <v>917.59668953787468</v>
      </c>
      <c r="V136" s="97">
        <f t="shared" si="54"/>
        <v>576.25933959510587</v>
      </c>
      <c r="W136" s="97">
        <f t="shared" si="54"/>
        <v>369.45914872117618</v>
      </c>
      <c r="X136" s="97">
        <f t="shared" si="54"/>
        <v>241.39727778619798</v>
      </c>
      <c r="Y136" s="97">
        <f t="shared" si="54"/>
        <v>160.48878851177059</v>
      </c>
      <c r="Z136" s="97">
        <f t="shared" si="53"/>
        <v>885</v>
      </c>
    </row>
    <row r="137" spans="2:26">
      <c r="B137" s="97" t="s">
        <v>1464</v>
      </c>
      <c r="C137" s="97">
        <v>1134.56</v>
      </c>
      <c r="D137" s="97">
        <v>18.12</v>
      </c>
      <c r="E137" s="97">
        <v>22.2</v>
      </c>
      <c r="F137" s="97">
        <v>282.69</v>
      </c>
      <c r="G137" s="97">
        <v>49.16</v>
      </c>
      <c r="H137" s="97"/>
      <c r="I137" s="97">
        <v>0</v>
      </c>
      <c r="J137" s="97" t="s">
        <v>755</v>
      </c>
      <c r="K137" s="98" t="s">
        <v>1465</v>
      </c>
      <c r="L137" s="97">
        <f t="shared" si="46"/>
        <v>0</v>
      </c>
      <c r="M137" s="97">
        <f t="shared" si="47"/>
        <v>23.078925956061838</v>
      </c>
      <c r="N137" s="97">
        <f t="shared" si="48"/>
        <v>4.0134422866037003</v>
      </c>
      <c r="O137" s="1">
        <f t="shared" si="49"/>
        <v>2.7949396904928037</v>
      </c>
      <c r="P137" s="97">
        <f t="shared" si="50"/>
        <v>1494.6683171370123</v>
      </c>
      <c r="Q137" s="97">
        <f t="shared" si="51"/>
        <v>1.3173990949240344</v>
      </c>
      <c r="R137" s="97">
        <f t="shared" si="52"/>
        <v>-49.208561945150024</v>
      </c>
      <c r="S137" s="97">
        <f t="shared" si="54"/>
        <v>576.25933959510587</v>
      </c>
      <c r="T137" s="1">
        <f t="shared" si="54"/>
        <v>576.25933959510587</v>
      </c>
      <c r="U137" s="97">
        <f t="shared" si="54"/>
        <v>917.59668953787468</v>
      </c>
      <c r="V137" s="97">
        <f t="shared" si="54"/>
        <v>576.25933959510587</v>
      </c>
      <c r="W137" s="97">
        <f t="shared" si="54"/>
        <v>369.45914872117618</v>
      </c>
      <c r="X137" s="97">
        <f t="shared" si="54"/>
        <v>241.39727778619798</v>
      </c>
      <c r="Y137" s="97">
        <f t="shared" si="54"/>
        <v>160.48878851177059</v>
      </c>
      <c r="Z137" s="97">
        <f t="shared" si="53"/>
        <v>881</v>
      </c>
    </row>
    <row r="138" spans="2:26">
      <c r="B138" s="97" t="s">
        <v>1350</v>
      </c>
      <c r="C138" s="97">
        <v>2.6</v>
      </c>
      <c r="D138" s="97">
        <v>7.8</v>
      </c>
      <c r="E138" s="97">
        <v>5.53</v>
      </c>
      <c r="F138" s="97">
        <v>1.57</v>
      </c>
      <c r="G138" s="97">
        <v>0.1</v>
      </c>
      <c r="H138" s="97"/>
      <c r="I138" s="97">
        <v>0</v>
      </c>
      <c r="J138" s="97" t="s">
        <v>881</v>
      </c>
      <c r="K138" s="98" t="s">
        <v>1351</v>
      </c>
      <c r="L138" s="97">
        <f t="shared" si="46"/>
        <v>0</v>
      </c>
      <c r="M138" s="97">
        <f t="shared" si="47"/>
        <v>26</v>
      </c>
      <c r="N138" s="97">
        <f t="shared" si="48"/>
        <v>1.6560509554140128</v>
      </c>
      <c r="O138" s="1">
        <f t="shared" si="49"/>
        <v>2.4970559685759008</v>
      </c>
      <c r="P138" s="97">
        <f t="shared" si="50"/>
        <v>3.3272639985811918</v>
      </c>
      <c r="Q138" s="97">
        <f t="shared" si="51"/>
        <v>1.2797169225312275</v>
      </c>
      <c r="R138" s="97">
        <f t="shared" si="52"/>
        <v>-50.661372814867363</v>
      </c>
      <c r="S138" s="97">
        <f t="shared" si="54"/>
        <v>1.2828043068134487</v>
      </c>
      <c r="T138" s="1">
        <f t="shared" si="54"/>
        <v>1.2828043068134487</v>
      </c>
      <c r="U138" s="97">
        <f t="shared" si="54"/>
        <v>2.042651466758016</v>
      </c>
      <c r="V138" s="97">
        <f t="shared" si="54"/>
        <v>1.2828043068134487</v>
      </c>
      <c r="W138" s="97">
        <f t="shared" si="54"/>
        <v>0.82244877367915625</v>
      </c>
      <c r="X138" s="97">
        <f t="shared" si="54"/>
        <v>0.53737171151925422</v>
      </c>
      <c r="Y138" s="97">
        <f t="shared" si="54"/>
        <v>0.35726225147661023</v>
      </c>
      <c r="Z138" s="97">
        <f t="shared" si="53"/>
        <v>384615</v>
      </c>
    </row>
    <row r="139" spans="2:26">
      <c r="B139" s="97" t="s">
        <v>1454</v>
      </c>
      <c r="C139" s="97">
        <v>159.66999999999999</v>
      </c>
      <c r="D139" s="97">
        <v>19.96</v>
      </c>
      <c r="E139" s="97">
        <v>33.93</v>
      </c>
      <c r="F139" s="97">
        <v>32.96</v>
      </c>
      <c r="G139" s="97">
        <v>6.43</v>
      </c>
      <c r="H139" s="97"/>
      <c r="I139" s="97">
        <v>0</v>
      </c>
      <c r="J139" s="97" t="s">
        <v>755</v>
      </c>
      <c r="K139" s="98" t="s">
        <v>1455</v>
      </c>
      <c r="L139" s="97">
        <f t="shared" si="46"/>
        <v>0</v>
      </c>
      <c r="M139" s="97">
        <f t="shared" si="47"/>
        <v>24.832037325038879</v>
      </c>
      <c r="N139" s="97">
        <f t="shared" si="48"/>
        <v>4.8443567961165046</v>
      </c>
      <c r="O139" s="1">
        <f t="shared" si="49"/>
        <v>2.4502080930518311</v>
      </c>
      <c r="P139" s="97">
        <f t="shared" si="50"/>
        <v>203.40038653236709</v>
      </c>
      <c r="Q139" s="97">
        <f t="shared" si="51"/>
        <v>1.2738797929001511</v>
      </c>
      <c r="R139" s="97">
        <f t="shared" si="52"/>
        <v>-50.88641943074655</v>
      </c>
      <c r="S139" s="97">
        <f t="shared" si="54"/>
        <v>78.419654094926983</v>
      </c>
      <c r="T139" s="1">
        <f t="shared" si="54"/>
        <v>78.419654094926983</v>
      </c>
      <c r="U139" s="97">
        <f t="shared" si="54"/>
        <v>124.87019306753352</v>
      </c>
      <c r="V139" s="97">
        <f t="shared" si="54"/>
        <v>78.419654094926983</v>
      </c>
      <c r="W139" s="97">
        <f t="shared" si="54"/>
        <v>50.277464770077081</v>
      </c>
      <c r="X139" s="97">
        <f t="shared" si="54"/>
        <v>32.850297986929881</v>
      </c>
      <c r="Y139" s="97">
        <f t="shared" si="54"/>
        <v>21.839950203756889</v>
      </c>
      <c r="Z139" s="97">
        <f t="shared" si="53"/>
        <v>6263</v>
      </c>
    </row>
    <row r="140" spans="2:26">
      <c r="B140" s="97" t="s">
        <v>1566</v>
      </c>
      <c r="C140" s="97">
        <v>173.95</v>
      </c>
      <c r="D140" s="97">
        <v>10.39</v>
      </c>
      <c r="E140" s="97">
        <v>17.440000000000001</v>
      </c>
      <c r="F140" s="97">
        <v>76.900000000000006</v>
      </c>
      <c r="G140" s="97">
        <v>8.02</v>
      </c>
      <c r="H140" s="97"/>
      <c r="I140" s="97">
        <v>2.6</v>
      </c>
      <c r="J140" s="97" t="s">
        <v>1124</v>
      </c>
      <c r="K140" s="98" t="s">
        <v>1567</v>
      </c>
      <c r="L140" s="97">
        <f t="shared" si="46"/>
        <v>1.4946823799942512</v>
      </c>
      <c r="M140" s="97">
        <f t="shared" si="47"/>
        <v>21.689526184538654</v>
      </c>
      <c r="N140" s="97">
        <f t="shared" si="48"/>
        <v>2.2620286085825745</v>
      </c>
      <c r="O140" s="1">
        <f t="shared" si="49"/>
        <v>1.73723353645443</v>
      </c>
      <c r="P140" s="97">
        <f t="shared" si="50"/>
        <v>206.64441556080413</v>
      </c>
      <c r="Q140" s="97">
        <f t="shared" si="51"/>
        <v>1.1879529494728609</v>
      </c>
      <c r="R140" s="97">
        <f t="shared" si="52"/>
        <v>-54.199271217271928</v>
      </c>
      <c r="S140" s="97">
        <f t="shared" si="54"/>
        <v>79.670367717555479</v>
      </c>
      <c r="T140" s="1">
        <f t="shared" si="54"/>
        <v>79.670367717555479</v>
      </c>
      <c r="U140" s="97">
        <f t="shared" si="54"/>
        <v>126.86174548296198</v>
      </c>
      <c r="V140" s="97">
        <f t="shared" si="54"/>
        <v>79.670367717555479</v>
      </c>
      <c r="W140" s="97">
        <f t="shared" si="54"/>
        <v>51.079339132122094</v>
      </c>
      <c r="X140" s="97">
        <f t="shared" si="54"/>
        <v>33.374226786079184</v>
      </c>
      <c r="Y140" s="97">
        <f t="shared" si="54"/>
        <v>22.188275168367181</v>
      </c>
      <c r="Z140" s="97">
        <f t="shared" si="53"/>
        <v>5749</v>
      </c>
    </row>
    <row r="141" spans="2:26">
      <c r="B141" s="97" t="s">
        <v>1427</v>
      </c>
      <c r="C141" s="97">
        <v>285.37</v>
      </c>
      <c r="D141" s="97">
        <v>26.1</v>
      </c>
      <c r="E141" s="97">
        <v>3.1</v>
      </c>
      <c r="F141" s="97">
        <v>32.94</v>
      </c>
      <c r="G141" s="97">
        <v>8.26</v>
      </c>
      <c r="H141" s="97"/>
      <c r="I141" s="97">
        <v>2.44</v>
      </c>
      <c r="J141" s="97" t="s">
        <v>1178</v>
      </c>
      <c r="K141" s="98" t="s">
        <v>1428</v>
      </c>
      <c r="L141" s="97">
        <f t="shared" si="46"/>
        <v>0.855030311525388</v>
      </c>
      <c r="M141" s="97">
        <f t="shared" si="47"/>
        <v>34.548426150121067</v>
      </c>
      <c r="N141" s="97">
        <f t="shared" si="48"/>
        <v>8.6633272616879182</v>
      </c>
      <c r="O141" s="1">
        <f t="shared" si="49"/>
        <v>1.6123778602308958</v>
      </c>
      <c r="P141" s="97">
        <f t="shared" si="50"/>
        <v>334.86862628852089</v>
      </c>
      <c r="Q141" s="97">
        <f t="shared" si="51"/>
        <v>1.1734542043260359</v>
      </c>
      <c r="R141" s="97">
        <f t="shared" si="52"/>
        <v>-54.758260606922661</v>
      </c>
      <c r="S141" s="97">
        <f t="shared" si="54"/>
        <v>129.10635170602481</v>
      </c>
      <c r="T141" s="1">
        <f t="shared" si="54"/>
        <v>129.10635170602481</v>
      </c>
      <c r="U141" s="97">
        <f t="shared" si="54"/>
        <v>205.58028787351051</v>
      </c>
      <c r="V141" s="97">
        <f t="shared" si="54"/>
        <v>129.10635170602481</v>
      </c>
      <c r="W141" s="97">
        <f t="shared" si="54"/>
        <v>82.774402978560957</v>
      </c>
      <c r="X141" s="97">
        <f t="shared" si="54"/>
        <v>54.083152680249491</v>
      </c>
      <c r="Y141" s="97">
        <f t="shared" si="54"/>
        <v>35.956244959141074</v>
      </c>
      <c r="Z141" s="97">
        <f t="shared" si="53"/>
        <v>3504</v>
      </c>
    </row>
    <row r="142" spans="2:26">
      <c r="B142" s="97" t="s">
        <v>1542</v>
      </c>
      <c r="C142" s="97">
        <v>92</v>
      </c>
      <c r="D142" s="97">
        <v>21.33</v>
      </c>
      <c r="E142" s="97">
        <v>13.32</v>
      </c>
      <c r="F142" s="97">
        <v>15.06</v>
      </c>
      <c r="G142" s="97">
        <v>2.9</v>
      </c>
      <c r="H142" s="97"/>
      <c r="I142" s="97">
        <v>0</v>
      </c>
      <c r="J142" s="97" t="s">
        <v>1173</v>
      </c>
      <c r="K142" s="98" t="s">
        <v>1543</v>
      </c>
      <c r="L142" s="97">
        <f t="shared" si="46"/>
        <v>0</v>
      </c>
      <c r="M142" s="97">
        <f t="shared" si="47"/>
        <v>31.724137931034484</v>
      </c>
      <c r="N142" s="97">
        <f t="shared" si="48"/>
        <v>6.1088977423638777</v>
      </c>
      <c r="O142" s="1">
        <f t="shared" si="49"/>
        <v>1.2446100601712029</v>
      </c>
      <c r="P142" s="97">
        <f t="shared" si="50"/>
        <v>104.11347635777611</v>
      </c>
      <c r="Q142" s="97">
        <f t="shared" si="51"/>
        <v>1.1316682212801752</v>
      </c>
      <c r="R142" s="97">
        <f t="shared" si="52"/>
        <v>-56.369291142477437</v>
      </c>
      <c r="S142" s="97">
        <f t="shared" si="54"/>
        <v>40.140252148920759</v>
      </c>
      <c r="T142" s="1">
        <f t="shared" si="54"/>
        <v>40.140252148920759</v>
      </c>
      <c r="U142" s="97">
        <f t="shared" si="54"/>
        <v>63.916643008241252</v>
      </c>
      <c r="V142" s="97">
        <f t="shared" si="54"/>
        <v>40.140252148920759</v>
      </c>
      <c r="W142" s="97">
        <f t="shared" si="54"/>
        <v>25.735259056822716</v>
      </c>
      <c r="X142" s="97">
        <f t="shared" si="54"/>
        <v>16.814907685850805</v>
      </c>
      <c r="Y142" s="97">
        <f t="shared" si="54"/>
        <v>11.17909940073794</v>
      </c>
      <c r="Z142" s="97">
        <f t="shared" si="53"/>
        <v>10870</v>
      </c>
    </row>
    <row r="143" spans="2:26">
      <c r="B143" s="97" t="s">
        <v>1476</v>
      </c>
      <c r="C143" s="97">
        <v>230.29</v>
      </c>
      <c r="D143" s="97">
        <v>23.94</v>
      </c>
      <c r="E143" s="97">
        <v>27.8</v>
      </c>
      <c r="F143" s="97">
        <v>30.2</v>
      </c>
      <c r="G143" s="97">
        <v>6.74</v>
      </c>
      <c r="H143" s="97"/>
      <c r="I143" s="97">
        <v>0</v>
      </c>
      <c r="J143" s="97" t="s">
        <v>688</v>
      </c>
      <c r="K143" s="98" t="s">
        <v>1477</v>
      </c>
      <c r="L143" s="97">
        <f t="shared" si="46"/>
        <v>0</v>
      </c>
      <c r="M143" s="97">
        <f t="shared" si="47"/>
        <v>34.167655786350146</v>
      </c>
      <c r="N143" s="97">
        <f t="shared" si="48"/>
        <v>7.6254966887417215</v>
      </c>
      <c r="O143" s="1">
        <f t="shared" si="49"/>
        <v>1.154376646035371</v>
      </c>
      <c r="P143" s="97">
        <f t="shared" si="50"/>
        <v>258.29848629869116</v>
      </c>
      <c r="Q143" s="97">
        <f t="shared" si="51"/>
        <v>1.1216226770536766</v>
      </c>
      <c r="R143" s="97">
        <f t="shared" si="52"/>
        <v>-56.756590358996846</v>
      </c>
      <c r="S143" s="97">
        <f t="shared" ref="S143:Y152" si="55">$P143/S$2</f>
        <v>99.58524806226616</v>
      </c>
      <c r="T143" s="1">
        <f t="shared" si="55"/>
        <v>99.58524806226616</v>
      </c>
      <c r="U143" s="97">
        <f t="shared" si="55"/>
        <v>158.57286410828274</v>
      </c>
      <c r="V143" s="97">
        <f t="shared" si="55"/>
        <v>99.58524806226616</v>
      </c>
      <c r="W143" s="97">
        <f t="shared" si="55"/>
        <v>63.847435427464774</v>
      </c>
      <c r="X143" s="97">
        <f t="shared" si="55"/>
        <v>41.716647589234952</v>
      </c>
      <c r="Y143" s="97">
        <f t="shared" si="55"/>
        <v>27.734588781479566</v>
      </c>
      <c r="Z143" s="97">
        <f t="shared" si="53"/>
        <v>4342</v>
      </c>
    </row>
    <row r="144" spans="2:26">
      <c r="B144" s="97" t="s">
        <v>1254</v>
      </c>
      <c r="C144" s="97">
        <v>14.09</v>
      </c>
      <c r="D144" s="97">
        <v>10.57</v>
      </c>
      <c r="E144" s="97">
        <v>3.61</v>
      </c>
      <c r="F144" s="97">
        <v>5.43</v>
      </c>
      <c r="G144" s="97">
        <v>0.52</v>
      </c>
      <c r="H144" s="97"/>
      <c r="I144" s="97">
        <v>0</v>
      </c>
      <c r="J144" s="100" t="s">
        <v>668</v>
      </c>
      <c r="K144" s="98" t="s">
        <v>1255</v>
      </c>
      <c r="L144" s="97">
        <f t="shared" si="46"/>
        <v>0</v>
      </c>
      <c r="M144" s="97">
        <f t="shared" si="47"/>
        <v>27.096153846153847</v>
      </c>
      <c r="N144" s="97">
        <f t="shared" si="48"/>
        <v>2.5948434622467773</v>
      </c>
      <c r="O144" s="1">
        <f t="shared" si="49"/>
        <v>0.51391597816592416</v>
      </c>
      <c r="P144" s="97">
        <f t="shared" si="50"/>
        <v>14.831085053777665</v>
      </c>
      <c r="Q144" s="97">
        <f t="shared" si="51"/>
        <v>1.0525965261730068</v>
      </c>
      <c r="R144" s="97">
        <f t="shared" si="52"/>
        <v>-59.417847285716107</v>
      </c>
      <c r="S144" s="97">
        <f t="shared" si="55"/>
        <v>5.7180253174426001</v>
      </c>
      <c r="T144" s="1">
        <f t="shared" si="55"/>
        <v>5.7180253174426001</v>
      </c>
      <c r="U144" s="97">
        <f t="shared" si="55"/>
        <v>9.1049996789043739</v>
      </c>
      <c r="V144" s="97">
        <f t="shared" si="55"/>
        <v>5.7180253174426001</v>
      </c>
      <c r="W144" s="97">
        <f t="shared" si="55"/>
        <v>3.6660174004864294</v>
      </c>
      <c r="X144" s="97">
        <f t="shared" si="55"/>
        <v>2.3953030364992411</v>
      </c>
      <c r="Y144" s="97">
        <f t="shared" si="55"/>
        <v>1.5924756317542368</v>
      </c>
      <c r="Z144" s="97">
        <f t="shared" si="53"/>
        <v>70972</v>
      </c>
    </row>
    <row r="145" spans="2:26">
      <c r="B145" s="97" t="s">
        <v>1458</v>
      </c>
      <c r="C145" s="97">
        <v>80.489999999999995</v>
      </c>
      <c r="D145" s="97">
        <v>28</v>
      </c>
      <c r="E145" s="97">
        <v>15.96</v>
      </c>
      <c r="F145" s="97">
        <v>7.02</v>
      </c>
      <c r="G145" s="97">
        <v>1.87</v>
      </c>
      <c r="H145" s="97"/>
      <c r="I145" s="97">
        <v>0</v>
      </c>
      <c r="J145" s="97" t="s">
        <v>733</v>
      </c>
      <c r="K145" s="98" t="s">
        <v>1459</v>
      </c>
      <c r="L145" s="97">
        <f t="shared" si="46"/>
        <v>0</v>
      </c>
      <c r="M145" s="97">
        <f t="shared" si="47"/>
        <v>43.042780748663098</v>
      </c>
      <c r="N145" s="97">
        <f t="shared" si="48"/>
        <v>11.465811965811966</v>
      </c>
      <c r="O145" s="1">
        <f t="shared" si="49"/>
        <v>0.29273808602798823</v>
      </c>
      <c r="P145" s="97">
        <f t="shared" si="50"/>
        <v>82.877531774362282</v>
      </c>
      <c r="Q145" s="97">
        <f t="shared" si="51"/>
        <v>1.0296624645839518</v>
      </c>
      <c r="R145" s="97">
        <f t="shared" si="52"/>
        <v>-60.302054640218479</v>
      </c>
      <c r="S145" s="97">
        <f t="shared" si="55"/>
        <v>31.952876220088147</v>
      </c>
      <c r="T145" s="1">
        <f t="shared" si="55"/>
        <v>31.952876220088147</v>
      </c>
      <c r="U145" s="97">
        <f t="shared" si="55"/>
        <v>50.879615177026409</v>
      </c>
      <c r="V145" s="97">
        <f t="shared" si="55"/>
        <v>31.952876220088147</v>
      </c>
      <c r="W145" s="97">
        <f t="shared" si="55"/>
        <v>20.486058335751341</v>
      </c>
      <c r="X145" s="97">
        <f t="shared" si="55"/>
        <v>13.385184077690091</v>
      </c>
      <c r="Y145" s="97">
        <f t="shared" si="55"/>
        <v>8.8989072136021719</v>
      </c>
      <c r="Z145" s="97">
        <f t="shared" si="53"/>
        <v>12424</v>
      </c>
    </row>
    <row r="146" spans="2:26">
      <c r="B146" s="97" t="s">
        <v>1411</v>
      </c>
      <c r="C146" s="97">
        <v>38.130000000000003</v>
      </c>
      <c r="D146" s="97">
        <v>22.16</v>
      </c>
      <c r="E146" s="97">
        <v>14.17</v>
      </c>
      <c r="F146" s="97">
        <v>5.22</v>
      </c>
      <c r="G146" s="97">
        <v>1.1399999999999999</v>
      </c>
      <c r="H146" s="97"/>
      <c r="I146" s="97">
        <v>0.16</v>
      </c>
      <c r="J146" s="97" t="s">
        <v>688</v>
      </c>
      <c r="K146" s="98" t="s">
        <v>1412</v>
      </c>
      <c r="L146" s="97">
        <f t="shared" si="46"/>
        <v>0.41961709939680042</v>
      </c>
      <c r="M146" s="97">
        <f t="shared" si="47"/>
        <v>33.447368421052637</v>
      </c>
      <c r="N146" s="97">
        <f t="shared" si="48"/>
        <v>7.3045977011494259</v>
      </c>
      <c r="O146" s="1">
        <f t="shared" si="49"/>
        <v>0.13119375629238039</v>
      </c>
      <c r="P146" s="97">
        <f t="shared" si="50"/>
        <v>38.633205435569607</v>
      </c>
      <c r="Q146" s="97">
        <f t="shared" si="51"/>
        <v>1.0131971003296514</v>
      </c>
      <c r="R146" s="97">
        <f t="shared" si="52"/>
        <v>-60.936865709844326</v>
      </c>
      <c r="S146" s="97">
        <f t="shared" si="55"/>
        <v>14.894773104836361</v>
      </c>
      <c r="T146" s="1">
        <f t="shared" si="55"/>
        <v>14.894773104836361</v>
      </c>
      <c r="U146" s="97">
        <f t="shared" si="55"/>
        <v>23.717436843659087</v>
      </c>
      <c r="V146" s="97">
        <f t="shared" si="55"/>
        <v>14.894773104836361</v>
      </c>
      <c r="W146" s="97">
        <f t="shared" si="55"/>
        <v>9.5495375321369451</v>
      </c>
      <c r="X146" s="97">
        <f t="shared" si="55"/>
        <v>6.2394783627748263</v>
      </c>
      <c r="Y146" s="97">
        <f t="shared" si="55"/>
        <v>4.1482088471355221</v>
      </c>
      <c r="Z146" s="97">
        <f t="shared" si="53"/>
        <v>26226</v>
      </c>
    </row>
    <row r="147" spans="2:26">
      <c r="B147" s="97" t="s">
        <v>1516</v>
      </c>
      <c r="C147" s="97">
        <v>30.9</v>
      </c>
      <c r="D147" s="97">
        <v>13.43</v>
      </c>
      <c r="E147" s="97">
        <v>10.92</v>
      </c>
      <c r="F147" s="97">
        <v>8.8699999999999992</v>
      </c>
      <c r="G147" s="97">
        <v>1.22</v>
      </c>
      <c r="H147" s="97"/>
      <c r="I147" s="97">
        <v>1</v>
      </c>
      <c r="J147" s="99" t="s">
        <v>765</v>
      </c>
      <c r="K147" s="98" t="s">
        <v>1517</v>
      </c>
      <c r="L147" s="97">
        <f t="shared" si="46"/>
        <v>3.2362459546925573</v>
      </c>
      <c r="M147" s="97">
        <f t="shared" si="47"/>
        <v>25.327868852459016</v>
      </c>
      <c r="N147" s="97">
        <f t="shared" si="48"/>
        <v>3.4836527621195041</v>
      </c>
      <c r="O147" s="1">
        <f t="shared" si="49"/>
        <v>0.12083112451524158</v>
      </c>
      <c r="P147" s="97">
        <f t="shared" si="50"/>
        <v>31.275404882425441</v>
      </c>
      <c r="Q147" s="97">
        <f t="shared" si="51"/>
        <v>1.0121490253212118</v>
      </c>
      <c r="R147" s="97">
        <f t="shared" si="52"/>
        <v>-60.977273538476581</v>
      </c>
      <c r="S147" s="97">
        <f t="shared" si="55"/>
        <v>12.058022476610734</v>
      </c>
      <c r="T147" s="1">
        <f t="shared" si="55"/>
        <v>12.058022476610734</v>
      </c>
      <c r="U147" s="97">
        <f t="shared" si="55"/>
        <v>19.200385567174351</v>
      </c>
      <c r="V147" s="97">
        <f t="shared" si="55"/>
        <v>12.058022476610734</v>
      </c>
      <c r="W147" s="97">
        <f t="shared" si="55"/>
        <v>7.7308017647047018</v>
      </c>
      <c r="X147" s="97">
        <f t="shared" si="55"/>
        <v>5.0511524956520484</v>
      </c>
      <c r="Y147" s="97">
        <f t="shared" si="55"/>
        <v>3.3581710284793997</v>
      </c>
      <c r="Z147" s="97">
        <f t="shared" si="53"/>
        <v>32362</v>
      </c>
    </row>
    <row r="148" spans="2:26">
      <c r="B148" s="97" t="s">
        <v>1362</v>
      </c>
      <c r="C148" s="97">
        <v>4.8300999999999998</v>
      </c>
      <c r="D148" s="97">
        <v>8.75</v>
      </c>
      <c r="E148" s="97">
        <v>3.14</v>
      </c>
      <c r="F148" s="97">
        <v>2.11</v>
      </c>
      <c r="G148" s="97">
        <v>1.92</v>
      </c>
      <c r="H148" s="97"/>
      <c r="I148" s="97">
        <v>0</v>
      </c>
      <c r="J148" s="97" t="s">
        <v>972</v>
      </c>
      <c r="K148" s="98" t="s">
        <v>1363</v>
      </c>
      <c r="L148" s="97">
        <f t="shared" si="46"/>
        <v>0</v>
      </c>
      <c r="M148" s="97">
        <f t="shared" si="47"/>
        <v>2.5156770833333333</v>
      </c>
      <c r="N148" s="97">
        <f t="shared" si="48"/>
        <v>2.2891469194312797</v>
      </c>
      <c r="O148" s="1">
        <f t="shared" si="49"/>
        <v>0.10641273733016376</v>
      </c>
      <c r="P148" s="97">
        <f t="shared" si="50"/>
        <v>4.8817452410601883</v>
      </c>
      <c r="Q148" s="97">
        <f t="shared" si="51"/>
        <v>1.0106923751185666</v>
      </c>
      <c r="R148" s="97">
        <f t="shared" si="52"/>
        <v>-61.033433709544191</v>
      </c>
      <c r="S148" s="97">
        <f t="shared" si="55"/>
        <v>1.8821241183953061</v>
      </c>
      <c r="T148" s="1">
        <f t="shared" si="55"/>
        <v>1.8821241183953061</v>
      </c>
      <c r="U148" s="97">
        <f t="shared" si="55"/>
        <v>2.9969681038963785</v>
      </c>
      <c r="V148" s="97">
        <f t="shared" si="55"/>
        <v>1.8821241183953061</v>
      </c>
      <c r="W148" s="97">
        <f t="shared" si="55"/>
        <v>1.20669276277328</v>
      </c>
      <c r="X148" s="97">
        <f t="shared" si="55"/>
        <v>0.78842911067715626</v>
      </c>
      <c r="Y148" s="97">
        <f t="shared" si="55"/>
        <v>0.52417340394392864</v>
      </c>
      <c r="Z148" s="97">
        <f t="shared" si="53"/>
        <v>207035</v>
      </c>
    </row>
    <row r="149" spans="2:26">
      <c r="B149" s="97" t="s">
        <v>1319</v>
      </c>
      <c r="C149" s="97">
        <v>18.09</v>
      </c>
      <c r="D149" s="97">
        <v>5.92</v>
      </c>
      <c r="E149" s="97">
        <v>18.190000000000001</v>
      </c>
      <c r="F149" s="97">
        <v>10.11</v>
      </c>
      <c r="G149" s="97">
        <v>0.57999999999999996</v>
      </c>
      <c r="H149" s="97"/>
      <c r="I149" s="97">
        <v>0.32</v>
      </c>
      <c r="J149" s="97" t="s">
        <v>698</v>
      </c>
      <c r="K149" s="98" t="s">
        <v>1320</v>
      </c>
      <c r="L149" s="97">
        <f t="shared" si="46"/>
        <v>1.7689331122166942</v>
      </c>
      <c r="M149" s="97">
        <f t="shared" si="47"/>
        <v>31.189655172413794</v>
      </c>
      <c r="N149" s="97">
        <f t="shared" si="48"/>
        <v>1.7893175074183978</v>
      </c>
      <c r="O149" s="1">
        <f t="shared" si="49"/>
        <v>-6.6929635807921883E-2</v>
      </c>
      <c r="P149" s="97">
        <f t="shared" si="50"/>
        <v>17.969288298640159</v>
      </c>
      <c r="Q149" s="97">
        <f t="shared" si="51"/>
        <v>0.99332715857601761</v>
      </c>
      <c r="R149" s="97">
        <f t="shared" si="52"/>
        <v>-61.702937980291232</v>
      </c>
      <c r="S149" s="97">
        <f t="shared" si="55"/>
        <v>6.9279385193653154</v>
      </c>
      <c r="T149" s="1">
        <f t="shared" si="55"/>
        <v>6.9279385193653154</v>
      </c>
      <c r="U149" s="97">
        <f t="shared" si="55"/>
        <v>11.031584243230075</v>
      </c>
      <c r="V149" s="97">
        <f t="shared" si="55"/>
        <v>6.9279385193653154</v>
      </c>
      <c r="W149" s="97">
        <f t="shared" si="55"/>
        <v>4.4417332473184503</v>
      </c>
      <c r="X149" s="97">
        <f t="shared" si="55"/>
        <v>2.9021403807875634</v>
      </c>
      <c r="Y149" s="97">
        <f t="shared" si="55"/>
        <v>1.9294376393763741</v>
      </c>
      <c r="Z149" s="97">
        <f t="shared" si="53"/>
        <v>55279</v>
      </c>
    </row>
    <row r="150" spans="2:26">
      <c r="B150" s="97" t="s">
        <v>1331</v>
      </c>
      <c r="C150" s="97">
        <v>12</v>
      </c>
      <c r="D150" s="97">
        <v>8.44</v>
      </c>
      <c r="E150" s="97">
        <v>2.19</v>
      </c>
      <c r="F150" s="97">
        <v>5.24</v>
      </c>
      <c r="G150" s="97">
        <v>0.43</v>
      </c>
      <c r="H150" s="97"/>
      <c r="I150" s="97">
        <v>0.1</v>
      </c>
      <c r="J150" s="97" t="s">
        <v>682</v>
      </c>
      <c r="K150" s="98" t="s">
        <v>1332</v>
      </c>
      <c r="L150" s="97">
        <f t="shared" si="46"/>
        <v>0.83333333333333337</v>
      </c>
      <c r="M150" s="97">
        <f t="shared" si="47"/>
        <v>27.906976744186046</v>
      </c>
      <c r="N150" s="97">
        <f t="shared" si="48"/>
        <v>2.2900763358778624</v>
      </c>
      <c r="O150" s="1">
        <f t="shared" si="49"/>
        <v>-0.18300000074809031</v>
      </c>
      <c r="P150" s="97">
        <f t="shared" si="50"/>
        <v>11.78219960829585</v>
      </c>
      <c r="Q150" s="97">
        <f t="shared" si="51"/>
        <v>0.98184996735798746</v>
      </c>
      <c r="R150" s="97">
        <f t="shared" si="52"/>
        <v>-62.145433385852343</v>
      </c>
      <c r="S150" s="97">
        <f t="shared" si="55"/>
        <v>4.5425479936977187</v>
      </c>
      <c r="T150" s="1">
        <f t="shared" si="55"/>
        <v>4.5425479936977187</v>
      </c>
      <c r="U150" s="97">
        <f t="shared" si="55"/>
        <v>7.2332484953955651</v>
      </c>
      <c r="V150" s="97">
        <f t="shared" si="55"/>
        <v>4.5425479936977187</v>
      </c>
      <c r="W150" s="97">
        <f t="shared" si="55"/>
        <v>2.9123795476457728</v>
      </c>
      <c r="X150" s="97">
        <f t="shared" si="55"/>
        <v>1.9028910154623333</v>
      </c>
      <c r="Y150" s="97">
        <f t="shared" si="55"/>
        <v>1.2651040498143671</v>
      </c>
      <c r="Z150" s="97">
        <f t="shared" si="53"/>
        <v>83333</v>
      </c>
    </row>
    <row r="151" spans="2:26">
      <c r="B151" s="97" t="s">
        <v>1500</v>
      </c>
      <c r="C151" s="97">
        <v>171.37</v>
      </c>
      <c r="D151" s="97">
        <v>31.8</v>
      </c>
      <c r="E151" s="97">
        <v>21.46</v>
      </c>
      <c r="F151" s="97">
        <v>10.62</v>
      </c>
      <c r="G151" s="97">
        <v>3.61</v>
      </c>
      <c r="H151" s="97"/>
      <c r="I151" s="97">
        <v>0</v>
      </c>
      <c r="J151" s="97" t="s">
        <v>752</v>
      </c>
      <c r="K151" s="98" t="s">
        <v>1501</v>
      </c>
      <c r="L151" s="97">
        <f t="shared" si="46"/>
        <v>0</v>
      </c>
      <c r="M151" s="97">
        <f t="shared" si="47"/>
        <v>47.470914127423825</v>
      </c>
      <c r="N151" s="97">
        <f t="shared" si="48"/>
        <v>16.136534839924671</v>
      </c>
      <c r="O151" s="1">
        <f t="shared" si="49"/>
        <v>-0.1991173484206632</v>
      </c>
      <c r="P151" s="97">
        <f t="shared" si="50"/>
        <v>167.98813915060916</v>
      </c>
      <c r="Q151" s="97">
        <f t="shared" si="51"/>
        <v>0.98026573583829812</v>
      </c>
      <c r="R151" s="97">
        <f t="shared" si="52"/>
        <v>-62.206512368984242</v>
      </c>
      <c r="S151" s="97">
        <f t="shared" si="55"/>
        <v>64.766699753271709</v>
      </c>
      <c r="T151" s="1">
        <f t="shared" si="55"/>
        <v>64.766699753271709</v>
      </c>
      <c r="U151" s="97">
        <f t="shared" si="55"/>
        <v>103.13014506220827</v>
      </c>
      <c r="V151" s="97">
        <f t="shared" si="55"/>
        <v>64.766699753271709</v>
      </c>
      <c r="W151" s="97">
        <f t="shared" si="55"/>
        <v>41.524098807902433</v>
      </c>
      <c r="X151" s="97">
        <f t="shared" si="55"/>
        <v>27.131022332099647</v>
      </c>
      <c r="Y151" s="97">
        <f t="shared" si="55"/>
        <v>18.03758909419409</v>
      </c>
      <c r="Z151" s="97">
        <f t="shared" si="53"/>
        <v>5835</v>
      </c>
    </row>
    <row r="152" spans="2:26">
      <c r="B152" s="97" t="s">
        <v>1388</v>
      </c>
      <c r="C152" s="97">
        <v>293.66000000000003</v>
      </c>
      <c r="D152" s="97">
        <v>29.67</v>
      </c>
      <c r="E152" s="97">
        <v>29.25</v>
      </c>
      <c r="F152" s="97">
        <v>21.16</v>
      </c>
      <c r="G152" s="97">
        <v>6</v>
      </c>
      <c r="H152" s="97"/>
      <c r="I152" s="97">
        <v>0</v>
      </c>
      <c r="J152" s="97" t="s">
        <v>733</v>
      </c>
      <c r="K152" s="98" t="s">
        <v>1389</v>
      </c>
      <c r="L152" s="97">
        <f t="shared" si="46"/>
        <v>0</v>
      </c>
      <c r="M152" s="97">
        <f t="shared" si="47"/>
        <v>48.943333333333335</v>
      </c>
      <c r="N152" s="97">
        <f t="shared" si="48"/>
        <v>13.878071833648395</v>
      </c>
      <c r="O152" s="1">
        <f t="shared" si="49"/>
        <v>-0.32032857791388647</v>
      </c>
      <c r="P152" s="97">
        <f t="shared" si="50"/>
        <v>284.38767573275447</v>
      </c>
      <c r="Q152" s="97">
        <f t="shared" si="51"/>
        <v>0.96842496673961198</v>
      </c>
      <c r="R152" s="97">
        <f t="shared" si="52"/>
        <v>-62.663025275752545</v>
      </c>
      <c r="S152" s="97">
        <f t="shared" si="55"/>
        <v>109.64375997522509</v>
      </c>
      <c r="T152" s="1">
        <f t="shared" si="55"/>
        <v>109.64375997522509</v>
      </c>
      <c r="U152" s="97">
        <f t="shared" si="55"/>
        <v>174.58936327598974</v>
      </c>
      <c r="V152" s="97">
        <f t="shared" si="55"/>
        <v>109.64375997522509</v>
      </c>
      <c r="W152" s="97">
        <f t="shared" si="55"/>
        <v>70.296284050681393</v>
      </c>
      <c r="X152" s="97">
        <f t="shared" si="55"/>
        <v>45.930197335906954</v>
      </c>
      <c r="Y152" s="97">
        <f t="shared" si="55"/>
        <v>30.535894166440833</v>
      </c>
      <c r="Z152" s="97">
        <f t="shared" si="53"/>
        <v>3405</v>
      </c>
    </row>
    <row r="153" spans="2:26">
      <c r="B153" s="97" t="s">
        <v>1341</v>
      </c>
      <c r="C153" s="97">
        <v>44.85</v>
      </c>
      <c r="D153" s="97">
        <v>17.7</v>
      </c>
      <c r="E153" s="97">
        <v>8.67</v>
      </c>
      <c r="F153" s="97">
        <v>8.23</v>
      </c>
      <c r="G153" s="97">
        <v>1.43</v>
      </c>
      <c r="H153" s="97"/>
      <c r="I153" s="97">
        <v>0</v>
      </c>
      <c r="J153" s="97" t="s">
        <v>733</v>
      </c>
      <c r="K153" s="98" t="s">
        <v>1342</v>
      </c>
      <c r="L153" s="97">
        <f t="shared" si="46"/>
        <v>0</v>
      </c>
      <c r="M153" s="97">
        <f t="shared" si="47"/>
        <v>31.363636363636367</v>
      </c>
      <c r="N153" s="97">
        <f t="shared" si="48"/>
        <v>5.4495747266099634</v>
      </c>
      <c r="O153" s="1">
        <f t="shared" si="49"/>
        <v>-0.65632959680604896</v>
      </c>
      <c r="P153" s="97">
        <f t="shared" si="50"/>
        <v>41.991797326956757</v>
      </c>
      <c r="Q153" s="97">
        <f t="shared" si="51"/>
        <v>0.93627195823760878</v>
      </c>
      <c r="R153" s="97">
        <f t="shared" si="52"/>
        <v>-63.902662942044344</v>
      </c>
      <c r="S153" s="97">
        <f t="shared" ref="S153:Y162" si="56">$P153/S$2</f>
        <v>16.189655670493114</v>
      </c>
      <c r="T153" s="1">
        <f t="shared" si="56"/>
        <v>16.189655670493114</v>
      </c>
      <c r="U153" s="97">
        <f t="shared" si="56"/>
        <v>25.779320919016183</v>
      </c>
      <c r="V153" s="97">
        <f t="shared" si="56"/>
        <v>16.189655670493114</v>
      </c>
      <c r="W153" s="97">
        <f t="shared" si="56"/>
        <v>10.379730081792758</v>
      </c>
      <c r="X153" s="97">
        <f t="shared" si="56"/>
        <v>6.7819097038824179</v>
      </c>
      <c r="Y153" s="97">
        <f t="shared" si="56"/>
        <v>4.5088349054884871</v>
      </c>
      <c r="Z153" s="97">
        <f t="shared" si="53"/>
        <v>22297</v>
      </c>
    </row>
    <row r="154" spans="2:26">
      <c r="B154" s="97" t="s">
        <v>1403</v>
      </c>
      <c r="C154" s="97">
        <v>241.86</v>
      </c>
      <c r="D154" s="97">
        <v>21.39</v>
      </c>
      <c r="E154" s="97">
        <v>23.61</v>
      </c>
      <c r="F154" s="97">
        <v>32.049999999999997</v>
      </c>
      <c r="G154" s="97">
        <v>6.15</v>
      </c>
      <c r="H154" s="97"/>
      <c r="I154" s="97">
        <v>3.14</v>
      </c>
      <c r="J154" s="97" t="s">
        <v>1173</v>
      </c>
      <c r="K154" s="98" t="s">
        <v>1404</v>
      </c>
      <c r="L154" s="97">
        <f t="shared" si="46"/>
        <v>1.2982717274456297</v>
      </c>
      <c r="M154" s="97">
        <f t="shared" si="47"/>
        <v>39.326829268292684</v>
      </c>
      <c r="N154" s="97">
        <f t="shared" si="48"/>
        <v>7.5463338533541355</v>
      </c>
      <c r="O154" s="1">
        <f t="shared" si="49"/>
        <v>-0.82337845463986703</v>
      </c>
      <c r="P154" s="97">
        <f t="shared" si="50"/>
        <v>222.66766147995125</v>
      </c>
      <c r="Q154" s="97">
        <f t="shared" si="51"/>
        <v>0.92064690928616244</v>
      </c>
      <c r="R154" s="97">
        <f t="shared" si="52"/>
        <v>-64.505076219068144</v>
      </c>
      <c r="S154" s="97">
        <f t="shared" si="56"/>
        <v>85.848022656561781</v>
      </c>
      <c r="T154" s="1">
        <f t="shared" si="56"/>
        <v>85.848022656561781</v>
      </c>
      <c r="U154" s="97">
        <f t="shared" si="56"/>
        <v>136.69862851746927</v>
      </c>
      <c r="V154" s="97">
        <f t="shared" si="56"/>
        <v>85.848022656561781</v>
      </c>
      <c r="W154" s="97">
        <f t="shared" si="56"/>
        <v>55.040040465764861</v>
      </c>
      <c r="X154" s="97">
        <f t="shared" si="56"/>
        <v>35.962070458038376</v>
      </c>
      <c r="Y154" s="97">
        <f t="shared" si="56"/>
        <v>23.908758098329738</v>
      </c>
      <c r="Z154" s="97">
        <f t="shared" si="53"/>
        <v>4135</v>
      </c>
    </row>
    <row r="155" spans="2:26">
      <c r="B155" s="97" t="s">
        <v>1450</v>
      </c>
      <c r="C155" s="97">
        <v>68.84</v>
      </c>
      <c r="D155" s="97">
        <v>24.83</v>
      </c>
      <c r="E155" s="97">
        <v>20.399999999999999</v>
      </c>
      <c r="F155" s="97">
        <v>6.89</v>
      </c>
      <c r="G155" s="97">
        <v>1.53</v>
      </c>
      <c r="H155" s="97"/>
      <c r="I155" s="97">
        <v>0.64</v>
      </c>
      <c r="J155" s="97" t="s">
        <v>671</v>
      </c>
      <c r="K155" s="98" t="s">
        <v>1451</v>
      </c>
      <c r="L155" s="97">
        <f t="shared" si="46"/>
        <v>0.92969203951191159</v>
      </c>
      <c r="M155" s="97">
        <f t="shared" si="47"/>
        <v>44.993464052287585</v>
      </c>
      <c r="N155" s="97">
        <f t="shared" si="48"/>
        <v>9.9912917271407853</v>
      </c>
      <c r="O155" s="1">
        <f t="shared" si="49"/>
        <v>-0.83536754670296975</v>
      </c>
      <c r="P155" s="97">
        <f t="shared" si="50"/>
        <v>63.30076040367392</v>
      </c>
      <c r="Q155" s="97">
        <f t="shared" si="51"/>
        <v>0.91953457878666356</v>
      </c>
      <c r="R155" s="97">
        <f t="shared" si="52"/>
        <v>-64.547961375039108</v>
      </c>
      <c r="S155" s="97">
        <f t="shared" si="56"/>
        <v>24.40518338942308</v>
      </c>
      <c r="T155" s="1">
        <f t="shared" si="56"/>
        <v>24.40518338942308</v>
      </c>
      <c r="U155" s="97">
        <f t="shared" si="56"/>
        <v>38.861175771023525</v>
      </c>
      <c r="V155" s="97">
        <f t="shared" si="56"/>
        <v>24.40518338942308</v>
      </c>
      <c r="W155" s="97">
        <f t="shared" si="56"/>
        <v>15.646979857672781</v>
      </c>
      <c r="X155" s="97">
        <f t="shared" si="56"/>
        <v>10.223426206365824</v>
      </c>
      <c r="Y155" s="97">
        <f t="shared" si="56"/>
        <v>6.7968673936427813</v>
      </c>
      <c r="Z155" s="97">
        <f t="shared" si="53"/>
        <v>14526</v>
      </c>
    </row>
    <row r="156" spans="2:26">
      <c r="B156" s="97" t="s">
        <v>1556</v>
      </c>
      <c r="C156" s="97">
        <v>112.11</v>
      </c>
      <c r="D156" s="97">
        <v>18.920000000000002</v>
      </c>
      <c r="E156" s="97">
        <v>7.56</v>
      </c>
      <c r="F156" s="97">
        <v>17.920000000000002</v>
      </c>
      <c r="G156" s="97">
        <v>2.9</v>
      </c>
      <c r="H156" s="97"/>
      <c r="I156" s="97">
        <v>0</v>
      </c>
      <c r="J156" s="97" t="s">
        <v>755</v>
      </c>
      <c r="K156" s="98" t="s">
        <v>1557</v>
      </c>
      <c r="L156" s="97">
        <f t="shared" si="46"/>
        <v>0</v>
      </c>
      <c r="M156" s="97">
        <f t="shared" si="47"/>
        <v>38.658620689655173</v>
      </c>
      <c r="N156" s="97">
        <f t="shared" si="48"/>
        <v>6.2561383928571423</v>
      </c>
      <c r="O156" s="1">
        <f t="shared" si="49"/>
        <v>-1.002491250844284</v>
      </c>
      <c r="P156" s="97">
        <f t="shared" si="50"/>
        <v>101.36476331753065</v>
      </c>
      <c r="Q156" s="97">
        <f t="shared" si="51"/>
        <v>0.90415452071653413</v>
      </c>
      <c r="R156" s="97">
        <f t="shared" si="52"/>
        <v>-65.140929193036598</v>
      </c>
      <c r="S156" s="97">
        <f t="shared" si="56"/>
        <v>39.080504281686672</v>
      </c>
      <c r="T156" s="1">
        <f t="shared" si="56"/>
        <v>39.080504281686672</v>
      </c>
      <c r="U156" s="97">
        <f t="shared" si="56"/>
        <v>62.229171642654251</v>
      </c>
      <c r="V156" s="97">
        <f t="shared" si="56"/>
        <v>39.080504281686672</v>
      </c>
      <c r="W156" s="97">
        <f t="shared" si="56"/>
        <v>25.055819231756303</v>
      </c>
      <c r="X156" s="97">
        <f t="shared" si="56"/>
        <v>16.370975184089041</v>
      </c>
      <c r="Y156" s="97">
        <f t="shared" si="56"/>
        <v>10.883958585389365</v>
      </c>
      <c r="Z156" s="97">
        <f t="shared" si="53"/>
        <v>8920</v>
      </c>
    </row>
    <row r="157" spans="2:26">
      <c r="B157" s="97" t="s">
        <v>1419</v>
      </c>
      <c r="C157" s="97">
        <v>38.1</v>
      </c>
      <c r="D157" s="97">
        <v>16.37</v>
      </c>
      <c r="E157" s="97">
        <v>19.649999999999999</v>
      </c>
      <c r="F157" s="97">
        <v>7.25</v>
      </c>
      <c r="G157" s="97">
        <v>1.1599999999999999</v>
      </c>
      <c r="H157" s="97"/>
      <c r="I157" s="97">
        <v>0.21</v>
      </c>
      <c r="J157" s="97" t="s">
        <v>765</v>
      </c>
      <c r="K157" s="98" t="s">
        <v>1420</v>
      </c>
      <c r="L157" s="97">
        <f t="shared" si="46"/>
        <v>0.55118110236220474</v>
      </c>
      <c r="M157" s="97">
        <f t="shared" si="47"/>
        <v>32.844827586206897</v>
      </c>
      <c r="N157" s="97">
        <f t="shared" si="48"/>
        <v>5.2551724137931037</v>
      </c>
      <c r="O157" s="1">
        <f t="shared" si="49"/>
        <v>-1.4214700616971054</v>
      </c>
      <c r="P157" s="97">
        <f t="shared" si="50"/>
        <v>33.017816515516635</v>
      </c>
      <c r="Q157" s="97">
        <f t="shared" si="51"/>
        <v>0.86660935736264133</v>
      </c>
      <c r="R157" s="97">
        <f t="shared" si="52"/>
        <v>-66.588457771199487</v>
      </c>
      <c r="S157" s="97">
        <f t="shared" si="56"/>
        <v>12.729797589172994</v>
      </c>
      <c r="T157" s="1">
        <f t="shared" si="56"/>
        <v>12.729797589172994</v>
      </c>
      <c r="U157" s="97">
        <f t="shared" si="56"/>
        <v>20.270075161852635</v>
      </c>
      <c r="V157" s="97">
        <f t="shared" si="56"/>
        <v>12.729797589172994</v>
      </c>
      <c r="W157" s="97">
        <f t="shared" si="56"/>
        <v>8.1614992721736694</v>
      </c>
      <c r="X157" s="97">
        <f t="shared" si="56"/>
        <v>5.3325617020884897</v>
      </c>
      <c r="Y157" s="97">
        <f t="shared" si="56"/>
        <v>3.5452610529868158</v>
      </c>
      <c r="Z157" s="97">
        <f t="shared" si="53"/>
        <v>26247</v>
      </c>
    </row>
    <row r="158" spans="2:26">
      <c r="B158" s="97" t="s">
        <v>1368</v>
      </c>
      <c r="C158" s="97">
        <v>8.2750000000000004</v>
      </c>
      <c r="D158" s="97">
        <v>33.630000000000003</v>
      </c>
      <c r="E158" s="97">
        <v>22.84</v>
      </c>
      <c r="F158" s="97">
        <v>0.39</v>
      </c>
      <c r="G158" s="97">
        <v>1.43</v>
      </c>
      <c r="H158" s="97"/>
      <c r="I158" s="97">
        <v>0</v>
      </c>
      <c r="J158" s="97" t="s">
        <v>755</v>
      </c>
      <c r="K158" s="98" t="s">
        <v>1369</v>
      </c>
      <c r="L158" s="97">
        <f t="shared" si="46"/>
        <v>0</v>
      </c>
      <c r="M158" s="97">
        <f t="shared" si="47"/>
        <v>5.7867132867132876</v>
      </c>
      <c r="N158" s="97">
        <f t="shared" si="48"/>
        <v>21.217948717948719</v>
      </c>
      <c r="O158" s="1">
        <f t="shared" si="49"/>
        <v>-1.5459402719034343</v>
      </c>
      <c r="P158" s="97">
        <f t="shared" si="50"/>
        <v>7.0811581029390966</v>
      </c>
      <c r="Q158" s="97">
        <f t="shared" si="51"/>
        <v>0.8557290758838787</v>
      </c>
      <c r="R158" s="97">
        <f t="shared" si="52"/>
        <v>-67.007939722323627</v>
      </c>
      <c r="S158" s="97">
        <f t="shared" si="56"/>
        <v>2.73009298797772</v>
      </c>
      <c r="T158" s="1">
        <f t="shared" si="56"/>
        <v>2.73009298797772</v>
      </c>
      <c r="U158" s="97">
        <f t="shared" si="56"/>
        <v>4.3472168098118518</v>
      </c>
      <c r="V158" s="97">
        <f t="shared" si="56"/>
        <v>2.73009298797772</v>
      </c>
      <c r="W158" s="97">
        <f t="shared" si="56"/>
        <v>1.7503539846774698</v>
      </c>
      <c r="X158" s="97">
        <f t="shared" si="56"/>
        <v>1.1436465669503331</v>
      </c>
      <c r="Y158" s="97">
        <f t="shared" si="56"/>
        <v>0.76033356174822053</v>
      </c>
      <c r="Z158" s="97">
        <f t="shared" si="53"/>
        <v>120846</v>
      </c>
    </row>
    <row r="159" spans="2:26">
      <c r="B159" s="97" t="s">
        <v>1526</v>
      </c>
      <c r="C159" s="97">
        <v>223.35</v>
      </c>
      <c r="D159" s="97">
        <v>25.95</v>
      </c>
      <c r="E159" s="97">
        <v>26.07</v>
      </c>
      <c r="F159" s="97">
        <v>18.32</v>
      </c>
      <c r="G159" s="97">
        <v>4.5199999999999996</v>
      </c>
      <c r="H159" s="97"/>
      <c r="I159" s="97">
        <v>0.64</v>
      </c>
      <c r="J159" s="99" t="s">
        <v>1173</v>
      </c>
      <c r="K159" s="98" t="s">
        <v>1527</v>
      </c>
      <c r="L159" s="97">
        <f t="shared" si="46"/>
        <v>0.28654578016565929</v>
      </c>
      <c r="M159" s="97">
        <f t="shared" si="47"/>
        <v>49.413716814159294</v>
      </c>
      <c r="N159" s="97">
        <f t="shared" si="48"/>
        <v>12.191593886462881</v>
      </c>
      <c r="O159" s="1">
        <f t="shared" si="49"/>
        <v>-1.917365363634882</v>
      </c>
      <c r="P159" s="97">
        <f t="shared" si="50"/>
        <v>184.03786552823541</v>
      </c>
      <c r="Q159" s="97">
        <f t="shared" si="51"/>
        <v>0.82398865246579545</v>
      </c>
      <c r="R159" s="97">
        <f t="shared" si="52"/>
        <v>-68.231670447573023</v>
      </c>
      <c r="S159" s="97">
        <f t="shared" si="56"/>
        <v>70.954564055345656</v>
      </c>
      <c r="T159" s="1">
        <f t="shared" si="56"/>
        <v>70.954564055345656</v>
      </c>
      <c r="U159" s="97">
        <f t="shared" si="56"/>
        <v>112.98328480113575</v>
      </c>
      <c r="V159" s="97">
        <f t="shared" si="56"/>
        <v>70.954564055345656</v>
      </c>
      <c r="W159" s="97">
        <f t="shared" si="56"/>
        <v>45.491345705892336</v>
      </c>
      <c r="X159" s="97">
        <f t="shared" si="56"/>
        <v>29.723142745940709</v>
      </c>
      <c r="Y159" s="97">
        <f t="shared" si="56"/>
        <v>19.760915341735423</v>
      </c>
      <c r="Z159" s="97">
        <f t="shared" si="53"/>
        <v>4477</v>
      </c>
    </row>
    <row r="160" spans="2:26">
      <c r="B160" s="97" t="s">
        <v>1267</v>
      </c>
      <c r="C160" s="97">
        <v>53.26</v>
      </c>
      <c r="D160" s="97">
        <v>35.590000000000003</v>
      </c>
      <c r="E160" s="97">
        <v>41.33</v>
      </c>
      <c r="F160" s="97">
        <v>2.0099999999999998</v>
      </c>
      <c r="G160" s="97">
        <v>1.4</v>
      </c>
      <c r="H160" s="97"/>
      <c r="I160" s="97">
        <v>0.85</v>
      </c>
      <c r="J160" s="97" t="s">
        <v>698</v>
      </c>
      <c r="K160" s="98" t="s">
        <v>1268</v>
      </c>
      <c r="L160" s="97">
        <f t="shared" si="46"/>
        <v>1.5959444235824258</v>
      </c>
      <c r="M160" s="97">
        <f t="shared" si="47"/>
        <v>38.042857142857144</v>
      </c>
      <c r="N160" s="97">
        <f t="shared" si="48"/>
        <v>26.497512437810947</v>
      </c>
      <c r="O160" s="1">
        <f t="shared" si="49"/>
        <v>-2.2971684572350215</v>
      </c>
      <c r="P160" s="97">
        <f t="shared" si="50"/>
        <v>42.215570700454933</v>
      </c>
      <c r="Q160" s="97">
        <f t="shared" si="51"/>
        <v>0.79263181938518468</v>
      </c>
      <c r="R160" s="97">
        <f t="shared" si="52"/>
        <v>-69.440612104772157</v>
      </c>
      <c r="S160" s="97">
        <f t="shared" si="56"/>
        <v>16.275929992998346</v>
      </c>
      <c r="T160" s="1">
        <f t="shared" si="56"/>
        <v>16.275929992998346</v>
      </c>
      <c r="U160" s="97">
        <f t="shared" si="56"/>
        <v>25.916698358796239</v>
      </c>
      <c r="V160" s="97">
        <f t="shared" si="56"/>
        <v>16.275929992998346</v>
      </c>
      <c r="W160" s="97">
        <f t="shared" si="56"/>
        <v>10.435043437358804</v>
      </c>
      <c r="X160" s="97">
        <f t="shared" si="56"/>
        <v>6.8180503530044678</v>
      </c>
      <c r="Y160" s="97">
        <f t="shared" si="56"/>
        <v>4.5328623885107433</v>
      </c>
      <c r="Z160" s="97">
        <f t="shared" si="53"/>
        <v>18776</v>
      </c>
    </row>
    <row r="161" spans="2:26">
      <c r="B161" s="97" t="s">
        <v>1506</v>
      </c>
      <c r="C161" s="97">
        <v>316.7</v>
      </c>
      <c r="D161" s="97">
        <v>29.74</v>
      </c>
      <c r="E161" s="97">
        <v>49.06</v>
      </c>
      <c r="F161" s="97">
        <v>18.32</v>
      </c>
      <c r="G161" s="97">
        <v>5.4</v>
      </c>
      <c r="H161" s="97"/>
      <c r="I161" s="97">
        <v>2.04</v>
      </c>
      <c r="J161" s="97" t="s">
        <v>698</v>
      </c>
      <c r="K161" s="98" t="s">
        <v>1507</v>
      </c>
      <c r="L161" s="97">
        <f t="shared" si="46"/>
        <v>0.64414272181875598</v>
      </c>
      <c r="M161" s="97">
        <f t="shared" si="47"/>
        <v>58.648148148148145</v>
      </c>
      <c r="N161" s="97">
        <f t="shared" si="48"/>
        <v>17.287117903930131</v>
      </c>
      <c r="O161" s="1">
        <f t="shared" si="49"/>
        <v>-2.4332959335526372</v>
      </c>
      <c r="P161" s="97">
        <f t="shared" si="50"/>
        <v>247.55084053436366</v>
      </c>
      <c r="Q161" s="97">
        <f t="shared" si="51"/>
        <v>0.7816572167172835</v>
      </c>
      <c r="R161" s="97">
        <f t="shared" si="52"/>
        <v>-69.863730546048643</v>
      </c>
      <c r="S161" s="97">
        <f t="shared" si="56"/>
        <v>95.441565360663958</v>
      </c>
      <c r="T161" s="1">
        <f t="shared" si="56"/>
        <v>95.441565360663958</v>
      </c>
      <c r="U161" s="97">
        <f t="shared" si="56"/>
        <v>151.97474192920086</v>
      </c>
      <c r="V161" s="97">
        <f t="shared" si="56"/>
        <v>95.441565360663958</v>
      </c>
      <c r="W161" s="97">
        <f t="shared" si="56"/>
        <v>61.190781767707563</v>
      </c>
      <c r="X161" s="97">
        <f t="shared" si="56"/>
        <v>39.980842795373654</v>
      </c>
      <c r="Y161" s="97">
        <f t="shared" si="56"/>
        <v>26.580569104810078</v>
      </c>
      <c r="Z161" s="97">
        <f t="shared" si="53"/>
        <v>3158</v>
      </c>
    </row>
    <row r="162" spans="2:26">
      <c r="B162" s="97" t="s">
        <v>1200</v>
      </c>
      <c r="C162" s="97">
        <v>43.15</v>
      </c>
      <c r="D162" s="97">
        <v>19.98</v>
      </c>
      <c r="E162" s="97">
        <v>14.61</v>
      </c>
      <c r="F162" s="97">
        <v>5.37</v>
      </c>
      <c r="G162" s="97">
        <v>1.02</v>
      </c>
      <c r="H162" s="97"/>
      <c r="I162" s="97">
        <v>0.32</v>
      </c>
      <c r="J162" s="97" t="s">
        <v>679</v>
      </c>
      <c r="K162" s="98" t="s">
        <v>1201</v>
      </c>
      <c r="L162" s="97">
        <f t="shared" si="46"/>
        <v>0.74159907300115879</v>
      </c>
      <c r="M162" s="97">
        <f t="shared" si="47"/>
        <v>42.303921568627452</v>
      </c>
      <c r="N162" s="97">
        <f t="shared" si="48"/>
        <v>8.0353817504655485</v>
      </c>
      <c r="O162" s="1">
        <f t="shared" si="49"/>
        <v>-2.5889541479057088</v>
      </c>
      <c r="P162" s="97">
        <f t="shared" si="50"/>
        <v>33.19425009087162</v>
      </c>
      <c r="Q162" s="97">
        <f t="shared" si="51"/>
        <v>0.76927578426121945</v>
      </c>
      <c r="R162" s="97">
        <f t="shared" si="52"/>
        <v>-70.341088365744682</v>
      </c>
      <c r="S162" s="97">
        <f t="shared" si="56"/>
        <v>12.797820370181169</v>
      </c>
      <c r="T162" s="1">
        <f t="shared" si="56"/>
        <v>12.797820370181169</v>
      </c>
      <c r="U162" s="97">
        <f t="shared" si="56"/>
        <v>20.378390072132643</v>
      </c>
      <c r="V162" s="97">
        <f t="shared" si="56"/>
        <v>12.797820370181169</v>
      </c>
      <c r="W162" s="97">
        <f t="shared" si="56"/>
        <v>8.2051109536478197</v>
      </c>
      <c r="X162" s="97">
        <f t="shared" si="56"/>
        <v>5.3610567095175359</v>
      </c>
      <c r="Y162" s="97">
        <f t="shared" si="56"/>
        <v>3.5642054638884657</v>
      </c>
      <c r="Z162" s="97">
        <f t="shared" si="53"/>
        <v>23175</v>
      </c>
    </row>
    <row r="163" spans="2:26">
      <c r="B163" s="97" t="s">
        <v>1313</v>
      </c>
      <c r="C163" s="97">
        <v>68.245000000000005</v>
      </c>
      <c r="D163" s="97">
        <v>18.62</v>
      </c>
      <c r="E163" s="97">
        <v>22.47</v>
      </c>
      <c r="F163" s="97">
        <v>9.31</v>
      </c>
      <c r="G163" s="97">
        <v>1.68</v>
      </c>
      <c r="H163" s="97"/>
      <c r="I163" s="97">
        <v>0</v>
      </c>
      <c r="J163" s="97" t="s">
        <v>733</v>
      </c>
      <c r="K163" s="98" t="s">
        <v>1314</v>
      </c>
      <c r="L163" s="97">
        <f t="shared" ref="L163:L191" si="57">I163/C163*100</f>
        <v>0</v>
      </c>
      <c r="M163" s="97">
        <f t="shared" ref="M163:M191" si="58">C163/G163</f>
        <v>40.62202380952381</v>
      </c>
      <c r="N163" s="97">
        <f t="shared" ref="N163:N191" si="59">C163/F163</f>
        <v>7.3302900107411384</v>
      </c>
      <c r="O163" s="1">
        <f t="shared" ref="O163:O191" si="60">((POWER(Q163,1/10)-1)*100)</f>
        <v>-2.8045792813386594</v>
      </c>
      <c r="P163" s="97">
        <f t="shared" ref="P163:P191" si="61">IF($O$1=1,POWER((1+(D163)/100),10)*F163,IF($O$1=2,POWER((1+(E163)/100),10)*F163,POWER((1+(E163+L163)/100),10)*F163))</f>
        <v>51.348632010025334</v>
      </c>
      <c r="Q163" s="97">
        <f t="shared" ref="Q163:Q191" si="62">P163/C163</f>
        <v>0.75241603062532536</v>
      </c>
      <c r="R163" s="97">
        <f t="shared" ref="R163:R191" si="63">S163/C163*100-100</f>
        <v>-70.991104853320095</v>
      </c>
      <c r="S163" s="97">
        <f t="shared" ref="S163:Y172" si="64">$P163/S$2</f>
        <v>19.7971204928517</v>
      </c>
      <c r="T163" s="1">
        <f t="shared" si="64"/>
        <v>19.7971204928517</v>
      </c>
      <c r="U163" s="97">
        <f t="shared" si="64"/>
        <v>31.523605742141832</v>
      </c>
      <c r="V163" s="97">
        <f t="shared" si="64"/>
        <v>19.7971204928517</v>
      </c>
      <c r="W163" s="97">
        <f t="shared" si="64"/>
        <v>12.692596513157946</v>
      </c>
      <c r="X163" s="97">
        <f t="shared" si="64"/>
        <v>8.2930907433753323</v>
      </c>
      <c r="Y163" s="97">
        <f t="shared" si="64"/>
        <v>5.5135173794349388</v>
      </c>
      <c r="Z163" s="97">
        <f t="shared" ref="Z163:Z191" si="65">ROUND(1000000/C163,  0)</f>
        <v>14653</v>
      </c>
    </row>
    <row r="164" spans="2:26">
      <c r="B164" s="97" t="s">
        <v>1562</v>
      </c>
      <c r="C164" s="97">
        <v>208.45</v>
      </c>
      <c r="D164" s="97">
        <v>22.37</v>
      </c>
      <c r="E164" s="97">
        <v>28.88</v>
      </c>
      <c r="F164" s="97">
        <v>20.43</v>
      </c>
      <c r="G164" s="97">
        <v>4.51</v>
      </c>
      <c r="H164" s="97"/>
      <c r="I164" s="97">
        <v>0</v>
      </c>
      <c r="J164" s="97" t="s">
        <v>688</v>
      </c>
      <c r="K164" s="98" t="s">
        <v>1563</v>
      </c>
      <c r="L164" s="97">
        <f t="shared" si="57"/>
        <v>0</v>
      </c>
      <c r="M164" s="97">
        <f t="shared" si="58"/>
        <v>46.219512195121951</v>
      </c>
      <c r="N164" s="97">
        <f t="shared" si="59"/>
        <v>10.203132648066568</v>
      </c>
      <c r="O164" s="1">
        <f t="shared" si="60"/>
        <v>-2.9933277279167836</v>
      </c>
      <c r="P164" s="97">
        <f t="shared" si="61"/>
        <v>153.82182759172736</v>
      </c>
      <c r="Q164" s="97">
        <f t="shared" si="62"/>
        <v>0.73793153078305285</v>
      </c>
      <c r="R164" s="97">
        <f t="shared" si="63"/>
        <v>-71.549545024813227</v>
      </c>
      <c r="S164" s="97">
        <f t="shared" si="64"/>
        <v>59.304973395776827</v>
      </c>
      <c r="T164" s="1">
        <f t="shared" si="64"/>
        <v>59.304973395776827</v>
      </c>
      <c r="U164" s="97">
        <f t="shared" si="64"/>
        <v>94.433258642423084</v>
      </c>
      <c r="V164" s="97">
        <f t="shared" si="64"/>
        <v>59.304973395776827</v>
      </c>
      <c r="W164" s="97">
        <f t="shared" si="64"/>
        <v>38.022403248389445</v>
      </c>
      <c r="X164" s="97">
        <f t="shared" si="64"/>
        <v>24.843083926383283</v>
      </c>
      <c r="Y164" s="97">
        <f t="shared" si="64"/>
        <v>16.516492972935485</v>
      </c>
      <c r="Z164" s="97">
        <f t="shared" si="65"/>
        <v>4797</v>
      </c>
    </row>
    <row r="165" spans="2:26">
      <c r="B165" s="97" t="s">
        <v>1502</v>
      </c>
      <c r="C165" s="97">
        <v>65.900000000000006</v>
      </c>
      <c r="D165" s="97">
        <v>8.31</v>
      </c>
      <c r="E165" s="97">
        <v>13.98</v>
      </c>
      <c r="F165" s="97">
        <v>21.78</v>
      </c>
      <c r="G165" s="97">
        <v>1.42</v>
      </c>
      <c r="H165" s="97"/>
      <c r="I165" s="97">
        <v>1.46</v>
      </c>
      <c r="J165" s="97" t="s">
        <v>1173</v>
      </c>
      <c r="K165" s="98" t="s">
        <v>1503</v>
      </c>
      <c r="L165" s="97">
        <f t="shared" si="57"/>
        <v>2.2154779969650984</v>
      </c>
      <c r="M165" s="97">
        <f t="shared" si="58"/>
        <v>46.408450704225359</v>
      </c>
      <c r="N165" s="97">
        <f t="shared" si="59"/>
        <v>3.0257116620752984</v>
      </c>
      <c r="O165" s="1">
        <f t="shared" si="60"/>
        <v>-3.0415192420937709</v>
      </c>
      <c r="P165" s="97">
        <f t="shared" si="61"/>
        <v>48.388641967987851</v>
      </c>
      <c r="Q165" s="97">
        <f t="shared" si="62"/>
        <v>0.73427377796643167</v>
      </c>
      <c r="R165" s="97">
        <f t="shared" si="63"/>
        <v>-71.690567230097244</v>
      </c>
      <c r="S165" s="97">
        <f t="shared" si="64"/>
        <v>18.655916195365915</v>
      </c>
      <c r="T165" s="1">
        <f t="shared" si="64"/>
        <v>18.655916195365915</v>
      </c>
      <c r="U165" s="97">
        <f t="shared" si="64"/>
        <v>29.706428624986351</v>
      </c>
      <c r="V165" s="97">
        <f t="shared" si="64"/>
        <v>18.655916195365915</v>
      </c>
      <c r="W165" s="97">
        <f t="shared" si="64"/>
        <v>11.960932244493263</v>
      </c>
      <c r="X165" s="97">
        <f t="shared" si="64"/>
        <v>7.8150358262879305</v>
      </c>
      <c r="Y165" s="97">
        <f t="shared" si="64"/>
        <v>5.1956908687590229</v>
      </c>
      <c r="Z165" s="97">
        <f t="shared" si="65"/>
        <v>15175</v>
      </c>
    </row>
    <row r="166" spans="2:26">
      <c r="B166" s="97" t="s">
        <v>1234</v>
      </c>
      <c r="C166" s="97">
        <v>57.13</v>
      </c>
      <c r="D166" s="97">
        <v>7.82</v>
      </c>
      <c r="E166" s="97">
        <v>8.09</v>
      </c>
      <c r="F166" s="97">
        <v>19.100000000000001</v>
      </c>
      <c r="G166" s="97">
        <v>1.46</v>
      </c>
      <c r="H166" s="97"/>
      <c r="I166" s="97">
        <v>0</v>
      </c>
      <c r="J166" s="97" t="s">
        <v>1173</v>
      </c>
      <c r="K166" s="98" t="s">
        <v>1235</v>
      </c>
      <c r="L166" s="97">
        <f t="shared" si="57"/>
        <v>0</v>
      </c>
      <c r="M166" s="97">
        <f t="shared" si="58"/>
        <v>39.130136986301373</v>
      </c>
      <c r="N166" s="97">
        <f t="shared" si="59"/>
        <v>2.9910994764397905</v>
      </c>
      <c r="O166" s="1">
        <f t="shared" si="60"/>
        <v>-3.3690516449556562</v>
      </c>
      <c r="P166" s="97">
        <f t="shared" si="61"/>
        <v>40.553341248632982</v>
      </c>
      <c r="Q166" s="97">
        <f t="shared" si="62"/>
        <v>0.70984318656805501</v>
      </c>
      <c r="R166" s="97">
        <f t="shared" si="63"/>
        <v>-72.632472287141155</v>
      </c>
      <c r="S166" s="97">
        <f t="shared" si="64"/>
        <v>15.635068582356263</v>
      </c>
      <c r="T166" s="1">
        <f t="shared" si="64"/>
        <v>15.635068582356263</v>
      </c>
      <c r="U166" s="97">
        <f t="shared" si="64"/>
        <v>24.896233667896954</v>
      </c>
      <c r="V166" s="97">
        <f t="shared" si="64"/>
        <v>15.635068582356263</v>
      </c>
      <c r="W166" s="97">
        <f t="shared" si="64"/>
        <v>10.024165738803084</v>
      </c>
      <c r="X166" s="97">
        <f t="shared" si="64"/>
        <v>6.5495910164912949</v>
      </c>
      <c r="Y166" s="97">
        <f t="shared" si="64"/>
        <v>4.3543818601601618</v>
      </c>
      <c r="Z166" s="97">
        <f t="shared" si="65"/>
        <v>17504</v>
      </c>
    </row>
    <row r="167" spans="2:26">
      <c r="B167" s="97" t="s">
        <v>1248</v>
      </c>
      <c r="C167" s="97">
        <v>120.715</v>
      </c>
      <c r="D167" s="97">
        <v>16.11</v>
      </c>
      <c r="E167" s="97">
        <v>20.84</v>
      </c>
      <c r="F167" s="97">
        <v>18.68</v>
      </c>
      <c r="G167" s="97">
        <v>2.73</v>
      </c>
      <c r="H167" s="97"/>
      <c r="I167" s="97">
        <v>0</v>
      </c>
      <c r="J167" s="97" t="s">
        <v>1124</v>
      </c>
      <c r="K167" s="98" t="s">
        <v>1249</v>
      </c>
      <c r="L167" s="97">
        <f t="shared" si="57"/>
        <v>0</v>
      </c>
      <c r="M167" s="97">
        <f t="shared" si="58"/>
        <v>44.217948717948723</v>
      </c>
      <c r="N167" s="97">
        <f t="shared" si="59"/>
        <v>6.4622591006423988</v>
      </c>
      <c r="O167" s="1">
        <f t="shared" si="60"/>
        <v>-3.654554692698142</v>
      </c>
      <c r="P167" s="97">
        <f t="shared" si="61"/>
        <v>83.190382759163185</v>
      </c>
      <c r="Q167" s="97">
        <f t="shared" si="62"/>
        <v>0.68914702198702049</v>
      </c>
      <c r="R167" s="97">
        <f t="shared" si="63"/>
        <v>-73.430399024255848</v>
      </c>
      <c r="S167" s="97">
        <f t="shared" si="64"/>
        <v>32.073493817869554</v>
      </c>
      <c r="T167" s="1">
        <f t="shared" si="64"/>
        <v>32.073493817869554</v>
      </c>
      <c r="U167" s="97">
        <f t="shared" si="64"/>
        <v>51.071678542978958</v>
      </c>
      <c r="V167" s="97">
        <f t="shared" si="64"/>
        <v>32.073493817869554</v>
      </c>
      <c r="W167" s="97">
        <f t="shared" si="64"/>
        <v>20.56339031448929</v>
      </c>
      <c r="X167" s="97">
        <f t="shared" si="64"/>
        <v>13.435711258348023</v>
      </c>
      <c r="Y167" s="97">
        <f t="shared" si="64"/>
        <v>8.9324993323082023</v>
      </c>
      <c r="Z167" s="97">
        <f t="shared" si="65"/>
        <v>8284</v>
      </c>
    </row>
    <row r="168" spans="2:26">
      <c r="B168" s="97" t="s">
        <v>1202</v>
      </c>
      <c r="C168" s="97">
        <v>24.39</v>
      </c>
      <c r="D168" s="97">
        <v>6.16</v>
      </c>
      <c r="E168" s="97">
        <v>9.84</v>
      </c>
      <c r="F168" s="97">
        <v>9.16</v>
      </c>
      <c r="G168" s="97">
        <v>0.56999999999999995</v>
      </c>
      <c r="H168" s="97"/>
      <c r="I168" s="97">
        <v>0</v>
      </c>
      <c r="J168" s="97" t="s">
        <v>733</v>
      </c>
      <c r="K168" s="98" t="s">
        <v>1203</v>
      </c>
      <c r="L168" s="97">
        <f t="shared" si="57"/>
        <v>0</v>
      </c>
      <c r="M168" s="97">
        <f t="shared" si="58"/>
        <v>42.789473684210527</v>
      </c>
      <c r="N168" s="97">
        <f t="shared" si="59"/>
        <v>2.6626637554585155</v>
      </c>
      <c r="O168" s="1">
        <f t="shared" si="60"/>
        <v>-3.7436748676230702</v>
      </c>
      <c r="P168" s="97">
        <f t="shared" si="61"/>
        <v>16.653463603799775</v>
      </c>
      <c r="Q168" s="97">
        <f t="shared" si="62"/>
        <v>0.68279883574414824</v>
      </c>
      <c r="R168" s="97">
        <f t="shared" si="63"/>
        <v>-73.675149084854667</v>
      </c>
      <c r="S168" s="97">
        <f t="shared" si="64"/>
        <v>6.4206311382039445</v>
      </c>
      <c r="T168" s="1">
        <f t="shared" si="64"/>
        <v>6.4206311382039445</v>
      </c>
      <c r="U168" s="97">
        <f t="shared" si="64"/>
        <v>10.223782023731339</v>
      </c>
      <c r="V168" s="97">
        <f t="shared" si="64"/>
        <v>6.4206311382039445</v>
      </c>
      <c r="W168" s="97">
        <f t="shared" si="64"/>
        <v>4.1164815068164362</v>
      </c>
      <c r="X168" s="97">
        <f t="shared" si="64"/>
        <v>2.6896273464665139</v>
      </c>
      <c r="Y168" s="97">
        <f t="shared" si="64"/>
        <v>1.7881520385861585</v>
      </c>
      <c r="Z168" s="97">
        <f t="shared" si="65"/>
        <v>41000</v>
      </c>
    </row>
    <row r="169" spans="2:26">
      <c r="B169" s="97" t="s">
        <v>1366</v>
      </c>
      <c r="C169" s="97">
        <v>5.76</v>
      </c>
      <c r="D169" s="97">
        <v>36.61</v>
      </c>
      <c r="E169" s="97">
        <v>10.56</v>
      </c>
      <c r="F169" s="97">
        <v>0.17</v>
      </c>
      <c r="G169" s="97">
        <v>0.05</v>
      </c>
      <c r="H169" s="97"/>
      <c r="I169" s="97">
        <v>0</v>
      </c>
      <c r="J169" s="97" t="s">
        <v>733</v>
      </c>
      <c r="K169" s="98" t="s">
        <v>1367</v>
      </c>
      <c r="L169" s="97">
        <f t="shared" si="57"/>
        <v>0</v>
      </c>
      <c r="M169" s="97">
        <f t="shared" si="58"/>
        <v>115.19999999999999</v>
      </c>
      <c r="N169" s="97">
        <f t="shared" si="59"/>
        <v>33.882352941176464</v>
      </c>
      <c r="O169" s="1">
        <f t="shared" si="60"/>
        <v>-3.952705688386382</v>
      </c>
      <c r="P169" s="97">
        <f t="shared" si="61"/>
        <v>3.8483435431399928</v>
      </c>
      <c r="Q169" s="97">
        <f t="shared" si="62"/>
        <v>0.66811519846180434</v>
      </c>
      <c r="R169" s="97">
        <f t="shared" si="63"/>
        <v>-74.241266866717169</v>
      </c>
      <c r="S169" s="97">
        <f t="shared" si="64"/>
        <v>1.4837030284770909</v>
      </c>
      <c r="T169" s="1">
        <f t="shared" si="64"/>
        <v>1.4837030284770909</v>
      </c>
      <c r="U169" s="97">
        <f t="shared" si="64"/>
        <v>2.3625491053116465</v>
      </c>
      <c r="V169" s="97">
        <f t="shared" si="64"/>
        <v>1.4837030284770909</v>
      </c>
      <c r="W169" s="97">
        <f t="shared" si="64"/>
        <v>0.95125166776703918</v>
      </c>
      <c r="X169" s="97">
        <f t="shared" si="64"/>
        <v>0.62152896709519878</v>
      </c>
      <c r="Y169" s="97">
        <f t="shared" si="64"/>
        <v>0.41321274153897586</v>
      </c>
      <c r="Z169" s="97">
        <f t="shared" si="65"/>
        <v>173611</v>
      </c>
    </row>
    <row r="170" spans="2:26">
      <c r="B170" s="97" t="s">
        <v>1329</v>
      </c>
      <c r="C170" s="97">
        <v>28.18</v>
      </c>
      <c r="D170" s="97">
        <v>24.66</v>
      </c>
      <c r="E170" s="97">
        <v>31.35</v>
      </c>
      <c r="F170" s="97">
        <v>2.0499999999999998</v>
      </c>
      <c r="G170" s="97">
        <v>0.48</v>
      </c>
      <c r="H170" s="97"/>
      <c r="I170" s="97">
        <v>0.24</v>
      </c>
      <c r="J170" s="97" t="s">
        <v>902</v>
      </c>
      <c r="K170" s="98" t="s">
        <v>1330</v>
      </c>
      <c r="L170" s="97">
        <f t="shared" si="57"/>
        <v>0.85166784953867991</v>
      </c>
      <c r="M170" s="97">
        <f t="shared" si="58"/>
        <v>58.708333333333336</v>
      </c>
      <c r="N170" s="97">
        <f t="shared" si="59"/>
        <v>13.746341463414636</v>
      </c>
      <c r="O170" s="1">
        <f t="shared" si="60"/>
        <v>-4.0801679241746713</v>
      </c>
      <c r="P170" s="97">
        <f t="shared" si="61"/>
        <v>18.57911772532238</v>
      </c>
      <c r="Q170" s="97">
        <f t="shared" si="62"/>
        <v>0.65930155164380344</v>
      </c>
      <c r="R170" s="97">
        <f t="shared" si="63"/>
        <v>-74.581071105325393</v>
      </c>
      <c r="S170" s="97">
        <f t="shared" si="64"/>
        <v>7.1630541625193045</v>
      </c>
      <c r="T170" s="1">
        <f t="shared" si="64"/>
        <v>7.1630541625193045</v>
      </c>
      <c r="U170" s="97">
        <f t="shared" si="64"/>
        <v>11.405966610669454</v>
      </c>
      <c r="V170" s="97">
        <f t="shared" si="64"/>
        <v>7.1630541625193045</v>
      </c>
      <c r="W170" s="97">
        <f t="shared" si="64"/>
        <v>4.5924737549373615</v>
      </c>
      <c r="X170" s="97">
        <f t="shared" si="64"/>
        <v>3.0006312378072559</v>
      </c>
      <c r="Y170" s="97">
        <f t="shared" si="64"/>
        <v>1.9949175754698383</v>
      </c>
      <c r="Z170" s="97">
        <f t="shared" si="65"/>
        <v>35486</v>
      </c>
    </row>
    <row r="171" spans="2:26">
      <c r="B171" s="97" t="s">
        <v>1206</v>
      </c>
      <c r="C171" s="97">
        <v>12.66</v>
      </c>
      <c r="D171" s="97">
        <v>9.9499999999999993</v>
      </c>
      <c r="E171" s="97">
        <v>7.79</v>
      </c>
      <c r="F171" s="97">
        <v>3.23</v>
      </c>
      <c r="G171" s="97">
        <v>0.43</v>
      </c>
      <c r="H171" s="97"/>
      <c r="I171" s="97">
        <v>0</v>
      </c>
      <c r="J171" s="97" t="s">
        <v>688</v>
      </c>
      <c r="K171" s="98" t="s">
        <v>1207</v>
      </c>
      <c r="L171" s="97">
        <f t="shared" si="57"/>
        <v>0</v>
      </c>
      <c r="M171" s="97">
        <f t="shared" si="58"/>
        <v>29.441860465116282</v>
      </c>
      <c r="N171" s="97">
        <f t="shared" si="59"/>
        <v>3.9195046439628483</v>
      </c>
      <c r="O171" s="1">
        <f t="shared" si="60"/>
        <v>-4.0881837051349956</v>
      </c>
      <c r="P171" s="97">
        <f t="shared" si="61"/>
        <v>8.339785089231448</v>
      </c>
      <c r="Q171" s="97">
        <f t="shared" si="62"/>
        <v>0.6587507969377131</v>
      </c>
      <c r="R171" s="97">
        <f t="shared" si="63"/>
        <v>-74.602305083430878</v>
      </c>
      <c r="S171" s="97">
        <f t="shared" si="64"/>
        <v>3.2153481764376513</v>
      </c>
      <c r="T171" s="1">
        <f t="shared" si="64"/>
        <v>3.2153481764376513</v>
      </c>
      <c r="U171" s="97">
        <f t="shared" si="64"/>
        <v>5.1199045979607902</v>
      </c>
      <c r="V171" s="97">
        <f t="shared" si="64"/>
        <v>3.2153481764376513</v>
      </c>
      <c r="W171" s="97">
        <f t="shared" si="64"/>
        <v>2.0614673264011945</v>
      </c>
      <c r="X171" s="97">
        <f t="shared" si="64"/>
        <v>1.3469218520123691</v>
      </c>
      <c r="Y171" s="97">
        <f t="shared" si="64"/>
        <v>0.89547760534793774</v>
      </c>
      <c r="Z171" s="97">
        <f t="shared" si="65"/>
        <v>78989</v>
      </c>
    </row>
    <row r="172" spans="2:26">
      <c r="B172" s="97" t="s">
        <v>1401</v>
      </c>
      <c r="C172" s="97">
        <v>208.01</v>
      </c>
      <c r="D172" s="97">
        <v>14.79</v>
      </c>
      <c r="E172" s="97">
        <v>33.979999999999997</v>
      </c>
      <c r="F172" s="97">
        <v>34.19</v>
      </c>
      <c r="G172" s="97">
        <v>5.25</v>
      </c>
      <c r="H172" s="97"/>
      <c r="I172" s="97">
        <v>0</v>
      </c>
      <c r="J172" s="97" t="s">
        <v>733</v>
      </c>
      <c r="K172" s="98" t="s">
        <v>1402</v>
      </c>
      <c r="L172" s="97">
        <f t="shared" si="57"/>
        <v>0</v>
      </c>
      <c r="M172" s="97">
        <f t="shared" si="58"/>
        <v>39.620952380952382</v>
      </c>
      <c r="N172" s="97">
        <f t="shared" si="59"/>
        <v>6.0839426732962858</v>
      </c>
      <c r="O172" s="1">
        <f t="shared" si="60"/>
        <v>-4.1735179946377876</v>
      </c>
      <c r="P172" s="97">
        <f t="shared" si="61"/>
        <v>135.81247372404587</v>
      </c>
      <c r="Q172" s="97">
        <f t="shared" si="62"/>
        <v>0.65291319515429969</v>
      </c>
      <c r="R172" s="97">
        <f t="shared" si="63"/>
        <v>-74.827369902826575</v>
      </c>
      <c r="S172" s="97">
        <f t="shared" si="64"/>
        <v>52.361587865130453</v>
      </c>
      <c r="T172" s="1">
        <f t="shared" si="64"/>
        <v>52.361587865130453</v>
      </c>
      <c r="U172" s="97">
        <f t="shared" si="64"/>
        <v>83.377077615347886</v>
      </c>
      <c r="V172" s="97">
        <f t="shared" si="64"/>
        <v>52.361587865130453</v>
      </c>
      <c r="W172" s="97">
        <f t="shared" si="64"/>
        <v>33.570766405161912</v>
      </c>
      <c r="X172" s="97">
        <f t="shared" si="64"/>
        <v>21.934472732513889</v>
      </c>
      <c r="Y172" s="97">
        <f t="shared" si="64"/>
        <v>14.582753325840908</v>
      </c>
      <c r="Z172" s="97">
        <f t="shared" si="65"/>
        <v>4807</v>
      </c>
    </row>
    <row r="173" spans="2:26">
      <c r="B173" s="97" t="s">
        <v>1574</v>
      </c>
      <c r="C173" s="97">
        <v>17.899999999999999</v>
      </c>
      <c r="D173" s="97">
        <v>20.61</v>
      </c>
      <c r="E173" s="97">
        <v>45.63</v>
      </c>
      <c r="F173" s="97">
        <v>1.77</v>
      </c>
      <c r="G173" s="97">
        <v>2.37</v>
      </c>
      <c r="H173" s="97"/>
      <c r="I173" s="97">
        <v>0</v>
      </c>
      <c r="J173" s="97" t="s">
        <v>688</v>
      </c>
      <c r="K173" s="98" t="s">
        <v>1575</v>
      </c>
      <c r="L173" s="97">
        <f t="shared" si="57"/>
        <v>0</v>
      </c>
      <c r="M173" s="97">
        <f t="shared" si="58"/>
        <v>7.5527426160337541</v>
      </c>
      <c r="N173" s="97">
        <f t="shared" si="59"/>
        <v>10.112994350282484</v>
      </c>
      <c r="O173" s="1">
        <f t="shared" si="60"/>
        <v>-4.3036571524986638</v>
      </c>
      <c r="P173" s="97">
        <f t="shared" si="61"/>
        <v>11.529392942749448</v>
      </c>
      <c r="Q173" s="97">
        <f t="shared" si="62"/>
        <v>0.64410016439941054</v>
      </c>
      <c r="R173" s="97">
        <f t="shared" si="63"/>
        <v>-75.167150389534925</v>
      </c>
      <c r="S173" s="97">
        <f t="shared" ref="S173:Y182" si="66">$P173/S$2</f>
        <v>4.4450800802732475</v>
      </c>
      <c r="T173" s="1">
        <f t="shared" si="66"/>
        <v>4.4450800802732475</v>
      </c>
      <c r="U173" s="97">
        <f t="shared" si="66"/>
        <v>7.0780471328331833</v>
      </c>
      <c r="V173" s="97">
        <f t="shared" si="66"/>
        <v>4.4450800802732475</v>
      </c>
      <c r="W173" s="97">
        <f t="shared" si="66"/>
        <v>2.8498896063170367</v>
      </c>
      <c r="X173" s="97">
        <f t="shared" si="66"/>
        <v>1.8620613275848235</v>
      </c>
      <c r="Y173" s="97">
        <f t="shared" si="66"/>
        <v>1.237959140796052</v>
      </c>
      <c r="Z173" s="97">
        <f t="shared" si="65"/>
        <v>55866</v>
      </c>
    </row>
    <row r="174" spans="2:26">
      <c r="B174" s="97" t="s">
        <v>1311</v>
      </c>
      <c r="C174" s="97">
        <v>79.989999999999995</v>
      </c>
      <c r="D174" s="97">
        <v>14.8</v>
      </c>
      <c r="E174" s="97">
        <v>19.510000000000002</v>
      </c>
      <c r="F174" s="97">
        <v>12.82</v>
      </c>
      <c r="G174" s="97">
        <v>1.73</v>
      </c>
      <c r="H174" s="97"/>
      <c r="I174" s="97">
        <v>0</v>
      </c>
      <c r="J174" s="97" t="s">
        <v>902</v>
      </c>
      <c r="K174" s="98" t="s">
        <v>1312</v>
      </c>
      <c r="L174" s="97">
        <f t="shared" si="57"/>
        <v>0</v>
      </c>
      <c r="M174" s="97">
        <f t="shared" si="58"/>
        <v>46.236994219653177</v>
      </c>
      <c r="N174" s="97">
        <f t="shared" si="59"/>
        <v>6.2394695787831509</v>
      </c>
      <c r="O174" s="1">
        <f t="shared" si="60"/>
        <v>-4.4067733745904896</v>
      </c>
      <c r="P174" s="97">
        <f t="shared" si="61"/>
        <v>50.969093053716065</v>
      </c>
      <c r="Q174" s="97">
        <f t="shared" si="62"/>
        <v>0.63719331233549281</v>
      </c>
      <c r="R174" s="97">
        <f t="shared" si="63"/>
        <v>-75.433439435967529</v>
      </c>
      <c r="S174" s="97">
        <f t="shared" si="66"/>
        <v>19.650791795169575</v>
      </c>
      <c r="T174" s="1">
        <f t="shared" si="66"/>
        <v>19.650791795169575</v>
      </c>
      <c r="U174" s="97">
        <f t="shared" si="66"/>
        <v>31.290601746628546</v>
      </c>
      <c r="V174" s="97">
        <f t="shared" si="66"/>
        <v>19.650791795169575</v>
      </c>
      <c r="W174" s="97">
        <f t="shared" si="66"/>
        <v>12.598780287780841</v>
      </c>
      <c r="X174" s="97">
        <f t="shared" si="66"/>
        <v>8.2317930830072008</v>
      </c>
      <c r="Y174" s="97">
        <f t="shared" si="66"/>
        <v>5.4727646943122821</v>
      </c>
      <c r="Z174" s="97">
        <f t="shared" si="65"/>
        <v>12502</v>
      </c>
    </row>
    <row r="175" spans="2:26">
      <c r="B175" s="97" t="s">
        <v>1520</v>
      </c>
      <c r="C175" s="97">
        <v>319.2</v>
      </c>
      <c r="D175" s="97">
        <v>29.12</v>
      </c>
      <c r="E175" s="97">
        <v>12.92</v>
      </c>
      <c r="F175" s="97">
        <v>15.66</v>
      </c>
      <c r="G175" s="97">
        <v>4.13</v>
      </c>
      <c r="H175" s="97"/>
      <c r="I175" s="97">
        <v>0</v>
      </c>
      <c r="J175" s="97" t="s">
        <v>755</v>
      </c>
      <c r="K175" s="98" t="s">
        <v>1521</v>
      </c>
      <c r="L175" s="97">
        <f t="shared" si="57"/>
        <v>0</v>
      </c>
      <c r="M175" s="97">
        <f t="shared" si="58"/>
        <v>77.288135593220332</v>
      </c>
      <c r="N175" s="97">
        <f t="shared" si="59"/>
        <v>20.383141762452105</v>
      </c>
      <c r="O175" s="1">
        <f t="shared" si="60"/>
        <v>-4.4861381686104647</v>
      </c>
      <c r="P175" s="97">
        <f t="shared" si="61"/>
        <v>201.70976875674032</v>
      </c>
      <c r="Q175" s="97">
        <f t="shared" si="62"/>
        <v>0.63192283445094088</v>
      </c>
      <c r="R175" s="97">
        <f t="shared" si="63"/>
        <v>-75.636639174015102</v>
      </c>
      <c r="S175" s="97">
        <f t="shared" si="66"/>
        <v>77.767847756543802</v>
      </c>
      <c r="T175" s="1">
        <f t="shared" si="66"/>
        <v>77.767847756543802</v>
      </c>
      <c r="U175" s="97">
        <f t="shared" si="66"/>
        <v>123.83230040840465</v>
      </c>
      <c r="V175" s="97">
        <f t="shared" si="66"/>
        <v>77.767847756543802</v>
      </c>
      <c r="W175" s="97">
        <f t="shared" si="66"/>
        <v>49.859569912044378</v>
      </c>
      <c r="X175" s="97">
        <f t="shared" si="66"/>
        <v>32.577253777633338</v>
      </c>
      <c r="Y175" s="97">
        <f t="shared" si="66"/>
        <v>21.658421502348055</v>
      </c>
      <c r="Z175" s="97">
        <f t="shared" si="65"/>
        <v>3133</v>
      </c>
    </row>
    <row r="176" spans="2:26">
      <c r="B176" s="97" t="s">
        <v>1446</v>
      </c>
      <c r="C176" s="97">
        <v>44.765000000000001</v>
      </c>
      <c r="D176" s="97">
        <v>23.75</v>
      </c>
      <c r="E176" s="97">
        <v>10.85</v>
      </c>
      <c r="F176" s="97">
        <v>3.29</v>
      </c>
      <c r="G176" s="97">
        <v>0.76</v>
      </c>
      <c r="H176" s="97"/>
      <c r="I176" s="97">
        <v>0</v>
      </c>
      <c r="J176" s="100" t="s">
        <v>668</v>
      </c>
      <c r="K176" s="98" t="s">
        <v>1447</v>
      </c>
      <c r="L176" s="97">
        <f t="shared" si="57"/>
        <v>0</v>
      </c>
      <c r="M176" s="97">
        <f t="shared" si="58"/>
        <v>58.901315789473685</v>
      </c>
      <c r="N176" s="97">
        <f t="shared" si="59"/>
        <v>13.606382978723405</v>
      </c>
      <c r="O176" s="1">
        <f t="shared" si="60"/>
        <v>-4.6828741132361014</v>
      </c>
      <c r="P176" s="97">
        <f t="shared" si="61"/>
        <v>27.710730459345196</v>
      </c>
      <c r="Q176" s="97">
        <f t="shared" si="62"/>
        <v>0.61902670522383996</v>
      </c>
      <c r="R176" s="97">
        <f t="shared" si="63"/>
        <v>-76.133840782327582</v>
      </c>
      <c r="S176" s="97">
        <f t="shared" si="66"/>
        <v>10.683686173791058</v>
      </c>
      <c r="T176" s="1">
        <f t="shared" si="66"/>
        <v>10.683686173791058</v>
      </c>
      <c r="U176" s="97">
        <f t="shared" si="66"/>
        <v>17.01198469428763</v>
      </c>
      <c r="V176" s="97">
        <f t="shared" si="66"/>
        <v>10.683686173791058</v>
      </c>
      <c r="W176" s="97">
        <f t="shared" si="66"/>
        <v>6.8496687650154797</v>
      </c>
      <c r="X176" s="97">
        <f t="shared" si="66"/>
        <v>4.4754376751399487</v>
      </c>
      <c r="Y176" s="97">
        <f t="shared" si="66"/>
        <v>2.9754170267789668</v>
      </c>
      <c r="Z176" s="97">
        <f t="shared" si="65"/>
        <v>22339</v>
      </c>
    </row>
    <row r="177" spans="2:26">
      <c r="B177" s="97" t="s">
        <v>1218</v>
      </c>
      <c r="C177" s="97">
        <v>19.09</v>
      </c>
      <c r="D177" s="97">
        <v>18.690000000000001</v>
      </c>
      <c r="E177" s="97">
        <v>5.83</v>
      </c>
      <c r="F177" s="97">
        <v>2.12</v>
      </c>
      <c r="G177" s="97">
        <v>0.37</v>
      </c>
      <c r="H177" s="97"/>
      <c r="I177" s="97">
        <v>0</v>
      </c>
      <c r="J177" s="99" t="s">
        <v>755</v>
      </c>
      <c r="K177" s="98" t="s">
        <v>1219</v>
      </c>
      <c r="L177" s="97">
        <f t="shared" si="57"/>
        <v>0</v>
      </c>
      <c r="M177" s="97">
        <f t="shared" si="58"/>
        <v>51.594594594594597</v>
      </c>
      <c r="N177" s="97">
        <f t="shared" si="59"/>
        <v>9.0047169811320753</v>
      </c>
      <c r="O177" s="1">
        <f t="shared" si="60"/>
        <v>-4.727596169970627</v>
      </c>
      <c r="P177" s="97">
        <f t="shared" si="61"/>
        <v>11.761891242574452</v>
      </c>
      <c r="Q177" s="97">
        <f t="shared" si="62"/>
        <v>0.61612840453506823</v>
      </c>
      <c r="R177" s="97">
        <f t="shared" si="63"/>
        <v>-76.245582820458083</v>
      </c>
      <c r="S177" s="97">
        <f t="shared" si="66"/>
        <v>4.5347182395745529</v>
      </c>
      <c r="T177" s="1">
        <f t="shared" si="66"/>
        <v>4.5347182395745529</v>
      </c>
      <c r="U177" s="97">
        <f t="shared" si="66"/>
        <v>7.2207809205214462</v>
      </c>
      <c r="V177" s="97">
        <f t="shared" si="66"/>
        <v>4.5347182395745529</v>
      </c>
      <c r="W177" s="97">
        <f t="shared" si="66"/>
        <v>2.9073596302331137</v>
      </c>
      <c r="X177" s="97">
        <f t="shared" si="66"/>
        <v>1.8996111010189589</v>
      </c>
      <c r="Y177" s="97">
        <f t="shared" si="66"/>
        <v>1.2629234556491518</v>
      </c>
      <c r="Z177" s="97">
        <f t="shared" si="65"/>
        <v>52383</v>
      </c>
    </row>
    <row r="178" spans="2:26">
      <c r="B178" s="97" t="s">
        <v>1524</v>
      </c>
      <c r="C178" s="97">
        <v>298.87</v>
      </c>
      <c r="D178" s="97">
        <v>13.53</v>
      </c>
      <c r="E178" s="97">
        <v>11.75</v>
      </c>
      <c r="F178" s="97">
        <v>48.01</v>
      </c>
      <c r="G178" s="97">
        <v>47.25</v>
      </c>
      <c r="H178" s="97"/>
      <c r="I178" s="97">
        <v>11.18</v>
      </c>
      <c r="J178" s="99" t="s">
        <v>755</v>
      </c>
      <c r="K178" s="98" t="s">
        <v>1525</v>
      </c>
      <c r="L178" s="97">
        <f t="shared" si="57"/>
        <v>3.7407568508046976</v>
      </c>
      <c r="M178" s="97">
        <f t="shared" si="58"/>
        <v>6.325291005291005</v>
      </c>
      <c r="N178" s="97">
        <f t="shared" si="59"/>
        <v>6.2251614247031872</v>
      </c>
      <c r="O178" s="1">
        <f t="shared" si="60"/>
        <v>-5.4425882467817104</v>
      </c>
      <c r="P178" s="97">
        <f t="shared" si="61"/>
        <v>170.78042284273468</v>
      </c>
      <c r="Q178" s="97">
        <f t="shared" si="62"/>
        <v>0.57142042641527979</v>
      </c>
      <c r="R178" s="97">
        <f t="shared" si="63"/>
        <v>-77.969268915262745</v>
      </c>
      <c r="S178" s="97">
        <f t="shared" si="66"/>
        <v>65.843245992954223</v>
      </c>
      <c r="T178" s="1">
        <f t="shared" si="66"/>
        <v>65.843245992954223</v>
      </c>
      <c r="U178" s="97">
        <f t="shared" si="66"/>
        <v>104.84436502844986</v>
      </c>
      <c r="V178" s="97">
        <f t="shared" si="66"/>
        <v>65.843245992954223</v>
      </c>
      <c r="W178" s="97">
        <f t="shared" si="66"/>
        <v>42.214308631749361</v>
      </c>
      <c r="X178" s="97">
        <f t="shared" si="66"/>
        <v>27.58199173739019</v>
      </c>
      <c r="Y178" s="97">
        <f t="shared" si="66"/>
        <v>18.33740827266492</v>
      </c>
      <c r="Z178" s="97">
        <f t="shared" si="65"/>
        <v>3346</v>
      </c>
    </row>
    <row r="179" spans="2:26">
      <c r="B179" s="97" t="s">
        <v>1301</v>
      </c>
      <c r="C179" s="97">
        <v>10.215</v>
      </c>
      <c r="D179" s="97">
        <v>6.67</v>
      </c>
      <c r="E179" s="97">
        <v>14.73</v>
      </c>
      <c r="F179" s="97">
        <v>3.01</v>
      </c>
      <c r="G179" s="97">
        <v>0.2</v>
      </c>
      <c r="H179" s="97"/>
      <c r="I179" s="97">
        <v>0</v>
      </c>
      <c r="J179" s="97" t="s">
        <v>704</v>
      </c>
      <c r="K179" s="98" t="s">
        <v>1302</v>
      </c>
      <c r="L179" s="97">
        <f t="shared" si="57"/>
        <v>0</v>
      </c>
      <c r="M179" s="97">
        <f t="shared" si="58"/>
        <v>51.074999999999996</v>
      </c>
      <c r="N179" s="97">
        <f t="shared" si="59"/>
        <v>3.3936877076411962</v>
      </c>
      <c r="O179" s="1">
        <f t="shared" si="60"/>
        <v>-5.5993232878651655</v>
      </c>
      <c r="P179" s="97">
        <f t="shared" si="61"/>
        <v>5.7410251115809441</v>
      </c>
      <c r="Q179" s="97">
        <f t="shared" si="62"/>
        <v>0.56201910049740034</v>
      </c>
      <c r="R179" s="97">
        <f t="shared" si="63"/>
        <v>-78.331730727200579</v>
      </c>
      <c r="S179" s="97">
        <f t="shared" si="66"/>
        <v>2.2134137062164601</v>
      </c>
      <c r="T179" s="1">
        <f t="shared" si="66"/>
        <v>2.2134137062164601</v>
      </c>
      <c r="U179" s="97">
        <f t="shared" si="66"/>
        <v>3.5244914049098583</v>
      </c>
      <c r="V179" s="97">
        <f t="shared" si="66"/>
        <v>2.2134137062164601</v>
      </c>
      <c r="W179" s="97">
        <f t="shared" si="66"/>
        <v>1.4190936050443879</v>
      </c>
      <c r="X179" s="97">
        <f t="shared" si="66"/>
        <v>0.92720760703112204</v>
      </c>
      <c r="Y179" s="97">
        <f t="shared" si="66"/>
        <v>0.61643787749387269</v>
      </c>
      <c r="Z179" s="97">
        <f t="shared" si="65"/>
        <v>97895</v>
      </c>
    </row>
    <row r="180" spans="2:26">
      <c r="B180" s="97" t="s">
        <v>1204</v>
      </c>
      <c r="C180" s="97">
        <v>22.925000000000001</v>
      </c>
      <c r="D180" s="97">
        <v>14.26</v>
      </c>
      <c r="E180" s="97">
        <v>8.67</v>
      </c>
      <c r="F180" s="97">
        <v>3.08</v>
      </c>
      <c r="G180" s="97">
        <v>0.37</v>
      </c>
      <c r="H180" s="97"/>
      <c r="I180" s="97">
        <v>0</v>
      </c>
      <c r="J180" s="97" t="s">
        <v>1173</v>
      </c>
      <c r="K180" s="98" t="s">
        <v>1205</v>
      </c>
      <c r="L180" s="97">
        <f t="shared" si="57"/>
        <v>0</v>
      </c>
      <c r="M180" s="97">
        <f t="shared" si="58"/>
        <v>61.95945945945946</v>
      </c>
      <c r="N180" s="97">
        <f t="shared" si="59"/>
        <v>7.4431818181818183</v>
      </c>
      <c r="O180" s="1">
        <f t="shared" si="60"/>
        <v>-6.5200746428196288</v>
      </c>
      <c r="P180" s="97">
        <f t="shared" si="61"/>
        <v>11.681346695988793</v>
      </c>
      <c r="Q180" s="97">
        <f t="shared" si="62"/>
        <v>0.50954620266036177</v>
      </c>
      <c r="R180" s="97">
        <f t="shared" si="63"/>
        <v>-80.354788090999747</v>
      </c>
      <c r="S180" s="97">
        <f t="shared" si="66"/>
        <v>4.5036648301383089</v>
      </c>
      <c r="T180" s="1">
        <f t="shared" si="66"/>
        <v>4.5036648301383089</v>
      </c>
      <c r="U180" s="97">
        <f t="shared" si="66"/>
        <v>7.1713335558720788</v>
      </c>
      <c r="V180" s="97">
        <f t="shared" si="66"/>
        <v>4.5036648301383089</v>
      </c>
      <c r="W180" s="97">
        <f t="shared" si="66"/>
        <v>2.8874502501556187</v>
      </c>
      <c r="X180" s="97">
        <f t="shared" si="66"/>
        <v>1.8866027070740439</v>
      </c>
      <c r="Y180" s="97">
        <f t="shared" si="66"/>
        <v>1.254275050812738</v>
      </c>
      <c r="Z180" s="97">
        <f t="shared" si="65"/>
        <v>43621</v>
      </c>
    </row>
    <row r="181" spans="2:26">
      <c r="B181" s="97" t="s">
        <v>1399</v>
      </c>
      <c r="C181" s="97">
        <v>1705.2</v>
      </c>
      <c r="D181" s="97">
        <v>21.95</v>
      </c>
      <c r="E181" s="97">
        <v>5.18</v>
      </c>
      <c r="F181" s="97">
        <v>113.97</v>
      </c>
      <c r="G181" s="97">
        <v>23.01</v>
      </c>
      <c r="H181" s="97"/>
      <c r="I181" s="97">
        <v>0</v>
      </c>
      <c r="J181" s="100" t="s">
        <v>668</v>
      </c>
      <c r="K181" s="98" t="s">
        <v>1400</v>
      </c>
      <c r="L181" s="97">
        <f t="shared" si="57"/>
        <v>0</v>
      </c>
      <c r="M181" s="97">
        <f t="shared" si="58"/>
        <v>74.10691003911343</v>
      </c>
      <c r="N181" s="97">
        <f t="shared" si="59"/>
        <v>14.961832061068703</v>
      </c>
      <c r="O181" s="1">
        <f t="shared" si="60"/>
        <v>-6.9570809591942728</v>
      </c>
      <c r="P181" s="97">
        <f t="shared" si="61"/>
        <v>829.1032065370606</v>
      </c>
      <c r="Q181" s="97">
        <f t="shared" si="62"/>
        <v>0.48622050582750442</v>
      </c>
      <c r="R181" s="97">
        <f t="shared" si="63"/>
        <v>-81.254094679517323</v>
      </c>
      <c r="S181" s="97">
        <f t="shared" si="66"/>
        <v>319.65517752487057</v>
      </c>
      <c r="T181" s="1">
        <f t="shared" si="66"/>
        <v>319.65517752487057</v>
      </c>
      <c r="U181" s="97">
        <f t="shared" si="66"/>
        <v>508.997447046243</v>
      </c>
      <c r="V181" s="97">
        <f t="shared" si="66"/>
        <v>319.65517752487057</v>
      </c>
      <c r="W181" s="97">
        <f t="shared" si="66"/>
        <v>204.94163245255999</v>
      </c>
      <c r="X181" s="97">
        <f t="shared" si="66"/>
        <v>133.90479664760815</v>
      </c>
      <c r="Y181" s="97">
        <f t="shared" si="66"/>
        <v>89.024278927135214</v>
      </c>
      <c r="Z181" s="97">
        <f t="shared" si="65"/>
        <v>586</v>
      </c>
    </row>
    <row r="182" spans="2:26">
      <c r="B182" s="97" t="s">
        <v>1554</v>
      </c>
      <c r="C182" s="97">
        <v>196.65</v>
      </c>
      <c r="D182" s="97">
        <v>21.51</v>
      </c>
      <c r="E182" s="97">
        <v>16.97</v>
      </c>
      <c r="F182" s="97">
        <v>11.86</v>
      </c>
      <c r="G182" s="97">
        <v>2.27</v>
      </c>
      <c r="H182" s="97"/>
      <c r="I182" s="97">
        <v>0</v>
      </c>
      <c r="J182" s="99" t="s">
        <v>733</v>
      </c>
      <c r="K182" s="98" t="s">
        <v>1555</v>
      </c>
      <c r="L182" s="97">
        <f t="shared" si="57"/>
        <v>0</v>
      </c>
      <c r="M182" s="97">
        <f t="shared" si="58"/>
        <v>86.629955947136565</v>
      </c>
      <c r="N182" s="97">
        <f t="shared" si="59"/>
        <v>16.580944350758855</v>
      </c>
      <c r="O182" s="1">
        <f t="shared" si="60"/>
        <v>-8.2404881097287497</v>
      </c>
      <c r="P182" s="97">
        <f t="shared" si="61"/>
        <v>83.215628513217382</v>
      </c>
      <c r="Q182" s="97">
        <f t="shared" si="62"/>
        <v>0.42316617601432688</v>
      </c>
      <c r="R182" s="97">
        <f t="shared" si="63"/>
        <v>-83.685112052412023</v>
      </c>
      <c r="S182" s="97">
        <f t="shared" si="66"/>
        <v>32.083227148931741</v>
      </c>
      <c r="T182" s="1">
        <f t="shared" si="66"/>
        <v>32.083227148931741</v>
      </c>
      <c r="U182" s="97">
        <f t="shared" si="66"/>
        <v>51.087177245988464</v>
      </c>
      <c r="V182" s="97">
        <f t="shared" si="66"/>
        <v>32.083227148931741</v>
      </c>
      <c r="W182" s="97">
        <f t="shared" si="66"/>
        <v>20.569630678786002</v>
      </c>
      <c r="X182" s="97">
        <f t="shared" si="66"/>
        <v>13.439788588572041</v>
      </c>
      <c r="Y182" s="97">
        <f t="shared" si="66"/>
        <v>8.9352100745088432</v>
      </c>
      <c r="Z182" s="97">
        <f t="shared" si="65"/>
        <v>5085</v>
      </c>
    </row>
    <row r="183" spans="2:26">
      <c r="B183" s="97" t="s">
        <v>1546</v>
      </c>
      <c r="C183" s="97">
        <v>169</v>
      </c>
      <c r="D183" s="97">
        <v>8.5500000000000007</v>
      </c>
      <c r="E183" s="97">
        <v>20.87</v>
      </c>
      <c r="F183" s="97">
        <v>30.27</v>
      </c>
      <c r="G183" s="97">
        <v>2.4700000000000002</v>
      </c>
      <c r="H183" s="97"/>
      <c r="I183" s="97">
        <v>1.28</v>
      </c>
      <c r="J183" s="97" t="s">
        <v>688</v>
      </c>
      <c r="K183" s="98" t="s">
        <v>1547</v>
      </c>
      <c r="L183" s="97">
        <f t="shared" si="57"/>
        <v>0.75739644970414199</v>
      </c>
      <c r="M183" s="97">
        <f t="shared" si="58"/>
        <v>68.421052631578945</v>
      </c>
      <c r="N183" s="97">
        <f t="shared" si="59"/>
        <v>5.5830855632639578</v>
      </c>
      <c r="O183" s="1">
        <f t="shared" si="60"/>
        <v>-8.6007989535900276</v>
      </c>
      <c r="P183" s="97">
        <f t="shared" si="61"/>
        <v>68.75601519025173</v>
      </c>
      <c r="Q183" s="97">
        <f t="shared" si="62"/>
        <v>0.40684032656953689</v>
      </c>
      <c r="R183" s="97">
        <f t="shared" si="63"/>
        <v>-84.314544222179592</v>
      </c>
      <c r="S183" s="97">
        <f t="shared" ref="S183:Y191" si="67">$P183/S$2</f>
        <v>26.508420264516484</v>
      </c>
      <c r="T183" s="1">
        <f t="shared" si="67"/>
        <v>26.508420264516484</v>
      </c>
      <c r="U183" s="97">
        <f t="shared" si="67"/>
        <v>42.210228985945307</v>
      </c>
      <c r="V183" s="97">
        <f t="shared" si="67"/>
        <v>26.508420264516484</v>
      </c>
      <c r="W183" s="97">
        <f t="shared" si="67"/>
        <v>16.995435408912918</v>
      </c>
      <c r="X183" s="97">
        <f t="shared" si="67"/>
        <v>11.104480310484695</v>
      </c>
      <c r="Y183" s="97">
        <f t="shared" si="67"/>
        <v>7.3826209161352603</v>
      </c>
      <c r="Z183" s="97">
        <f t="shared" si="65"/>
        <v>5917</v>
      </c>
    </row>
    <row r="184" spans="2:26">
      <c r="B184" s="97" t="s">
        <v>1398</v>
      </c>
      <c r="C184" s="97">
        <v>40.414999999999999</v>
      </c>
      <c r="D184" s="97">
        <v>16.66</v>
      </c>
      <c r="E184" s="97">
        <v>9.3699999999999992</v>
      </c>
      <c r="F184" s="97">
        <v>1.86</v>
      </c>
      <c r="G184" s="97">
        <v>0.3</v>
      </c>
      <c r="H184" s="97"/>
      <c r="I184" s="97">
        <v>0</v>
      </c>
      <c r="J184" s="97" t="s">
        <v>1173</v>
      </c>
      <c r="K184" s="98" t="s">
        <v>1398</v>
      </c>
      <c r="L184" s="97">
        <f t="shared" si="57"/>
        <v>0</v>
      </c>
      <c r="M184" s="97">
        <f t="shared" si="58"/>
        <v>134.71666666666667</v>
      </c>
      <c r="N184" s="97">
        <f t="shared" si="59"/>
        <v>21.728494623655912</v>
      </c>
      <c r="O184" s="1">
        <f t="shared" si="60"/>
        <v>-14.252985442892008</v>
      </c>
      <c r="P184" s="97">
        <f t="shared" si="61"/>
        <v>8.6842569553988778</v>
      </c>
      <c r="Q184" s="97">
        <f t="shared" si="62"/>
        <v>0.21487707423973471</v>
      </c>
      <c r="R184" s="97">
        <f t="shared" si="63"/>
        <v>-91.715558597461907</v>
      </c>
      <c r="S184" s="97">
        <f t="shared" si="67"/>
        <v>3.3481569928357713</v>
      </c>
      <c r="T184" s="1">
        <f t="shared" si="67"/>
        <v>3.3481569928357713</v>
      </c>
      <c r="U184" s="97">
        <f t="shared" si="67"/>
        <v>5.3313804420728941</v>
      </c>
      <c r="V184" s="97">
        <f t="shared" si="67"/>
        <v>3.3481569928357713</v>
      </c>
      <c r="W184" s="97">
        <f t="shared" si="67"/>
        <v>2.1466155034070411</v>
      </c>
      <c r="X184" s="97">
        <f t="shared" si="67"/>
        <v>1.4025559815468929</v>
      </c>
      <c r="Y184" s="97">
        <f t="shared" si="67"/>
        <v>0.93246499033746777</v>
      </c>
      <c r="Z184" s="97">
        <f t="shared" si="65"/>
        <v>24743</v>
      </c>
    </row>
    <row r="185" spans="2:26">
      <c r="B185" s="97" t="s">
        <v>1518</v>
      </c>
      <c r="C185" s="97">
        <v>82.46</v>
      </c>
      <c r="D185" s="97">
        <v>6.62</v>
      </c>
      <c r="E185" s="97">
        <v>9.17</v>
      </c>
      <c r="F185" s="97">
        <v>6.24</v>
      </c>
      <c r="G185" s="97">
        <v>0.39</v>
      </c>
      <c r="H185" s="97"/>
      <c r="I185" s="97">
        <v>0</v>
      </c>
      <c r="J185" s="97" t="s">
        <v>688</v>
      </c>
      <c r="K185" s="98" t="s">
        <v>1519</v>
      </c>
      <c r="L185" s="97">
        <f t="shared" si="57"/>
        <v>0</v>
      </c>
      <c r="M185" s="97">
        <f t="shared" si="58"/>
        <v>211.4358974358974</v>
      </c>
      <c r="N185" s="97">
        <f t="shared" si="59"/>
        <v>13.214743589743588</v>
      </c>
      <c r="O185" s="1">
        <f t="shared" si="60"/>
        <v>-17.636877282380215</v>
      </c>
      <c r="P185" s="97">
        <f t="shared" si="61"/>
        <v>11.845990269602455</v>
      </c>
      <c r="Q185" s="97">
        <f t="shared" si="62"/>
        <v>0.14365741292265893</v>
      </c>
      <c r="R185" s="97">
        <f t="shared" si="63"/>
        <v>-94.461384847086165</v>
      </c>
      <c r="S185" s="97">
        <f t="shared" si="67"/>
        <v>4.5671420550927531</v>
      </c>
      <c r="T185" s="1">
        <f t="shared" si="67"/>
        <v>4.5671420550927531</v>
      </c>
      <c r="U185" s="97">
        <f t="shared" si="67"/>
        <v>7.2724104278238197</v>
      </c>
      <c r="V185" s="97">
        <f t="shared" si="67"/>
        <v>4.5671420550927531</v>
      </c>
      <c r="W185" s="97">
        <f t="shared" si="67"/>
        <v>2.9281476235141652</v>
      </c>
      <c r="X185" s="97">
        <f t="shared" si="67"/>
        <v>1.9131935633995854</v>
      </c>
      <c r="Y185" s="97">
        <f t="shared" si="67"/>
        <v>1.2719535199169192</v>
      </c>
      <c r="Z185" s="97">
        <f t="shared" si="65"/>
        <v>12127</v>
      </c>
    </row>
    <row r="186" spans="2:26">
      <c r="B186" s="97" t="s">
        <v>1236</v>
      </c>
      <c r="C186" s="97">
        <v>4.25</v>
      </c>
      <c r="D186" s="97">
        <v>11.42</v>
      </c>
      <c r="E186" s="97">
        <v>1</v>
      </c>
      <c r="F186" s="97">
        <v>0.2</v>
      </c>
      <c r="G186" s="97">
        <v>0.01</v>
      </c>
      <c r="H186" s="97"/>
      <c r="I186" s="97">
        <v>0</v>
      </c>
      <c r="J186" s="97" t="s">
        <v>688</v>
      </c>
      <c r="K186" s="98" t="s">
        <v>1237</v>
      </c>
      <c r="L186" s="97">
        <f t="shared" si="57"/>
        <v>0</v>
      </c>
      <c r="M186" s="97">
        <f t="shared" si="58"/>
        <v>425</v>
      </c>
      <c r="N186" s="97">
        <f t="shared" si="59"/>
        <v>21.25</v>
      </c>
      <c r="O186" s="1">
        <f t="shared" si="60"/>
        <v>-17.921906398050179</v>
      </c>
      <c r="P186" s="97">
        <f t="shared" si="61"/>
        <v>0.58974129199627312</v>
      </c>
      <c r="Q186" s="97">
        <f t="shared" si="62"/>
        <v>0.13876265694029954</v>
      </c>
      <c r="R186" s="97">
        <f t="shared" si="63"/>
        <v>-94.650098879325526</v>
      </c>
      <c r="S186" s="97">
        <f t="shared" si="67"/>
        <v>0.22737079762866497</v>
      </c>
      <c r="T186" s="1">
        <f t="shared" si="67"/>
        <v>0.22737079762866497</v>
      </c>
      <c r="U186" s="97">
        <f t="shared" si="67"/>
        <v>0.36204999531676302</v>
      </c>
      <c r="V186" s="97">
        <f t="shared" si="67"/>
        <v>0.22737079762866497</v>
      </c>
      <c r="W186" s="97">
        <f t="shared" si="67"/>
        <v>0.14577502795002825</v>
      </c>
      <c r="X186" s="97">
        <f t="shared" si="67"/>
        <v>9.5246511118068811E-2</v>
      </c>
      <c r="Y186" s="97">
        <f t="shared" si="67"/>
        <v>6.3322989055619491E-2</v>
      </c>
      <c r="Z186" s="97">
        <f t="shared" si="65"/>
        <v>235294</v>
      </c>
    </row>
    <row r="187" spans="2:26">
      <c r="B187" s="97" t="s">
        <v>1434</v>
      </c>
      <c r="C187" s="97">
        <v>243.16</v>
      </c>
      <c r="D187" s="97">
        <v>13.08</v>
      </c>
      <c r="E187" s="97">
        <v>9.64</v>
      </c>
      <c r="F187" s="97">
        <v>8.35</v>
      </c>
      <c r="G187" s="97">
        <v>1.1000000000000001</v>
      </c>
      <c r="H187" s="97"/>
      <c r="I187" s="97">
        <v>0</v>
      </c>
      <c r="J187" s="97" t="s">
        <v>902</v>
      </c>
      <c r="K187" s="98" t="s">
        <v>1435</v>
      </c>
      <c r="L187" s="97">
        <f t="shared" si="57"/>
        <v>0</v>
      </c>
      <c r="M187" s="97">
        <f t="shared" si="58"/>
        <v>221.05454545454543</v>
      </c>
      <c r="N187" s="97">
        <f t="shared" si="59"/>
        <v>29.120958083832335</v>
      </c>
      <c r="O187" s="1">
        <f t="shared" si="60"/>
        <v>-19.282958787558393</v>
      </c>
      <c r="P187" s="97">
        <f t="shared" si="61"/>
        <v>28.545948218407101</v>
      </c>
      <c r="Q187" s="97">
        <f t="shared" si="62"/>
        <v>0.11739574032903069</v>
      </c>
      <c r="R187" s="97">
        <f t="shared" si="63"/>
        <v>-95.473886010853036</v>
      </c>
      <c r="S187" s="97">
        <f t="shared" si="67"/>
        <v>11.005698776009748</v>
      </c>
      <c r="T187" s="1">
        <f t="shared" si="67"/>
        <v>11.005698776009748</v>
      </c>
      <c r="U187" s="97">
        <f t="shared" si="67"/>
        <v>17.524735946168345</v>
      </c>
      <c r="V187" s="97">
        <f t="shared" si="67"/>
        <v>11.005698776009748</v>
      </c>
      <c r="W187" s="97">
        <f t="shared" si="67"/>
        <v>7.0561218213369594</v>
      </c>
      <c r="X187" s="97">
        <f t="shared" si="67"/>
        <v>4.6103300061571924</v>
      </c>
      <c r="Y187" s="97">
        <f t="shared" si="67"/>
        <v>3.0650978507841993</v>
      </c>
      <c r="Z187" s="97">
        <f t="shared" si="65"/>
        <v>4113</v>
      </c>
    </row>
    <row r="188" spans="2:26">
      <c r="B188" s="97" t="s">
        <v>1323</v>
      </c>
      <c r="C188" s="97">
        <v>0.81</v>
      </c>
      <c r="D188" s="97">
        <v>53.92</v>
      </c>
      <c r="E188" s="97">
        <v>22.12</v>
      </c>
      <c r="F188" s="97">
        <v>0</v>
      </c>
      <c r="G188" s="97">
        <v>0</v>
      </c>
      <c r="H188" s="97"/>
      <c r="I188" s="97">
        <v>0</v>
      </c>
      <c r="J188" s="99" t="s">
        <v>693</v>
      </c>
      <c r="K188" s="98" t="s">
        <v>1324</v>
      </c>
      <c r="L188" s="97">
        <f t="shared" si="57"/>
        <v>0</v>
      </c>
      <c r="M188" s="97" t="e">
        <f t="shared" si="58"/>
        <v>#DIV/0!</v>
      </c>
      <c r="N188" s="97" t="e">
        <f t="shared" si="59"/>
        <v>#DIV/0!</v>
      </c>
      <c r="O188" s="1">
        <f t="shared" si="60"/>
        <v>-100</v>
      </c>
      <c r="P188" s="97">
        <f t="shared" si="61"/>
        <v>0</v>
      </c>
      <c r="Q188" s="97">
        <f t="shared" si="62"/>
        <v>0</v>
      </c>
      <c r="R188" s="97">
        <f t="shared" si="63"/>
        <v>-100</v>
      </c>
      <c r="S188" s="97">
        <f t="shared" si="67"/>
        <v>0</v>
      </c>
      <c r="T188" s="1">
        <f t="shared" si="67"/>
        <v>0</v>
      </c>
      <c r="U188" s="97">
        <f t="shared" si="67"/>
        <v>0</v>
      </c>
      <c r="V188" s="97">
        <f t="shared" si="67"/>
        <v>0</v>
      </c>
      <c r="W188" s="97">
        <f t="shared" si="67"/>
        <v>0</v>
      </c>
      <c r="X188" s="97">
        <f t="shared" si="67"/>
        <v>0</v>
      </c>
      <c r="Y188" s="97">
        <f t="shared" si="67"/>
        <v>0</v>
      </c>
      <c r="Z188" s="97">
        <f t="shared" si="65"/>
        <v>1234568</v>
      </c>
    </row>
    <row r="189" spans="2:26">
      <c r="B189" s="100" t="s">
        <v>1438</v>
      </c>
      <c r="C189" s="97">
        <v>25.01</v>
      </c>
      <c r="D189" s="97">
        <v>39.03</v>
      </c>
      <c r="E189" s="97">
        <v>21.49</v>
      </c>
      <c r="F189" s="97">
        <v>0</v>
      </c>
      <c r="G189" s="97">
        <v>0</v>
      </c>
      <c r="H189" s="97"/>
      <c r="I189" s="97">
        <v>0</v>
      </c>
      <c r="J189" s="97"/>
      <c r="K189" s="98" t="s">
        <v>1439</v>
      </c>
      <c r="L189" s="97">
        <f t="shared" si="57"/>
        <v>0</v>
      </c>
      <c r="M189" s="97" t="e">
        <f t="shared" si="58"/>
        <v>#DIV/0!</v>
      </c>
      <c r="N189" s="97" t="e">
        <f t="shared" si="59"/>
        <v>#DIV/0!</v>
      </c>
      <c r="O189" s="1">
        <f t="shared" si="60"/>
        <v>-100</v>
      </c>
      <c r="P189" s="97">
        <f t="shared" si="61"/>
        <v>0</v>
      </c>
      <c r="Q189" s="97">
        <f t="shared" si="62"/>
        <v>0</v>
      </c>
      <c r="R189" s="97">
        <f t="shared" si="63"/>
        <v>-100</v>
      </c>
      <c r="S189" s="97">
        <f t="shared" si="67"/>
        <v>0</v>
      </c>
      <c r="T189" s="1">
        <f t="shared" si="67"/>
        <v>0</v>
      </c>
      <c r="U189" s="97">
        <f t="shared" si="67"/>
        <v>0</v>
      </c>
      <c r="V189" s="97">
        <f t="shared" si="67"/>
        <v>0</v>
      </c>
      <c r="W189" s="97">
        <f t="shared" si="67"/>
        <v>0</v>
      </c>
      <c r="X189" s="97">
        <f t="shared" si="67"/>
        <v>0</v>
      </c>
      <c r="Y189" s="97">
        <f t="shared" si="67"/>
        <v>0</v>
      </c>
      <c r="Z189" s="97">
        <f t="shared" si="65"/>
        <v>39984</v>
      </c>
    </row>
    <row r="190" spans="2:26">
      <c r="B190" s="97" t="s">
        <v>1376</v>
      </c>
      <c r="C190" s="97">
        <v>9.6</v>
      </c>
      <c r="D190" s="97">
        <v>16.600000000000001</v>
      </c>
      <c r="E190" s="97">
        <v>7.06</v>
      </c>
      <c r="F190" s="97">
        <v>0</v>
      </c>
      <c r="G190" s="97">
        <v>0.49</v>
      </c>
      <c r="H190" s="97"/>
      <c r="I190" s="97">
        <v>0</v>
      </c>
      <c r="J190" s="97"/>
      <c r="K190" s="98" t="s">
        <v>1377</v>
      </c>
      <c r="L190" s="97">
        <f t="shared" si="57"/>
        <v>0</v>
      </c>
      <c r="M190" s="97">
        <f t="shared" si="58"/>
        <v>19.591836734693878</v>
      </c>
      <c r="N190" s="97" t="e">
        <f t="shared" si="59"/>
        <v>#DIV/0!</v>
      </c>
      <c r="O190" s="1">
        <f t="shared" si="60"/>
        <v>-100</v>
      </c>
      <c r="P190" s="97">
        <f t="shared" si="61"/>
        <v>0</v>
      </c>
      <c r="Q190" s="97">
        <f t="shared" si="62"/>
        <v>0</v>
      </c>
      <c r="R190" s="97">
        <f t="shared" si="63"/>
        <v>-100</v>
      </c>
      <c r="S190" s="97">
        <f t="shared" si="67"/>
        <v>0</v>
      </c>
      <c r="T190" s="1">
        <f t="shared" si="67"/>
        <v>0</v>
      </c>
      <c r="U190" s="97">
        <f t="shared" si="67"/>
        <v>0</v>
      </c>
      <c r="V190" s="97">
        <f t="shared" si="67"/>
        <v>0</v>
      </c>
      <c r="W190" s="97">
        <f t="shared" si="67"/>
        <v>0</v>
      </c>
      <c r="X190" s="97">
        <f t="shared" si="67"/>
        <v>0</v>
      </c>
      <c r="Y190" s="97">
        <f t="shared" si="67"/>
        <v>0</v>
      </c>
      <c r="Z190" s="97">
        <f t="shared" si="65"/>
        <v>104167</v>
      </c>
    </row>
    <row r="191" spans="2:26">
      <c r="B191" s="99" t="s">
        <v>1374</v>
      </c>
      <c r="C191" s="97">
        <v>18.1707</v>
      </c>
      <c r="D191" s="97">
        <v>5.92</v>
      </c>
      <c r="E191" s="97">
        <v>18.190000000000001</v>
      </c>
      <c r="F191" s="97">
        <v>0</v>
      </c>
      <c r="G191" s="97">
        <v>0</v>
      </c>
      <c r="H191" s="97"/>
      <c r="I191" s="97">
        <v>0</v>
      </c>
      <c r="J191" s="97"/>
      <c r="K191" s="98" t="s">
        <v>1375</v>
      </c>
      <c r="L191" s="97">
        <f t="shared" si="57"/>
        <v>0</v>
      </c>
      <c r="M191" s="97" t="e">
        <f t="shared" si="58"/>
        <v>#DIV/0!</v>
      </c>
      <c r="N191" s="97" t="e">
        <f t="shared" si="59"/>
        <v>#DIV/0!</v>
      </c>
      <c r="O191" s="1">
        <f t="shared" si="60"/>
        <v>-100</v>
      </c>
      <c r="P191" s="97">
        <f t="shared" si="61"/>
        <v>0</v>
      </c>
      <c r="Q191" s="97">
        <f t="shared" si="62"/>
        <v>0</v>
      </c>
      <c r="R191" s="97">
        <f t="shared" si="63"/>
        <v>-100</v>
      </c>
      <c r="S191" s="97">
        <f t="shared" si="67"/>
        <v>0</v>
      </c>
      <c r="T191" s="1">
        <f t="shared" si="67"/>
        <v>0</v>
      </c>
      <c r="U191" s="97">
        <f t="shared" si="67"/>
        <v>0</v>
      </c>
      <c r="V191" s="97">
        <f t="shared" si="67"/>
        <v>0</v>
      </c>
      <c r="W191" s="97">
        <f t="shared" si="67"/>
        <v>0</v>
      </c>
      <c r="X191" s="97">
        <f t="shared" si="67"/>
        <v>0</v>
      </c>
      <c r="Y191" s="97">
        <f t="shared" si="67"/>
        <v>0</v>
      </c>
      <c r="Z191" s="97">
        <f t="shared" si="65"/>
        <v>55034</v>
      </c>
    </row>
    <row r="192" spans="2:26">
      <c r="J192" s="93"/>
      <c r="K192" s="93"/>
      <c r="O192" s="1"/>
      <c r="T192" s="1"/>
    </row>
    <row r="193" spans="11:20">
      <c r="K193" s="93"/>
      <c r="O193" s="1"/>
      <c r="T193" s="1"/>
    </row>
    <row r="194" spans="11:20">
      <c r="K194" s="93"/>
      <c r="O194" s="1"/>
      <c r="T194" s="1"/>
    </row>
    <row r="195" spans="11:20">
      <c r="K195" s="93"/>
      <c r="O195" s="1"/>
      <c r="T195" s="1"/>
    </row>
    <row r="196" spans="11:20">
      <c r="K196" s="93"/>
      <c r="O196" s="1"/>
      <c r="T196" s="1"/>
    </row>
    <row r="197" spans="11:20">
      <c r="K197" s="93"/>
      <c r="O197" s="1"/>
      <c r="T197" s="1"/>
    </row>
    <row r="198" spans="11:20">
      <c r="K198" s="93"/>
      <c r="O198" s="1"/>
      <c r="T198" s="1"/>
    </row>
    <row r="199" spans="11:20">
      <c r="K199" s="93"/>
      <c r="O199" s="1"/>
      <c r="T199" s="1"/>
    </row>
    <row r="200" spans="11:20">
      <c r="K200" s="93"/>
      <c r="O200" s="1"/>
      <c r="T200" s="1"/>
    </row>
    <row r="201" spans="11:20">
      <c r="K201" s="93"/>
      <c r="O201" s="1"/>
      <c r="T201" s="1"/>
    </row>
    <row r="202" spans="11:20">
      <c r="K202" s="93"/>
      <c r="O202" s="1"/>
      <c r="T202" s="1"/>
    </row>
    <row r="203" spans="11:20">
      <c r="K203" s="93"/>
      <c r="O203" s="1"/>
      <c r="T203" s="1"/>
    </row>
    <row r="204" spans="11:20">
      <c r="K204" s="93"/>
      <c r="O204" s="1"/>
      <c r="T204" s="1"/>
    </row>
    <row r="205" spans="11:20">
      <c r="K205" s="93"/>
      <c r="O205" s="1"/>
      <c r="T205" s="1"/>
    </row>
    <row r="206" spans="11:20">
      <c r="K206" s="93"/>
      <c r="O206" s="1"/>
      <c r="T206" s="1"/>
    </row>
    <row r="207" spans="11:20">
      <c r="K207" s="93"/>
      <c r="O207" s="1"/>
      <c r="T207" s="1"/>
    </row>
    <row r="208" spans="11:20">
      <c r="K208" s="93"/>
      <c r="O208" s="1"/>
      <c r="T208" s="1"/>
    </row>
    <row r="209" spans="10:20">
      <c r="K209" s="93"/>
      <c r="O209" s="1"/>
      <c r="T209" s="1"/>
    </row>
    <row r="210" spans="10:20">
      <c r="K210" s="93"/>
      <c r="O210" s="1"/>
      <c r="T210" s="1"/>
    </row>
    <row r="211" spans="10:20">
      <c r="K211" s="93"/>
      <c r="O211" s="1"/>
      <c r="T211" s="1"/>
    </row>
    <row r="212" spans="10:20">
      <c r="K212" s="93"/>
      <c r="O212" s="1"/>
      <c r="T212" s="1"/>
    </row>
    <row r="213" spans="10:20">
      <c r="K213" s="93"/>
      <c r="O213" s="1"/>
      <c r="T213" s="1"/>
    </row>
    <row r="214" spans="10:20">
      <c r="K214" s="93"/>
      <c r="O214" s="1"/>
      <c r="T214" s="1"/>
    </row>
    <row r="215" spans="10:20">
      <c r="K215" s="93"/>
      <c r="O215" s="1"/>
      <c r="T215" s="1"/>
    </row>
    <row r="216" spans="10:20">
      <c r="K216" s="93"/>
      <c r="O216" s="1"/>
      <c r="T216" s="1"/>
    </row>
    <row r="217" spans="10:20">
      <c r="K217" s="93"/>
      <c r="O217" s="1"/>
      <c r="T217" s="1"/>
    </row>
    <row r="218" spans="10:20">
      <c r="K218" s="93"/>
      <c r="O218" s="1"/>
      <c r="T218" s="1"/>
    </row>
    <row r="219" spans="10:20">
      <c r="J219" s="93"/>
      <c r="K219" s="93"/>
      <c r="O219" s="1"/>
      <c r="T219" s="1"/>
    </row>
    <row r="220" spans="10:20">
      <c r="K220" s="93"/>
      <c r="O220" s="1"/>
      <c r="T220" s="1"/>
    </row>
    <row r="221" spans="10:20">
      <c r="K221" s="93"/>
      <c r="O221" s="1"/>
      <c r="T221" s="1"/>
    </row>
    <row r="222" spans="10:20">
      <c r="K222" s="93"/>
      <c r="O222" s="1"/>
      <c r="T222" s="1"/>
    </row>
    <row r="223" spans="10:20">
      <c r="K223" s="93"/>
      <c r="O223" s="1"/>
      <c r="T223" s="1"/>
    </row>
    <row r="224" spans="10:20">
      <c r="J224" s="93"/>
      <c r="K224" s="93"/>
      <c r="O224" s="1"/>
      <c r="T224" s="1"/>
    </row>
    <row r="225" spans="2:20">
      <c r="K225" s="93"/>
      <c r="O225" s="1"/>
      <c r="T225" s="1"/>
    </row>
    <row r="226" spans="2:20">
      <c r="K226" s="93"/>
      <c r="O226" s="1"/>
      <c r="T226" s="1"/>
    </row>
    <row r="227" spans="2:20">
      <c r="J227" s="93"/>
      <c r="K227" s="93"/>
      <c r="O227" s="1"/>
      <c r="T227" s="1"/>
    </row>
    <row r="228" spans="2:20">
      <c r="K228" s="93"/>
      <c r="O228" s="1"/>
      <c r="T228" s="1"/>
    </row>
    <row r="229" spans="2:20">
      <c r="K229" s="93"/>
      <c r="O229" s="1"/>
      <c r="T229" s="1"/>
    </row>
    <row r="230" spans="2:20">
      <c r="K230" s="93"/>
      <c r="O230" s="1"/>
      <c r="T230" s="1"/>
    </row>
    <row r="231" spans="2:20">
      <c r="K231" s="93"/>
      <c r="O231" s="1"/>
      <c r="T231" s="1"/>
    </row>
    <row r="232" spans="2:20">
      <c r="K232" s="93"/>
      <c r="O232" s="1"/>
      <c r="T232" s="1"/>
    </row>
    <row r="233" spans="2:20">
      <c r="K233" s="93"/>
      <c r="O233" s="1"/>
      <c r="T233" s="1"/>
    </row>
    <row r="234" spans="2:20">
      <c r="K234" s="93"/>
      <c r="O234" s="1"/>
      <c r="T234" s="1"/>
    </row>
    <row r="235" spans="2:20">
      <c r="K235" s="93"/>
      <c r="O235" s="1"/>
      <c r="T235" s="1"/>
    </row>
    <row r="236" spans="2:20">
      <c r="J236" s="93"/>
      <c r="K236" s="93"/>
      <c r="O236" s="1"/>
      <c r="T236" s="1"/>
    </row>
    <row r="237" spans="2:20">
      <c r="K237" s="93"/>
      <c r="O237" s="1"/>
      <c r="T237" s="1"/>
    </row>
    <row r="238" spans="2:20">
      <c r="B238" s="93"/>
      <c r="K238" s="93"/>
      <c r="O238" s="1"/>
      <c r="T238" s="1"/>
    </row>
    <row r="239" spans="2:20">
      <c r="K239" s="93"/>
      <c r="O239" s="1"/>
      <c r="T239" s="1"/>
    </row>
    <row r="240" spans="2:20">
      <c r="K240" s="93"/>
      <c r="O240" s="1"/>
      <c r="T240" s="1"/>
    </row>
    <row r="241" spans="2:20">
      <c r="K241" s="93"/>
      <c r="O241" s="1"/>
      <c r="T241" s="1"/>
    </row>
    <row r="242" spans="2:20">
      <c r="K242" s="93"/>
      <c r="O242" s="1"/>
      <c r="T242" s="1"/>
    </row>
    <row r="243" spans="2:20">
      <c r="K243" s="93"/>
      <c r="O243" s="1"/>
      <c r="T243" s="1"/>
    </row>
    <row r="244" spans="2:20">
      <c r="K244" s="93"/>
      <c r="O244" s="1"/>
      <c r="T244" s="1"/>
    </row>
    <row r="245" spans="2:20">
      <c r="J245" s="93"/>
      <c r="K245" s="93"/>
      <c r="O245" s="1"/>
      <c r="T245" s="1"/>
    </row>
    <row r="246" spans="2:20">
      <c r="K246" s="93"/>
      <c r="O246" s="1"/>
      <c r="T246" s="1"/>
    </row>
    <row r="247" spans="2:20">
      <c r="K247" s="93"/>
      <c r="O247" s="1"/>
      <c r="T247" s="1"/>
    </row>
    <row r="248" spans="2:20">
      <c r="J248" s="93"/>
      <c r="K248" s="93"/>
      <c r="O248" s="1"/>
      <c r="T248" s="1"/>
    </row>
    <row r="249" spans="2:20">
      <c r="K249" s="93"/>
      <c r="O249" s="1"/>
      <c r="T249" s="1"/>
    </row>
    <row r="250" spans="2:20">
      <c r="K250" s="93"/>
      <c r="O250" s="1"/>
      <c r="T250" s="1"/>
    </row>
    <row r="251" spans="2:20">
      <c r="K251" s="93"/>
      <c r="O251" s="1"/>
      <c r="T251" s="1"/>
    </row>
    <row r="252" spans="2:20">
      <c r="B252" s="93"/>
      <c r="K252" s="93"/>
      <c r="O252" s="1"/>
      <c r="T252" s="1"/>
    </row>
    <row r="253" spans="2:20">
      <c r="B253" s="93"/>
      <c r="K253" s="93"/>
      <c r="O253" s="1"/>
      <c r="T253" s="1"/>
    </row>
    <row r="254" spans="2:20">
      <c r="B254" s="93"/>
      <c r="K254" s="93"/>
      <c r="O254" s="1"/>
      <c r="T254" s="1"/>
    </row>
  </sheetData>
  <autoFilter ref="A2:Z16">
    <sortState ref="A3:Z191">
      <sortCondition descending="1" ref="O2:O16"/>
    </sortState>
  </autoFilter>
  <phoneticPr fontId="1" type="noConversion"/>
  <conditionalFormatting sqref="H28:H1048576">
    <cfRule type="cellIs" dxfId="170" priority="12" operator="greaterThan">
      <formula>20</formula>
    </cfRule>
    <cfRule type="cellIs" dxfId="169" priority="13" operator="greaterThan">
      <formula>10</formula>
    </cfRule>
  </conditionalFormatting>
  <conditionalFormatting sqref="H1:H15 G28:H1048576">
    <cfRule type="cellIs" dxfId="168" priority="11" operator="lessThan">
      <formula>1</formula>
    </cfRule>
  </conditionalFormatting>
  <conditionalFormatting sqref="H28:H1048576">
    <cfRule type="cellIs" dxfId="167" priority="8" operator="greaterThan">
      <formula>3</formula>
    </cfRule>
    <cfRule type="cellIs" dxfId="166" priority="10" operator="greaterThan">
      <formula>0.1</formula>
    </cfRule>
  </conditionalFormatting>
  <conditionalFormatting sqref="K28:K1048576">
    <cfRule type="cellIs" dxfId="165" priority="9" operator="lessThan">
      <formula>10</formula>
    </cfRule>
  </conditionalFormatting>
  <conditionalFormatting sqref="O1:O254">
    <cfRule type="cellIs" dxfId="164" priority="3" operator="greaterThan">
      <formula>20</formula>
    </cfRule>
    <cfRule type="cellIs" dxfId="163" priority="6" operator="greaterThan">
      <formula>15</formula>
    </cfRule>
  </conditionalFormatting>
  <conditionalFormatting sqref="N1:N254">
    <cfRule type="cellIs" dxfId="162" priority="5" operator="lessThan">
      <formula>1</formula>
    </cfRule>
  </conditionalFormatting>
  <conditionalFormatting sqref="M1:M254">
    <cfRule type="cellIs" dxfId="161" priority="4" operator="lessThan">
      <formula>10</formula>
    </cfRule>
  </conditionalFormatting>
  <conditionalFormatting sqref="O1:O254">
    <cfRule type="cellIs" dxfId="160" priority="7" operator="greaterThan">
      <formula>10</formula>
    </cfRule>
  </conditionalFormatting>
  <conditionalFormatting sqref="L1:L1048576">
    <cfRule type="cellIs" dxfId="159" priority="2" operator="greaterThan">
      <formula>3</formula>
    </cfRule>
  </conditionalFormatting>
  <conditionalFormatting sqref="H16:H17">
    <cfRule type="cellIs" dxfId="158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4"/>
  <sheetViews>
    <sheetView workbookViewId="0">
      <pane ySplit="1" topLeftCell="A2" activePane="bottomLeft" state="frozen"/>
      <selection pane="bottomLeft" activeCell="B5" sqref="B5"/>
    </sheetView>
  </sheetViews>
  <sheetFormatPr defaultColWidth="9" defaultRowHeight="16.5"/>
  <cols>
    <col min="1" max="1" width="3.375" style="97" bestFit="1" customWidth="1"/>
    <col min="2" max="2" width="51.5" style="97" bestFit="1" customWidth="1"/>
    <col min="3" max="7" width="9" style="97"/>
    <col min="8" max="8" width="4.375" style="97" customWidth="1"/>
    <col min="9" max="9" width="9" style="97" customWidth="1"/>
    <col min="10" max="11" width="9" style="97"/>
    <col min="12" max="12" width="7.125" style="97" customWidth="1"/>
    <col min="13" max="16384" width="9" style="97"/>
  </cols>
  <sheetData>
    <row r="1" spans="1:26">
      <c r="N1" s="97" t="s">
        <v>46</v>
      </c>
      <c r="O1" s="97">
        <v>1</v>
      </c>
      <c r="S1" s="97">
        <v>10</v>
      </c>
      <c r="T1" s="97">
        <v>10</v>
      </c>
      <c r="U1" s="97">
        <v>5</v>
      </c>
      <c r="V1" s="97">
        <v>10</v>
      </c>
      <c r="W1" s="97">
        <v>15</v>
      </c>
      <c r="X1" s="97">
        <v>20</v>
      </c>
      <c r="Y1" s="97">
        <v>25</v>
      </c>
      <c r="Z1" s="97" t="s">
        <v>35</v>
      </c>
    </row>
    <row r="2" spans="1:26">
      <c r="A2" s="97" t="s">
        <v>654</v>
      </c>
      <c r="B2" s="97" t="s">
        <v>4</v>
      </c>
      <c r="C2" s="97" t="s">
        <v>5</v>
      </c>
      <c r="D2" s="97" t="s">
        <v>6</v>
      </c>
      <c r="E2" s="97" t="s">
        <v>7</v>
      </c>
      <c r="F2" s="97" t="s">
        <v>8</v>
      </c>
      <c r="G2" s="97" t="s">
        <v>40</v>
      </c>
      <c r="H2" s="97" t="s">
        <v>41</v>
      </c>
      <c r="I2" s="97" t="s">
        <v>573</v>
      </c>
      <c r="J2" s="97" t="s">
        <v>260</v>
      </c>
      <c r="K2" s="97" t="s">
        <v>9</v>
      </c>
      <c r="L2" s="97" t="s">
        <v>640</v>
      </c>
      <c r="M2" s="97" t="s">
        <v>38</v>
      </c>
      <c r="N2" s="97" t="s">
        <v>39</v>
      </c>
      <c r="O2" s="97" t="s">
        <v>0</v>
      </c>
      <c r="P2" s="97" t="s">
        <v>1</v>
      </c>
      <c r="Q2" s="97" t="s">
        <v>36</v>
      </c>
      <c r="R2" s="97" t="s">
        <v>37</v>
      </c>
      <c r="S2" s="97">
        <f t="shared" ref="S2:Y2" si="0">POWER((1+S1/100), 10)</f>
        <v>2.5937424601000019</v>
      </c>
      <c r="T2" s="97">
        <f t="shared" si="0"/>
        <v>2.5937424601000019</v>
      </c>
      <c r="U2" s="97">
        <f t="shared" si="0"/>
        <v>1.6288946267774416</v>
      </c>
      <c r="V2" s="97">
        <f t="shared" si="0"/>
        <v>2.5937424601000019</v>
      </c>
      <c r="W2" s="97">
        <f t="shared" si="0"/>
        <v>4.0455577357079067</v>
      </c>
      <c r="X2" s="97">
        <f t="shared" si="0"/>
        <v>6.1917364223999991</v>
      </c>
      <c r="Y2" s="97">
        <f t="shared" si="0"/>
        <v>9.3132257461547852</v>
      </c>
    </row>
    <row r="3" spans="1:26">
      <c r="B3" s="99" t="s">
        <v>1577</v>
      </c>
      <c r="C3" s="99">
        <v>90.5</v>
      </c>
      <c r="D3" s="99">
        <v>9.2899999999999991</v>
      </c>
      <c r="E3" s="99">
        <v>11.66</v>
      </c>
      <c r="F3" s="99">
        <v>0</v>
      </c>
      <c r="G3" s="99">
        <v>0</v>
      </c>
      <c r="H3" s="99"/>
      <c r="I3" s="99">
        <v>0</v>
      </c>
      <c r="J3" s="99"/>
      <c r="K3" s="100" t="s">
        <v>1578</v>
      </c>
      <c r="L3" s="97">
        <f>I3/C3*100</f>
        <v>0</v>
      </c>
      <c r="M3" s="97" t="e">
        <f>C3/G3</f>
        <v>#DIV/0!</v>
      </c>
      <c r="N3" s="97" t="e">
        <f>C3/F3</f>
        <v>#DIV/0!</v>
      </c>
      <c r="O3" s="1">
        <f>((POWER(Q3,1/10)-1)*100)</f>
        <v>-100</v>
      </c>
      <c r="P3" s="97">
        <f>IF($O$1=1,POWER((1+(D3)/100),10)*F3,IF($O$1=2,POWER((1+(E3)/100),10)*F3,POWER((1+(E3+L3)/100),10)*F3))</f>
        <v>0</v>
      </c>
      <c r="Q3" s="97">
        <f>P3/C3</f>
        <v>0</v>
      </c>
      <c r="R3" s="97">
        <f>S3/C3*100-100</f>
        <v>-100</v>
      </c>
      <c r="S3" s="97">
        <f t="shared" ref="S3:Y7" si="1">$P3/S$2</f>
        <v>0</v>
      </c>
      <c r="T3" s="1">
        <f t="shared" si="1"/>
        <v>0</v>
      </c>
      <c r="U3" s="97">
        <f t="shared" si="1"/>
        <v>0</v>
      </c>
      <c r="V3" s="97">
        <f t="shared" si="1"/>
        <v>0</v>
      </c>
      <c r="W3" s="97">
        <f t="shared" si="1"/>
        <v>0</v>
      </c>
      <c r="X3" s="97">
        <f t="shared" si="1"/>
        <v>0</v>
      </c>
      <c r="Y3" s="97">
        <f t="shared" si="1"/>
        <v>0</v>
      </c>
      <c r="Z3" s="97">
        <f>ROUND(1000000/C3,  0)</f>
        <v>11050</v>
      </c>
    </row>
    <row r="4" spans="1:26">
      <c r="B4" s="99" t="s">
        <v>1579</v>
      </c>
      <c r="C4" s="99">
        <v>8.75</v>
      </c>
      <c r="D4" s="99">
        <v>15.68</v>
      </c>
      <c r="E4" s="99">
        <v>31.52</v>
      </c>
      <c r="F4" s="99">
        <v>6.47</v>
      </c>
      <c r="G4" s="99">
        <v>0.99</v>
      </c>
      <c r="H4" s="99"/>
      <c r="I4" s="99">
        <v>0.28000000000000003</v>
      </c>
      <c r="J4" s="99" t="s">
        <v>716</v>
      </c>
      <c r="K4" s="100" t="s">
        <v>1580</v>
      </c>
      <c r="L4" s="97">
        <f>I4/C4*100</f>
        <v>3.2</v>
      </c>
      <c r="M4" s="97">
        <f>C4/G4</f>
        <v>8.8383838383838391</v>
      </c>
      <c r="N4" s="97">
        <f>C4/F4</f>
        <v>1.3523956723338486</v>
      </c>
      <c r="O4" s="1">
        <f>((POWER(Q4,1/10)-1)*100)</f>
        <v>12.24006323946587</v>
      </c>
      <c r="P4" s="97">
        <f>IF($O$1=1,POWER((1+(D4)/100),10)*F4,IF($O$1=2,POWER((1+(E4)/100),10)*F4,POWER((1+(E4+L4)/100),10)*F4))</f>
        <v>27.764322487926663</v>
      </c>
      <c r="Q4" s="97">
        <f>P4/C4</f>
        <v>3.1730654271916188</v>
      </c>
      <c r="R4" s="97">
        <f>S4/C4*100-100</f>
        <v>22.335408237457813</v>
      </c>
      <c r="S4" s="97">
        <f t="shared" si="1"/>
        <v>10.704348220777559</v>
      </c>
      <c r="T4" s="1">
        <f t="shared" si="1"/>
        <v>10.704348220777559</v>
      </c>
      <c r="U4" s="97">
        <f t="shared" si="1"/>
        <v>17.044885550917925</v>
      </c>
      <c r="V4" s="97">
        <f t="shared" si="1"/>
        <v>10.704348220777559</v>
      </c>
      <c r="W4" s="97">
        <f t="shared" si="1"/>
        <v>6.8629158948508637</v>
      </c>
      <c r="X4" s="97">
        <f t="shared" si="1"/>
        <v>4.4840930869542479</v>
      </c>
      <c r="Y4" s="97">
        <f t="shared" si="1"/>
        <v>2.9811714270310592</v>
      </c>
      <c r="Z4" s="97">
        <f>ROUND(1000000/C4,  0)</f>
        <v>114286</v>
      </c>
    </row>
    <row r="5" spans="1:26">
      <c r="B5" s="99" t="s">
        <v>1581</v>
      </c>
      <c r="C5" s="99">
        <v>25.83</v>
      </c>
      <c r="D5" s="99">
        <v>143.76</v>
      </c>
      <c r="E5" s="99">
        <v>29.94</v>
      </c>
      <c r="F5" s="99">
        <v>1.22</v>
      </c>
      <c r="G5" s="99">
        <v>2.25</v>
      </c>
      <c r="H5" s="99"/>
      <c r="I5" s="99">
        <v>2.42</v>
      </c>
      <c r="J5" s="99" t="s">
        <v>693</v>
      </c>
      <c r="K5" s="100" t="s">
        <v>1582</v>
      </c>
      <c r="L5" s="97">
        <f>I5/C5*100</f>
        <v>9.3689508323654671</v>
      </c>
      <c r="M5" s="97">
        <f>C5/G5</f>
        <v>11.479999999999999</v>
      </c>
      <c r="N5" s="97">
        <f>C5/F5</f>
        <v>21.172131147540984</v>
      </c>
      <c r="O5" s="1">
        <f>((POWER(Q5,1/10)-1)*100)</f>
        <v>79.632942374356858</v>
      </c>
      <c r="P5" s="97">
        <f>IF($O$1=1,POWER((1+(D5)/100),10)*F5,IF($O$1=2,POWER((1+(E5)/100),10)*F5,POWER((1+(E5+L5)/100),10)*F5))</f>
        <v>9036.1668788488278</v>
      </c>
      <c r="Q5" s="97">
        <f>P5/C5</f>
        <v>349.83224463216527</v>
      </c>
      <c r="R5" s="97">
        <f>S5/C5*100-100</f>
        <v>13387.547434400156</v>
      </c>
      <c r="S5" s="97">
        <f t="shared" si="1"/>
        <v>3483.8335023055597</v>
      </c>
      <c r="T5" s="1">
        <f t="shared" si="1"/>
        <v>3483.8335023055597</v>
      </c>
      <c r="U5" s="97">
        <f t="shared" si="1"/>
        <v>5547.4226081313318</v>
      </c>
      <c r="V5" s="97">
        <f t="shared" si="1"/>
        <v>3483.8335023055597</v>
      </c>
      <c r="W5" s="97">
        <f t="shared" si="1"/>
        <v>2233.6022544163852</v>
      </c>
      <c r="X5" s="97">
        <f t="shared" si="1"/>
        <v>1459.3913988583981</v>
      </c>
      <c r="Y5" s="97">
        <f t="shared" si="1"/>
        <v>970.25103064635277</v>
      </c>
      <c r="Z5" s="97">
        <f>ROUND(1000000/C5,  0)</f>
        <v>38715</v>
      </c>
    </row>
    <row r="6" spans="1:26">
      <c r="B6" s="99" t="s">
        <v>1583</v>
      </c>
      <c r="C6" s="99">
        <v>7.13</v>
      </c>
      <c r="D6" s="99">
        <v>15.33</v>
      </c>
      <c r="E6" s="99">
        <v>15.35</v>
      </c>
      <c r="F6" s="99">
        <v>0.93</v>
      </c>
      <c r="G6" s="99">
        <v>0.17</v>
      </c>
      <c r="H6" s="99"/>
      <c r="I6" s="99">
        <v>0.05</v>
      </c>
      <c r="J6" s="99" t="s">
        <v>733</v>
      </c>
      <c r="K6" s="100" t="s">
        <v>1584</v>
      </c>
      <c r="L6" s="97">
        <f>I6/C6*100</f>
        <v>0.70126227208976166</v>
      </c>
      <c r="M6" s="97">
        <f>C6/G6</f>
        <v>41.941176470588232</v>
      </c>
      <c r="N6" s="97">
        <f>C6/F6</f>
        <v>7.6666666666666661</v>
      </c>
      <c r="O6" s="1">
        <f>((POWER(Q6,1/10)-1)*100)</f>
        <v>-5.9233955341597255</v>
      </c>
      <c r="P6" s="97">
        <f>IF($O$1=1,POWER((1+(D6)/100),10)*F6,IF($O$1=2,POWER((1+(E6)/100),10)*F6,POWER((1+(E6+L6)/100),10)*F6))</f>
        <v>3.87173717852201</v>
      </c>
      <c r="Q6" s="97">
        <f>P6/C6</f>
        <v>0.54302064214894952</v>
      </c>
      <c r="R6" s="97">
        <f>S6/C6*100-100</f>
        <v>-79.064203539775747</v>
      </c>
      <c r="S6" s="97">
        <f t="shared" si="1"/>
        <v>1.492722287613989</v>
      </c>
      <c r="T6" s="1">
        <f t="shared" si="1"/>
        <v>1.492722287613989</v>
      </c>
      <c r="U6" s="97">
        <f t="shared" si="1"/>
        <v>2.3769107681211668</v>
      </c>
      <c r="V6" s="97">
        <f t="shared" si="1"/>
        <v>1.492722287613989</v>
      </c>
      <c r="W6" s="97">
        <f t="shared" si="1"/>
        <v>0.95703421665406518</v>
      </c>
      <c r="X6" s="97">
        <f t="shared" si="1"/>
        <v>0.625307169813484</v>
      </c>
      <c r="Y6" s="97">
        <f t="shared" si="1"/>
        <v>0.4157246140114837</v>
      </c>
      <c r="Z6" s="97">
        <f>ROUND(1000000/C6,  0)</f>
        <v>140252</v>
      </c>
    </row>
    <row r="7" spans="1:26">
      <c r="B7" s="99" t="s">
        <v>1585</v>
      </c>
      <c r="C7" s="99">
        <v>27.51</v>
      </c>
      <c r="D7" s="99">
        <v>27.52</v>
      </c>
      <c r="E7" s="99">
        <v>30.56</v>
      </c>
      <c r="F7" s="99">
        <v>2.65</v>
      </c>
      <c r="G7" s="99">
        <v>0.7</v>
      </c>
      <c r="H7" s="99"/>
      <c r="I7" s="99">
        <v>0</v>
      </c>
      <c r="J7" s="99" t="s">
        <v>733</v>
      </c>
      <c r="K7" s="100" t="s">
        <v>1586</v>
      </c>
      <c r="L7" s="97">
        <f>I7/C7*100</f>
        <v>0</v>
      </c>
      <c r="M7" s="97">
        <f>C7/G7</f>
        <v>39.300000000000004</v>
      </c>
      <c r="N7" s="97">
        <f>C7/F7</f>
        <v>10.381132075471699</v>
      </c>
      <c r="O7" s="1">
        <f>((POWER(Q7,1/10)-1)*100)</f>
        <v>0.91456033408081616</v>
      </c>
      <c r="P7" s="97">
        <f>IF($O$1=1,POWER((1+(D7)/100),10)*F7,IF($O$1=2,POWER((1+(E7)/100),10)*F7,POWER((1+(E7+L7)/100),10)*F7))</f>
        <v>30.13206630773308</v>
      </c>
      <c r="Q7" s="97">
        <f>P7/C7</f>
        <v>1.0953132063879709</v>
      </c>
      <c r="R7" s="97">
        <f>S7/C7*100-100</f>
        <v>-57.770934345357439</v>
      </c>
      <c r="S7" s="97">
        <f t="shared" si="1"/>
        <v>11.617215961592169</v>
      </c>
      <c r="T7" s="1">
        <f t="shared" si="1"/>
        <v>11.617215961592169</v>
      </c>
      <c r="U7" s="97">
        <f t="shared" si="1"/>
        <v>18.498474862886308</v>
      </c>
      <c r="V7" s="97">
        <f t="shared" si="1"/>
        <v>11.617215961592169</v>
      </c>
      <c r="W7" s="97">
        <f t="shared" si="1"/>
        <v>7.448185955121577</v>
      </c>
      <c r="X7" s="97">
        <f t="shared" si="1"/>
        <v>4.8664969327059131</v>
      </c>
      <c r="Y7" s="97">
        <f t="shared" si="1"/>
        <v>3.2354059838154261</v>
      </c>
      <c r="Z7" s="97">
        <f>ROUND(1000000/C7,  0)</f>
        <v>36350</v>
      </c>
    </row>
    <row r="8" spans="1:26">
      <c r="K8" s="98"/>
      <c r="O8" s="1"/>
      <c r="T8" s="1"/>
    </row>
    <row r="9" spans="1:26">
      <c r="K9" s="98"/>
      <c r="O9" s="1"/>
      <c r="T9" s="1"/>
    </row>
    <row r="10" spans="1:26">
      <c r="K10" s="98"/>
      <c r="O10" s="1"/>
      <c r="T10" s="1"/>
    </row>
    <row r="11" spans="1:26">
      <c r="K11" s="98"/>
      <c r="O11" s="1"/>
      <c r="T11" s="1"/>
    </row>
    <row r="12" spans="1:26">
      <c r="K12" s="98"/>
      <c r="O12" s="1"/>
      <c r="T12" s="1"/>
    </row>
    <row r="13" spans="1:26">
      <c r="K13" s="98"/>
      <c r="O13" s="1"/>
      <c r="T13" s="1"/>
    </row>
    <row r="14" spans="1:26">
      <c r="K14" s="98"/>
      <c r="O14" s="1"/>
      <c r="T14" s="1"/>
    </row>
    <row r="15" spans="1:26">
      <c r="K15" s="98"/>
      <c r="O15" s="1"/>
      <c r="T15" s="1"/>
    </row>
    <row r="16" spans="1:26">
      <c r="K16" s="98"/>
      <c r="O16" s="1"/>
      <c r="T16" s="1"/>
    </row>
    <row r="17" spans="7:20">
      <c r="K17" s="98"/>
      <c r="O17" s="1"/>
      <c r="T17" s="1"/>
    </row>
    <row r="18" spans="7:20">
      <c r="K18" s="98"/>
      <c r="O18" s="1"/>
      <c r="T18" s="1"/>
    </row>
    <row r="19" spans="7:20">
      <c r="K19" s="98"/>
      <c r="O19" s="1"/>
      <c r="T19" s="1"/>
    </row>
    <row r="20" spans="7:20">
      <c r="K20" s="98"/>
      <c r="O20" s="1"/>
      <c r="T20" s="1"/>
    </row>
    <row r="21" spans="7:20">
      <c r="K21" s="98"/>
      <c r="O21" s="1"/>
      <c r="T21" s="1"/>
    </row>
    <row r="22" spans="7:20">
      <c r="K22" s="98"/>
      <c r="O22" s="1"/>
      <c r="T22" s="1"/>
    </row>
    <row r="23" spans="7:20">
      <c r="J23" s="98"/>
      <c r="K23" s="98"/>
      <c r="O23" s="1"/>
      <c r="T23" s="1"/>
    </row>
    <row r="24" spans="7:20">
      <c r="K24" s="98"/>
      <c r="O24" s="1"/>
      <c r="T24" s="1"/>
    </row>
    <row r="25" spans="7:20">
      <c r="K25" s="98"/>
      <c r="O25" s="1"/>
      <c r="T25" s="1"/>
    </row>
    <row r="26" spans="7:20">
      <c r="K26" s="98"/>
      <c r="O26" s="1"/>
      <c r="T26" s="1"/>
    </row>
    <row r="27" spans="7:20">
      <c r="J27" s="98"/>
      <c r="K27" s="98"/>
      <c r="O27" s="1"/>
      <c r="T27" s="1"/>
    </row>
    <row r="28" spans="7:20">
      <c r="G28" s="96"/>
      <c r="K28" s="98"/>
      <c r="O28" s="1"/>
      <c r="T28" s="1"/>
    </row>
    <row r="29" spans="7:20">
      <c r="K29" s="98"/>
      <c r="O29" s="1"/>
      <c r="T29" s="1"/>
    </row>
    <row r="30" spans="7:20">
      <c r="K30" s="98"/>
      <c r="O30" s="1"/>
      <c r="T30" s="1"/>
    </row>
    <row r="31" spans="7:20">
      <c r="J31" s="98"/>
      <c r="K31" s="98"/>
      <c r="O31" s="1"/>
      <c r="T31" s="1"/>
    </row>
    <row r="32" spans="7:20">
      <c r="K32" s="98"/>
      <c r="O32" s="1"/>
      <c r="T32" s="1"/>
    </row>
    <row r="33" spans="10:20">
      <c r="K33" s="98"/>
      <c r="O33" s="1"/>
      <c r="T33" s="1"/>
    </row>
    <row r="34" spans="10:20">
      <c r="K34" s="98"/>
      <c r="O34" s="1"/>
      <c r="T34" s="1"/>
    </row>
    <row r="35" spans="10:20">
      <c r="K35" s="98"/>
      <c r="O35" s="1"/>
      <c r="T35" s="1"/>
    </row>
    <row r="36" spans="10:20">
      <c r="K36" s="98"/>
      <c r="O36" s="1"/>
      <c r="T36" s="1"/>
    </row>
    <row r="37" spans="10:20">
      <c r="K37" s="98"/>
      <c r="O37" s="1"/>
      <c r="T37" s="1"/>
    </row>
    <row r="38" spans="10:20">
      <c r="J38" s="98"/>
      <c r="K38" s="98"/>
      <c r="O38" s="1"/>
      <c r="T38" s="1"/>
    </row>
    <row r="39" spans="10:20">
      <c r="K39" s="98"/>
      <c r="O39" s="1"/>
      <c r="T39" s="1"/>
    </row>
    <row r="40" spans="10:20">
      <c r="K40" s="98"/>
      <c r="O40" s="1"/>
      <c r="T40" s="1"/>
    </row>
    <row r="41" spans="10:20">
      <c r="K41" s="98"/>
      <c r="O41" s="1"/>
      <c r="T41" s="1"/>
    </row>
    <row r="42" spans="10:20">
      <c r="K42" s="98"/>
      <c r="O42" s="1"/>
      <c r="T42" s="1"/>
    </row>
    <row r="43" spans="10:20">
      <c r="K43" s="98"/>
      <c r="O43" s="1"/>
      <c r="T43" s="1"/>
    </row>
    <row r="44" spans="10:20">
      <c r="K44" s="98"/>
      <c r="O44" s="1"/>
      <c r="T44" s="1"/>
    </row>
    <row r="45" spans="10:20">
      <c r="K45" s="98"/>
      <c r="O45" s="1"/>
      <c r="T45" s="1"/>
    </row>
    <row r="46" spans="10:20">
      <c r="J46" s="98"/>
      <c r="K46" s="98"/>
      <c r="O46" s="1"/>
      <c r="T46" s="1"/>
    </row>
    <row r="47" spans="10:20">
      <c r="K47" s="98"/>
      <c r="O47" s="1"/>
      <c r="T47" s="1"/>
    </row>
    <row r="48" spans="10:20">
      <c r="K48" s="98"/>
      <c r="O48" s="1"/>
      <c r="T48" s="1"/>
    </row>
    <row r="49" spans="10:20">
      <c r="K49" s="98"/>
      <c r="O49" s="1"/>
      <c r="T49" s="1"/>
    </row>
    <row r="50" spans="10:20">
      <c r="K50" s="98"/>
      <c r="O50" s="1"/>
      <c r="T50" s="1"/>
    </row>
    <row r="51" spans="10:20">
      <c r="K51" s="98"/>
      <c r="O51" s="1"/>
      <c r="T51" s="1"/>
    </row>
    <row r="52" spans="10:20">
      <c r="K52" s="98"/>
      <c r="O52" s="1"/>
      <c r="T52" s="1"/>
    </row>
    <row r="53" spans="10:20">
      <c r="J53" s="98"/>
      <c r="K53" s="98"/>
      <c r="O53" s="1"/>
      <c r="T53" s="1"/>
    </row>
    <row r="54" spans="10:20">
      <c r="K54" s="98"/>
      <c r="O54" s="1"/>
      <c r="T54" s="1"/>
    </row>
    <row r="55" spans="10:20">
      <c r="K55" s="98"/>
      <c r="O55" s="1"/>
      <c r="T55" s="1"/>
    </row>
    <row r="56" spans="10:20">
      <c r="K56" s="98"/>
      <c r="O56" s="1"/>
      <c r="T56" s="1"/>
    </row>
    <row r="57" spans="10:20">
      <c r="K57" s="98"/>
      <c r="O57" s="1"/>
      <c r="T57" s="1"/>
    </row>
    <row r="58" spans="10:20">
      <c r="K58" s="98"/>
      <c r="O58" s="1"/>
      <c r="T58" s="1"/>
    </row>
    <row r="59" spans="10:20">
      <c r="K59" s="98"/>
      <c r="O59" s="1"/>
      <c r="T59" s="1"/>
    </row>
    <row r="60" spans="10:20">
      <c r="K60" s="98"/>
      <c r="O60" s="1"/>
      <c r="T60" s="1"/>
    </row>
    <row r="61" spans="10:20">
      <c r="K61" s="98"/>
      <c r="O61" s="1"/>
      <c r="T61" s="1"/>
    </row>
    <row r="62" spans="10:20">
      <c r="K62" s="98"/>
      <c r="O62" s="1"/>
      <c r="T62" s="1"/>
    </row>
    <row r="63" spans="10:20">
      <c r="K63" s="98"/>
      <c r="O63" s="1"/>
      <c r="T63" s="1"/>
    </row>
    <row r="64" spans="10:20">
      <c r="K64" s="98"/>
      <c r="O64" s="1"/>
      <c r="T64" s="1"/>
    </row>
    <row r="65" spans="10:20">
      <c r="K65" s="98"/>
      <c r="O65" s="1"/>
      <c r="T65" s="1"/>
    </row>
    <row r="66" spans="10:20">
      <c r="K66" s="98"/>
      <c r="O66" s="1"/>
      <c r="T66" s="1"/>
    </row>
    <row r="67" spans="10:20">
      <c r="K67" s="98"/>
      <c r="O67" s="1"/>
      <c r="T67" s="1"/>
    </row>
    <row r="68" spans="10:20">
      <c r="K68" s="98"/>
      <c r="O68" s="1"/>
      <c r="T68" s="1"/>
    </row>
    <row r="69" spans="10:20">
      <c r="K69" s="98"/>
      <c r="O69" s="1"/>
      <c r="T69" s="1"/>
    </row>
    <row r="70" spans="10:20">
      <c r="K70" s="98"/>
      <c r="O70" s="1"/>
      <c r="T70" s="1"/>
    </row>
    <row r="71" spans="10:20">
      <c r="K71" s="98"/>
      <c r="O71" s="1"/>
      <c r="T71" s="1"/>
    </row>
    <row r="72" spans="10:20">
      <c r="K72" s="98"/>
      <c r="O72" s="1"/>
      <c r="T72" s="1"/>
    </row>
    <row r="73" spans="10:20">
      <c r="K73" s="98"/>
      <c r="O73" s="1"/>
      <c r="T73" s="1"/>
    </row>
    <row r="74" spans="10:20">
      <c r="K74" s="98"/>
      <c r="O74" s="1"/>
      <c r="T74" s="1"/>
    </row>
    <row r="75" spans="10:20">
      <c r="K75" s="98"/>
      <c r="O75" s="1"/>
      <c r="T75" s="1"/>
    </row>
    <row r="76" spans="10:20">
      <c r="K76" s="98"/>
      <c r="O76" s="1"/>
      <c r="T76" s="1"/>
    </row>
    <row r="77" spans="10:20">
      <c r="J77" s="98"/>
      <c r="K77" s="98"/>
      <c r="O77" s="1"/>
      <c r="T77" s="1"/>
    </row>
    <row r="78" spans="10:20">
      <c r="K78" s="98"/>
      <c r="O78" s="1"/>
      <c r="T78" s="1"/>
    </row>
    <row r="79" spans="10:20">
      <c r="K79" s="98"/>
      <c r="O79" s="1"/>
      <c r="T79" s="1"/>
    </row>
    <row r="80" spans="10:20">
      <c r="K80" s="98"/>
      <c r="O80" s="1"/>
      <c r="T80" s="1"/>
    </row>
    <row r="81" spans="10:20">
      <c r="K81" s="98"/>
      <c r="O81" s="1"/>
      <c r="T81" s="1"/>
    </row>
    <row r="82" spans="10:20">
      <c r="J82" s="98"/>
      <c r="K82" s="98"/>
      <c r="O82" s="1"/>
      <c r="T82" s="1"/>
    </row>
    <row r="83" spans="10:20">
      <c r="J83" s="98"/>
      <c r="K83" s="98"/>
      <c r="O83" s="1"/>
      <c r="T83" s="1"/>
    </row>
    <row r="84" spans="10:20">
      <c r="K84" s="98"/>
      <c r="O84" s="1"/>
      <c r="T84" s="1"/>
    </row>
    <row r="85" spans="10:20">
      <c r="K85" s="98"/>
      <c r="O85" s="1"/>
      <c r="T85" s="1"/>
    </row>
    <row r="86" spans="10:20">
      <c r="K86" s="98"/>
      <c r="O86" s="1"/>
      <c r="T86" s="1"/>
    </row>
    <row r="87" spans="10:20">
      <c r="J87" s="98"/>
      <c r="K87" s="98"/>
      <c r="O87" s="1"/>
      <c r="T87" s="1"/>
    </row>
    <row r="88" spans="10:20">
      <c r="K88" s="98"/>
      <c r="O88" s="1"/>
      <c r="T88" s="1"/>
    </row>
    <row r="89" spans="10:20">
      <c r="K89" s="98"/>
      <c r="O89" s="1"/>
      <c r="T89" s="1"/>
    </row>
    <row r="90" spans="10:20">
      <c r="J90" s="98"/>
      <c r="K90" s="98"/>
      <c r="O90" s="1"/>
      <c r="T90" s="1"/>
    </row>
    <row r="91" spans="10:20">
      <c r="K91" s="98"/>
      <c r="O91" s="1"/>
      <c r="T91" s="1"/>
    </row>
    <row r="92" spans="10:20">
      <c r="K92" s="98"/>
      <c r="O92" s="1"/>
      <c r="T92" s="1"/>
    </row>
    <row r="93" spans="10:20">
      <c r="K93" s="98"/>
      <c r="O93" s="1"/>
      <c r="T93" s="1"/>
    </row>
    <row r="94" spans="10:20">
      <c r="K94" s="98"/>
      <c r="O94" s="1"/>
      <c r="T94" s="1"/>
    </row>
    <row r="95" spans="10:20">
      <c r="K95" s="98"/>
      <c r="O95" s="1"/>
      <c r="T95" s="1"/>
    </row>
    <row r="96" spans="10:20">
      <c r="K96" s="98"/>
      <c r="O96" s="1"/>
      <c r="T96" s="1"/>
    </row>
    <row r="97" spans="10:20">
      <c r="K97" s="98"/>
      <c r="O97" s="1"/>
      <c r="T97" s="1"/>
    </row>
    <row r="98" spans="10:20">
      <c r="J98" s="98"/>
      <c r="K98" s="98"/>
      <c r="O98" s="1"/>
      <c r="T98" s="1"/>
    </row>
    <row r="99" spans="10:20">
      <c r="K99" s="98"/>
      <c r="O99" s="1"/>
      <c r="T99" s="1"/>
    </row>
    <row r="100" spans="10:20">
      <c r="K100" s="98"/>
      <c r="O100" s="1"/>
      <c r="T100" s="1"/>
    </row>
    <row r="101" spans="10:20">
      <c r="K101" s="98"/>
      <c r="O101" s="1"/>
      <c r="T101" s="1"/>
    </row>
    <row r="102" spans="10:20">
      <c r="K102" s="98"/>
      <c r="O102" s="1"/>
      <c r="T102" s="1"/>
    </row>
    <row r="103" spans="10:20">
      <c r="K103" s="98"/>
      <c r="O103" s="1"/>
      <c r="T103" s="1"/>
    </row>
    <row r="104" spans="10:20">
      <c r="K104" s="98"/>
      <c r="O104" s="1"/>
      <c r="T104" s="1"/>
    </row>
    <row r="105" spans="10:20">
      <c r="K105" s="98"/>
      <c r="O105" s="1"/>
      <c r="T105" s="1"/>
    </row>
    <row r="106" spans="10:20">
      <c r="K106" s="98"/>
      <c r="O106" s="1"/>
      <c r="T106" s="1"/>
    </row>
    <row r="107" spans="10:20">
      <c r="K107" s="98"/>
      <c r="O107" s="1"/>
      <c r="T107" s="1"/>
    </row>
    <row r="108" spans="10:20">
      <c r="K108" s="98"/>
      <c r="O108" s="1"/>
      <c r="T108" s="1"/>
    </row>
    <row r="109" spans="10:20">
      <c r="K109" s="98"/>
      <c r="O109" s="1"/>
      <c r="T109" s="1"/>
    </row>
    <row r="110" spans="10:20">
      <c r="K110" s="98"/>
      <c r="O110" s="1"/>
      <c r="T110" s="1"/>
    </row>
    <row r="111" spans="10:20">
      <c r="K111" s="98"/>
      <c r="O111" s="1"/>
      <c r="T111" s="1"/>
    </row>
    <row r="112" spans="10:20">
      <c r="K112" s="98"/>
      <c r="O112" s="1"/>
      <c r="T112" s="1"/>
    </row>
    <row r="113" spans="11:20">
      <c r="K113" s="98"/>
      <c r="O113" s="1"/>
      <c r="T113" s="1"/>
    </row>
    <row r="114" spans="11:20">
      <c r="K114" s="98"/>
      <c r="O114" s="1"/>
      <c r="T114" s="1"/>
    </row>
    <row r="115" spans="11:20">
      <c r="K115" s="98"/>
      <c r="O115" s="1"/>
      <c r="T115" s="1"/>
    </row>
    <row r="116" spans="11:20">
      <c r="K116" s="98"/>
      <c r="O116" s="1"/>
      <c r="T116" s="1"/>
    </row>
    <row r="117" spans="11:20">
      <c r="K117" s="98"/>
      <c r="O117" s="1"/>
      <c r="T117" s="1"/>
    </row>
    <row r="118" spans="11:20">
      <c r="K118" s="98"/>
      <c r="O118" s="1"/>
      <c r="T118" s="1"/>
    </row>
    <row r="119" spans="11:20">
      <c r="K119" s="98"/>
      <c r="O119" s="1"/>
      <c r="T119" s="1"/>
    </row>
    <row r="120" spans="11:20">
      <c r="K120" s="98"/>
      <c r="O120" s="1"/>
      <c r="T120" s="1"/>
    </row>
    <row r="121" spans="11:20">
      <c r="K121" s="98"/>
      <c r="O121" s="1"/>
      <c r="T121" s="1"/>
    </row>
    <row r="122" spans="11:20">
      <c r="K122" s="98"/>
      <c r="O122" s="1"/>
      <c r="T122" s="1"/>
    </row>
    <row r="123" spans="11:20">
      <c r="K123" s="98"/>
      <c r="O123" s="1"/>
      <c r="T123" s="1"/>
    </row>
    <row r="124" spans="11:20">
      <c r="K124" s="98"/>
      <c r="O124" s="1"/>
      <c r="T124" s="1"/>
    </row>
    <row r="125" spans="11:20">
      <c r="K125" s="98"/>
      <c r="O125" s="1"/>
      <c r="T125" s="1"/>
    </row>
    <row r="126" spans="11:20">
      <c r="K126" s="98"/>
      <c r="O126" s="1"/>
      <c r="T126" s="1"/>
    </row>
    <row r="127" spans="11:20">
      <c r="K127" s="98"/>
      <c r="O127" s="1"/>
      <c r="T127" s="1"/>
    </row>
    <row r="128" spans="11:20">
      <c r="K128" s="98"/>
      <c r="O128" s="1"/>
      <c r="T128" s="1"/>
    </row>
    <row r="129" spans="10:20">
      <c r="K129" s="98"/>
      <c r="O129" s="1"/>
      <c r="T129" s="1"/>
    </row>
    <row r="130" spans="10:20">
      <c r="K130" s="98"/>
      <c r="O130" s="1"/>
      <c r="T130" s="1"/>
    </row>
    <row r="131" spans="10:20">
      <c r="K131" s="98"/>
      <c r="O131" s="1"/>
      <c r="T131" s="1"/>
    </row>
    <row r="132" spans="10:20">
      <c r="K132" s="98"/>
      <c r="O132" s="1"/>
      <c r="T132" s="1"/>
    </row>
    <row r="133" spans="10:20">
      <c r="K133" s="98"/>
      <c r="O133" s="1"/>
      <c r="T133" s="1"/>
    </row>
    <row r="134" spans="10:20">
      <c r="K134" s="98"/>
      <c r="O134" s="1"/>
      <c r="T134" s="1"/>
    </row>
    <row r="135" spans="10:20">
      <c r="K135" s="98"/>
      <c r="O135" s="1"/>
      <c r="T135" s="1"/>
    </row>
    <row r="136" spans="10:20">
      <c r="K136" s="98"/>
      <c r="O136" s="1"/>
      <c r="T136" s="1"/>
    </row>
    <row r="137" spans="10:20">
      <c r="K137" s="98"/>
      <c r="O137" s="1"/>
      <c r="T137" s="1"/>
    </row>
    <row r="138" spans="10:20">
      <c r="K138" s="98"/>
      <c r="O138" s="1"/>
      <c r="T138" s="1"/>
    </row>
    <row r="139" spans="10:20">
      <c r="K139" s="98"/>
      <c r="O139" s="1"/>
      <c r="T139" s="1"/>
    </row>
    <row r="140" spans="10:20">
      <c r="K140" s="98"/>
      <c r="O140" s="1"/>
      <c r="T140" s="1"/>
    </row>
    <row r="141" spans="10:20">
      <c r="K141" s="98"/>
      <c r="O141" s="1"/>
      <c r="T141" s="1"/>
    </row>
    <row r="142" spans="10:20">
      <c r="K142" s="98"/>
      <c r="O142" s="1"/>
      <c r="T142" s="1"/>
    </row>
    <row r="143" spans="10:20">
      <c r="K143" s="98"/>
      <c r="O143" s="1"/>
      <c r="T143" s="1"/>
    </row>
    <row r="144" spans="10:20">
      <c r="J144" s="98"/>
      <c r="K144" s="98"/>
      <c r="O144" s="1"/>
      <c r="T144" s="1"/>
    </row>
    <row r="145" spans="11:20">
      <c r="K145" s="98"/>
      <c r="O145" s="1"/>
      <c r="T145" s="1"/>
    </row>
    <row r="146" spans="11:20">
      <c r="K146" s="98"/>
      <c r="O146" s="1"/>
      <c r="T146" s="1"/>
    </row>
    <row r="147" spans="11:20">
      <c r="K147" s="98"/>
      <c r="O147" s="1"/>
      <c r="T147" s="1"/>
    </row>
    <row r="148" spans="11:20">
      <c r="K148" s="98"/>
      <c r="O148" s="1"/>
      <c r="T148" s="1"/>
    </row>
    <row r="149" spans="11:20">
      <c r="K149" s="98"/>
      <c r="O149" s="1"/>
      <c r="T149" s="1"/>
    </row>
    <row r="150" spans="11:20">
      <c r="K150" s="98"/>
      <c r="O150" s="1"/>
      <c r="T150" s="1"/>
    </row>
    <row r="151" spans="11:20">
      <c r="K151" s="98"/>
      <c r="O151" s="1"/>
      <c r="T151" s="1"/>
    </row>
    <row r="152" spans="11:20">
      <c r="K152" s="98"/>
      <c r="O152" s="1"/>
      <c r="T152" s="1"/>
    </row>
    <row r="153" spans="11:20">
      <c r="K153" s="98"/>
      <c r="O153" s="1"/>
      <c r="T153" s="1"/>
    </row>
    <row r="154" spans="11:20">
      <c r="K154" s="98"/>
      <c r="O154" s="1"/>
      <c r="T154" s="1"/>
    </row>
    <row r="155" spans="11:20">
      <c r="K155" s="98"/>
      <c r="O155" s="1"/>
      <c r="T155" s="1"/>
    </row>
    <row r="156" spans="11:20">
      <c r="K156" s="98"/>
      <c r="O156" s="1"/>
      <c r="T156" s="1"/>
    </row>
    <row r="157" spans="11:20">
      <c r="K157" s="98"/>
      <c r="O157" s="1"/>
      <c r="T157" s="1"/>
    </row>
    <row r="158" spans="11:20">
      <c r="K158" s="98"/>
      <c r="O158" s="1"/>
      <c r="T158" s="1"/>
    </row>
    <row r="159" spans="11:20">
      <c r="K159" s="98"/>
      <c r="O159" s="1"/>
      <c r="T159" s="1"/>
    </row>
    <row r="160" spans="11:20">
      <c r="K160" s="98"/>
      <c r="O160" s="1"/>
      <c r="T160" s="1"/>
    </row>
    <row r="161" spans="10:20">
      <c r="K161" s="98"/>
      <c r="O161" s="1"/>
      <c r="T161" s="1"/>
    </row>
    <row r="162" spans="10:20">
      <c r="K162" s="98"/>
      <c r="O162" s="1"/>
      <c r="T162" s="1"/>
    </row>
    <row r="163" spans="10:20">
      <c r="K163" s="98"/>
      <c r="O163" s="1"/>
      <c r="T163" s="1"/>
    </row>
    <row r="164" spans="10:20">
      <c r="K164" s="98"/>
      <c r="O164" s="1"/>
      <c r="T164" s="1"/>
    </row>
    <row r="165" spans="10:20">
      <c r="K165" s="98"/>
      <c r="O165" s="1"/>
      <c r="T165" s="1"/>
    </row>
    <row r="166" spans="10:20">
      <c r="K166" s="98"/>
      <c r="O166" s="1"/>
      <c r="T166" s="1"/>
    </row>
    <row r="167" spans="10:20">
      <c r="K167" s="98"/>
      <c r="O167" s="1"/>
      <c r="T167" s="1"/>
    </row>
    <row r="168" spans="10:20">
      <c r="K168" s="98"/>
      <c r="O168" s="1"/>
      <c r="T168" s="1"/>
    </row>
    <row r="169" spans="10:20">
      <c r="K169" s="98"/>
      <c r="O169" s="1"/>
      <c r="T169" s="1"/>
    </row>
    <row r="170" spans="10:20">
      <c r="K170" s="98"/>
      <c r="O170" s="1"/>
      <c r="T170" s="1"/>
    </row>
    <row r="171" spans="10:20">
      <c r="K171" s="98"/>
      <c r="O171" s="1"/>
      <c r="T171" s="1"/>
    </row>
    <row r="172" spans="10:20">
      <c r="K172" s="98"/>
      <c r="O172" s="1"/>
      <c r="T172" s="1"/>
    </row>
    <row r="173" spans="10:20">
      <c r="K173" s="98"/>
      <c r="O173" s="1"/>
      <c r="T173" s="1"/>
    </row>
    <row r="174" spans="10:20">
      <c r="K174" s="98"/>
      <c r="O174" s="1"/>
      <c r="T174" s="1"/>
    </row>
    <row r="175" spans="10:20">
      <c r="K175" s="98"/>
      <c r="O175" s="1"/>
      <c r="T175" s="1"/>
    </row>
    <row r="176" spans="10:20">
      <c r="J176" s="98"/>
      <c r="K176" s="98"/>
      <c r="O176" s="1"/>
      <c r="T176" s="1"/>
    </row>
    <row r="177" spans="2:20">
      <c r="K177" s="98"/>
      <c r="O177" s="1"/>
      <c r="T177" s="1"/>
    </row>
    <row r="178" spans="2:20">
      <c r="K178" s="98"/>
      <c r="O178" s="1"/>
      <c r="T178" s="1"/>
    </row>
    <row r="179" spans="2:20">
      <c r="K179" s="98"/>
      <c r="O179" s="1"/>
      <c r="T179" s="1"/>
    </row>
    <row r="180" spans="2:20">
      <c r="K180" s="98"/>
      <c r="O180" s="1"/>
      <c r="T180" s="1"/>
    </row>
    <row r="181" spans="2:20">
      <c r="J181" s="98"/>
      <c r="K181" s="98"/>
      <c r="O181" s="1"/>
      <c r="T181" s="1"/>
    </row>
    <row r="182" spans="2:20">
      <c r="K182" s="98"/>
      <c r="O182" s="1"/>
      <c r="T182" s="1"/>
    </row>
    <row r="183" spans="2:20">
      <c r="K183" s="98"/>
      <c r="O183" s="1"/>
      <c r="T183" s="1"/>
    </row>
    <row r="184" spans="2:20">
      <c r="K184" s="98"/>
      <c r="O184" s="1"/>
      <c r="T184" s="1"/>
    </row>
    <row r="185" spans="2:20">
      <c r="K185" s="98"/>
      <c r="O185" s="1"/>
      <c r="T185" s="1"/>
    </row>
    <row r="186" spans="2:20">
      <c r="K186" s="98"/>
      <c r="O186" s="1"/>
      <c r="T186" s="1"/>
    </row>
    <row r="187" spans="2:20">
      <c r="K187" s="98"/>
      <c r="O187" s="1"/>
      <c r="T187" s="1"/>
    </row>
    <row r="188" spans="2:20">
      <c r="K188" s="98"/>
      <c r="O188" s="1"/>
      <c r="T188" s="1"/>
    </row>
    <row r="189" spans="2:20">
      <c r="K189" s="98"/>
      <c r="O189" s="1"/>
      <c r="T189" s="1"/>
    </row>
    <row r="190" spans="2:20">
      <c r="K190" s="98"/>
      <c r="O190" s="1"/>
      <c r="T190" s="1"/>
    </row>
    <row r="191" spans="2:20">
      <c r="B191" s="98"/>
      <c r="K191" s="98"/>
      <c r="O191" s="1"/>
      <c r="T191" s="1"/>
    </row>
    <row r="192" spans="2:20">
      <c r="J192" s="98"/>
      <c r="K192" s="98"/>
      <c r="O192" s="1"/>
      <c r="T192" s="1"/>
    </row>
    <row r="193" spans="11:20">
      <c r="K193" s="98"/>
      <c r="O193" s="1"/>
      <c r="T193" s="1"/>
    </row>
    <row r="194" spans="11:20">
      <c r="K194" s="98"/>
      <c r="O194" s="1"/>
      <c r="T194" s="1"/>
    </row>
    <row r="195" spans="11:20">
      <c r="K195" s="98"/>
      <c r="O195" s="1"/>
      <c r="T195" s="1"/>
    </row>
    <row r="196" spans="11:20">
      <c r="K196" s="98"/>
      <c r="O196" s="1"/>
      <c r="T196" s="1"/>
    </row>
    <row r="197" spans="11:20">
      <c r="K197" s="98"/>
      <c r="O197" s="1"/>
      <c r="T197" s="1"/>
    </row>
    <row r="198" spans="11:20">
      <c r="K198" s="98"/>
      <c r="O198" s="1"/>
      <c r="T198" s="1"/>
    </row>
    <row r="199" spans="11:20">
      <c r="K199" s="98"/>
      <c r="O199" s="1"/>
      <c r="T199" s="1"/>
    </row>
    <row r="200" spans="11:20">
      <c r="K200" s="98"/>
      <c r="O200" s="1"/>
      <c r="T200" s="1"/>
    </row>
    <row r="201" spans="11:20">
      <c r="K201" s="98"/>
      <c r="O201" s="1"/>
      <c r="T201" s="1"/>
    </row>
    <row r="202" spans="11:20">
      <c r="K202" s="98"/>
      <c r="O202" s="1"/>
      <c r="T202" s="1"/>
    </row>
    <row r="203" spans="11:20">
      <c r="K203" s="98"/>
      <c r="O203" s="1"/>
      <c r="T203" s="1"/>
    </row>
    <row r="204" spans="11:20">
      <c r="K204" s="98"/>
      <c r="O204" s="1"/>
      <c r="T204" s="1"/>
    </row>
    <row r="205" spans="11:20">
      <c r="K205" s="98"/>
      <c r="O205" s="1"/>
      <c r="T205" s="1"/>
    </row>
    <row r="206" spans="11:20">
      <c r="K206" s="98"/>
      <c r="O206" s="1"/>
      <c r="T206" s="1"/>
    </row>
    <row r="207" spans="11:20">
      <c r="K207" s="98"/>
      <c r="O207" s="1"/>
      <c r="T207" s="1"/>
    </row>
    <row r="208" spans="11:20">
      <c r="K208" s="98"/>
      <c r="O208" s="1"/>
      <c r="T208" s="1"/>
    </row>
    <row r="209" spans="10:20">
      <c r="K209" s="98"/>
      <c r="O209" s="1"/>
      <c r="T209" s="1"/>
    </row>
    <row r="210" spans="10:20">
      <c r="K210" s="98"/>
      <c r="O210" s="1"/>
      <c r="T210" s="1"/>
    </row>
    <row r="211" spans="10:20">
      <c r="K211" s="98"/>
      <c r="O211" s="1"/>
      <c r="T211" s="1"/>
    </row>
    <row r="212" spans="10:20">
      <c r="K212" s="98"/>
      <c r="O212" s="1"/>
      <c r="T212" s="1"/>
    </row>
    <row r="213" spans="10:20">
      <c r="K213" s="98"/>
      <c r="O213" s="1"/>
      <c r="T213" s="1"/>
    </row>
    <row r="214" spans="10:20">
      <c r="K214" s="98"/>
      <c r="O214" s="1"/>
      <c r="T214" s="1"/>
    </row>
    <row r="215" spans="10:20">
      <c r="K215" s="98"/>
      <c r="O215" s="1"/>
      <c r="T215" s="1"/>
    </row>
    <row r="216" spans="10:20">
      <c r="K216" s="98"/>
      <c r="O216" s="1"/>
      <c r="T216" s="1"/>
    </row>
    <row r="217" spans="10:20">
      <c r="K217" s="98"/>
      <c r="O217" s="1"/>
      <c r="T217" s="1"/>
    </row>
    <row r="218" spans="10:20">
      <c r="K218" s="98"/>
      <c r="O218" s="1"/>
      <c r="T218" s="1"/>
    </row>
    <row r="219" spans="10:20">
      <c r="J219" s="98"/>
      <c r="K219" s="98"/>
      <c r="O219" s="1"/>
      <c r="T219" s="1"/>
    </row>
    <row r="220" spans="10:20">
      <c r="K220" s="98"/>
      <c r="O220" s="1"/>
      <c r="T220" s="1"/>
    </row>
    <row r="221" spans="10:20">
      <c r="K221" s="98"/>
      <c r="O221" s="1"/>
      <c r="T221" s="1"/>
    </row>
    <row r="222" spans="10:20">
      <c r="K222" s="98"/>
      <c r="O222" s="1"/>
      <c r="T222" s="1"/>
    </row>
    <row r="223" spans="10:20">
      <c r="K223" s="98"/>
      <c r="O223" s="1"/>
      <c r="T223" s="1"/>
    </row>
    <row r="224" spans="10:20">
      <c r="J224" s="98"/>
      <c r="K224" s="98"/>
      <c r="O224" s="1"/>
      <c r="T224" s="1"/>
    </row>
    <row r="225" spans="2:20">
      <c r="K225" s="98"/>
      <c r="O225" s="1"/>
      <c r="T225" s="1"/>
    </row>
    <row r="226" spans="2:20">
      <c r="K226" s="98"/>
      <c r="O226" s="1"/>
      <c r="T226" s="1"/>
    </row>
    <row r="227" spans="2:20">
      <c r="J227" s="98"/>
      <c r="K227" s="98"/>
      <c r="O227" s="1"/>
      <c r="T227" s="1"/>
    </row>
    <row r="228" spans="2:20">
      <c r="K228" s="98"/>
      <c r="O228" s="1"/>
      <c r="T228" s="1"/>
    </row>
    <row r="229" spans="2:20">
      <c r="K229" s="98"/>
      <c r="O229" s="1"/>
      <c r="T229" s="1"/>
    </row>
    <row r="230" spans="2:20">
      <c r="K230" s="98"/>
      <c r="O230" s="1"/>
      <c r="T230" s="1"/>
    </row>
    <row r="231" spans="2:20">
      <c r="K231" s="98"/>
      <c r="O231" s="1"/>
      <c r="T231" s="1"/>
    </row>
    <row r="232" spans="2:20">
      <c r="K232" s="98"/>
      <c r="O232" s="1"/>
      <c r="T232" s="1"/>
    </row>
    <row r="233" spans="2:20">
      <c r="K233" s="98"/>
      <c r="O233" s="1"/>
      <c r="T233" s="1"/>
    </row>
    <row r="234" spans="2:20">
      <c r="K234" s="98"/>
      <c r="O234" s="1"/>
      <c r="T234" s="1"/>
    </row>
    <row r="235" spans="2:20">
      <c r="K235" s="98"/>
      <c r="O235" s="1"/>
      <c r="T235" s="1"/>
    </row>
    <row r="236" spans="2:20">
      <c r="J236" s="98"/>
      <c r="K236" s="98"/>
      <c r="O236" s="1"/>
      <c r="T236" s="1"/>
    </row>
    <row r="237" spans="2:20">
      <c r="K237" s="98"/>
      <c r="O237" s="1"/>
      <c r="T237" s="1"/>
    </row>
    <row r="238" spans="2:20">
      <c r="B238" s="98"/>
      <c r="K238" s="98"/>
      <c r="O238" s="1"/>
      <c r="T238" s="1"/>
    </row>
    <row r="239" spans="2:20">
      <c r="K239" s="98"/>
      <c r="O239" s="1"/>
      <c r="T239" s="1"/>
    </row>
    <row r="240" spans="2:20">
      <c r="K240" s="98"/>
      <c r="O240" s="1"/>
      <c r="T240" s="1"/>
    </row>
    <row r="241" spans="2:20">
      <c r="K241" s="98"/>
      <c r="O241" s="1"/>
      <c r="T241" s="1"/>
    </row>
    <row r="242" spans="2:20">
      <c r="K242" s="98"/>
      <c r="O242" s="1"/>
      <c r="T242" s="1"/>
    </row>
    <row r="243" spans="2:20">
      <c r="K243" s="98"/>
      <c r="O243" s="1"/>
      <c r="T243" s="1"/>
    </row>
    <row r="244" spans="2:20">
      <c r="K244" s="98"/>
      <c r="O244" s="1"/>
      <c r="T244" s="1"/>
    </row>
    <row r="245" spans="2:20">
      <c r="J245" s="98"/>
      <c r="K245" s="98"/>
      <c r="O245" s="1"/>
      <c r="T245" s="1"/>
    </row>
    <row r="246" spans="2:20">
      <c r="K246" s="98"/>
      <c r="O246" s="1"/>
      <c r="T246" s="1"/>
    </row>
    <row r="247" spans="2:20">
      <c r="K247" s="98"/>
      <c r="O247" s="1"/>
      <c r="T247" s="1"/>
    </row>
    <row r="248" spans="2:20">
      <c r="J248" s="98"/>
      <c r="K248" s="98"/>
      <c r="O248" s="1"/>
      <c r="T248" s="1"/>
    </row>
    <row r="249" spans="2:20">
      <c r="K249" s="98"/>
      <c r="O249" s="1"/>
      <c r="T249" s="1"/>
    </row>
    <row r="250" spans="2:20">
      <c r="K250" s="98"/>
      <c r="O250" s="1"/>
      <c r="T250" s="1"/>
    </row>
    <row r="251" spans="2:20">
      <c r="K251" s="98"/>
      <c r="O251" s="1"/>
      <c r="T251" s="1"/>
    </row>
    <row r="252" spans="2:20">
      <c r="B252" s="98"/>
      <c r="K252" s="98"/>
      <c r="O252" s="1"/>
      <c r="T252" s="1"/>
    </row>
    <row r="253" spans="2:20">
      <c r="B253" s="98"/>
      <c r="K253" s="98"/>
      <c r="O253" s="1"/>
      <c r="T253" s="1"/>
    </row>
    <row r="254" spans="2:20">
      <c r="B254" s="98"/>
      <c r="K254" s="98"/>
      <c r="O254" s="1"/>
      <c r="T254" s="1"/>
    </row>
  </sheetData>
  <autoFilter ref="A2:Z16">
    <sortState ref="A3:Z191">
      <sortCondition descending="1" ref="O2:O16"/>
    </sortState>
  </autoFilter>
  <phoneticPr fontId="1" type="noConversion"/>
  <conditionalFormatting sqref="H28:H1048576">
    <cfRule type="cellIs" dxfId="157" priority="12" operator="greaterThan">
      <formula>20</formula>
    </cfRule>
    <cfRule type="cellIs" dxfId="156" priority="13" operator="greaterThan">
      <formula>10</formula>
    </cfRule>
  </conditionalFormatting>
  <conditionalFormatting sqref="H1:H15 G28:H1048576">
    <cfRule type="cellIs" dxfId="155" priority="11" operator="lessThan">
      <formula>1</formula>
    </cfRule>
  </conditionalFormatting>
  <conditionalFormatting sqref="H28:H1048576">
    <cfRule type="cellIs" dxfId="154" priority="8" operator="greaterThan">
      <formula>3</formula>
    </cfRule>
    <cfRule type="cellIs" dxfId="153" priority="10" operator="greaterThan">
      <formula>0.1</formula>
    </cfRule>
  </conditionalFormatting>
  <conditionalFormatting sqref="K28:K1048576">
    <cfRule type="cellIs" dxfId="152" priority="9" operator="lessThan">
      <formula>10</formula>
    </cfRule>
  </conditionalFormatting>
  <conditionalFormatting sqref="O1:O254">
    <cfRule type="cellIs" dxfId="151" priority="3" operator="greaterThan">
      <formula>20</formula>
    </cfRule>
    <cfRule type="cellIs" dxfId="150" priority="6" operator="greaterThan">
      <formula>15</formula>
    </cfRule>
  </conditionalFormatting>
  <conditionalFormatting sqref="N1:N254">
    <cfRule type="cellIs" dxfId="149" priority="5" operator="lessThan">
      <formula>1</formula>
    </cfRule>
  </conditionalFormatting>
  <conditionalFormatting sqref="M1:M254">
    <cfRule type="cellIs" dxfId="148" priority="4" operator="lessThan">
      <formula>10</formula>
    </cfRule>
  </conditionalFormatting>
  <conditionalFormatting sqref="O1:O254">
    <cfRule type="cellIs" dxfId="147" priority="7" operator="greaterThan">
      <formula>10</formula>
    </cfRule>
  </conditionalFormatting>
  <conditionalFormatting sqref="L1:L1048576">
    <cfRule type="cellIs" dxfId="146" priority="2" operator="greaterThan">
      <formula>3</formula>
    </cfRule>
  </conditionalFormatting>
  <conditionalFormatting sqref="H16:H17">
    <cfRule type="cellIs" dxfId="145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workbookViewId="0">
      <selection activeCell="E47" sqref="E47"/>
    </sheetView>
  </sheetViews>
  <sheetFormatPr defaultColWidth="9" defaultRowHeight="16.5"/>
  <cols>
    <col min="1" max="1" width="5.25" style="12" bestFit="1" customWidth="1"/>
    <col min="2" max="2" width="17.75" style="12" customWidth="1"/>
    <col min="3" max="7" width="9" style="12"/>
    <col min="8" max="8" width="11" style="12" bestFit="1" customWidth="1"/>
    <col min="9" max="9" width="9" style="12" customWidth="1"/>
    <col min="10" max="18" width="9" style="12"/>
    <col min="19" max="19" width="9" style="1"/>
    <col min="20" max="16384" width="9" style="12"/>
  </cols>
  <sheetData>
    <row r="1" spans="1:25">
      <c r="M1" s="12" t="s">
        <v>46</v>
      </c>
      <c r="N1" s="12">
        <v>2</v>
      </c>
      <c r="R1" s="12">
        <v>5</v>
      </c>
      <c r="S1" s="1">
        <v>10</v>
      </c>
      <c r="T1" s="12">
        <v>5</v>
      </c>
      <c r="U1" s="12">
        <v>10</v>
      </c>
      <c r="V1" s="12">
        <v>15</v>
      </c>
      <c r="W1" s="12">
        <v>20</v>
      </c>
      <c r="X1" s="12">
        <v>25</v>
      </c>
      <c r="Y1" s="12" t="s">
        <v>35</v>
      </c>
    </row>
    <row r="2" spans="1:25">
      <c r="A2" s="12" t="s">
        <v>350</v>
      </c>
      <c r="B2" s="12" t="s">
        <v>4</v>
      </c>
      <c r="C2" s="12" t="s">
        <v>5</v>
      </c>
      <c r="D2" s="12" t="s">
        <v>6</v>
      </c>
      <c r="E2" s="12" t="s">
        <v>7</v>
      </c>
      <c r="F2" s="12" t="s">
        <v>8</v>
      </c>
      <c r="G2" s="12" t="s">
        <v>40</v>
      </c>
      <c r="H2" s="12" t="s">
        <v>41</v>
      </c>
      <c r="I2" s="12" t="s">
        <v>42</v>
      </c>
      <c r="J2" s="12" t="s">
        <v>260</v>
      </c>
      <c r="K2" s="12" t="s">
        <v>9</v>
      </c>
      <c r="L2" s="12" t="s">
        <v>38</v>
      </c>
      <c r="M2" s="12" t="s">
        <v>39</v>
      </c>
      <c r="N2" s="12" t="s">
        <v>0</v>
      </c>
      <c r="O2" s="12" t="s">
        <v>1</v>
      </c>
      <c r="P2" s="12" t="s">
        <v>36</v>
      </c>
      <c r="Q2" s="12" t="s">
        <v>37</v>
      </c>
      <c r="R2" s="12">
        <f t="shared" ref="R2:X2" si="0">POWER((1+R1/100), 10)</f>
        <v>1.6288946267774416</v>
      </c>
      <c r="S2" s="1">
        <f t="shared" si="0"/>
        <v>2.5937424601000019</v>
      </c>
      <c r="T2" s="12">
        <f t="shared" si="0"/>
        <v>1.6288946267774416</v>
      </c>
      <c r="U2" s="12">
        <f t="shared" si="0"/>
        <v>2.5937424601000019</v>
      </c>
      <c r="V2" s="12">
        <f t="shared" si="0"/>
        <v>4.0455577357079067</v>
      </c>
      <c r="W2" s="12">
        <f t="shared" si="0"/>
        <v>6.1917364223999991</v>
      </c>
      <c r="X2" s="12">
        <f t="shared" si="0"/>
        <v>9.3132257461547852</v>
      </c>
    </row>
    <row r="3" spans="1:25">
      <c r="A3" s="12" t="s">
        <v>334</v>
      </c>
      <c r="B3" s="15" t="s">
        <v>128</v>
      </c>
      <c r="C3" s="16">
        <v>13750</v>
      </c>
      <c r="D3" s="15">
        <v>1.4</v>
      </c>
      <c r="E3" s="15">
        <v>50.3</v>
      </c>
      <c r="F3" s="16">
        <v>28050</v>
      </c>
      <c r="G3" s="16">
        <v>12184</v>
      </c>
      <c r="H3" s="15">
        <v>0.11</v>
      </c>
      <c r="I3" s="15">
        <v>2.4</v>
      </c>
      <c r="J3" s="15" t="s">
        <v>261</v>
      </c>
      <c r="K3" s="17" t="s">
        <v>129</v>
      </c>
      <c r="L3" s="12">
        <f t="shared" ref="L3:L34" si="1">C3/G3</f>
        <v>1.1285292186474065</v>
      </c>
      <c r="M3" s="12">
        <f t="shared" ref="M3:M34" si="2">C3/F3</f>
        <v>0.49019607843137253</v>
      </c>
      <c r="N3" s="1">
        <f t="shared" ref="N3:N34" si="3">((POWER(P3,1/10)-1)*100)</f>
        <v>61.406863149698431</v>
      </c>
      <c r="O3" s="12">
        <f t="shared" ref="O3:O34" si="4">IF($N$1=1,POWER((1+(D3+E3)/200),10)*F3,POWER((1+(E3)/100),10)*F3)</f>
        <v>1650147.1416514672</v>
      </c>
      <c r="P3" s="12">
        <f t="shared" ref="P3:P34" si="5">O3/C3</f>
        <v>120.0107012110158</v>
      </c>
      <c r="Q3" s="12">
        <f t="shared" ref="Q3:Q34" si="6">R3/C3*100-100</f>
        <v>7267.616004016264</v>
      </c>
      <c r="R3" s="12">
        <f t="shared" ref="R3:X12" si="7">$O3/R$2</f>
        <v>1013047.2005522364</v>
      </c>
      <c r="S3" s="1">
        <f t="shared" si="7"/>
        <v>636203.15703504568</v>
      </c>
      <c r="T3" s="12">
        <f t="shared" si="7"/>
        <v>1013047.2005522364</v>
      </c>
      <c r="U3" s="12">
        <f t="shared" si="7"/>
        <v>636203.15703504568</v>
      </c>
      <c r="V3" s="12">
        <f t="shared" si="7"/>
        <v>407891.13626695488</v>
      </c>
      <c r="W3" s="12">
        <f t="shared" si="7"/>
        <v>266507.97596643306</v>
      </c>
      <c r="X3" s="12">
        <f t="shared" si="7"/>
        <v>177183.20017452328</v>
      </c>
      <c r="Y3" s="12">
        <f t="shared" ref="Y3:Y34" si="8">ROUND(1000000/C3,  0)</f>
        <v>73</v>
      </c>
    </row>
    <row r="4" spans="1:25">
      <c r="A4" s="12" t="s">
        <v>336</v>
      </c>
      <c r="B4" s="15" t="s">
        <v>31</v>
      </c>
      <c r="C4" s="16">
        <v>4840</v>
      </c>
      <c r="D4" s="15">
        <v>0.4</v>
      </c>
      <c r="E4" s="15">
        <v>39.700000000000003</v>
      </c>
      <c r="F4" s="16">
        <v>8185</v>
      </c>
      <c r="G4" s="16">
        <v>2839</v>
      </c>
      <c r="H4" s="15">
        <v>0.19</v>
      </c>
      <c r="I4" s="15">
        <v>2.1</v>
      </c>
      <c r="J4" s="15" t="s">
        <v>275</v>
      </c>
      <c r="K4" s="17" t="s">
        <v>138</v>
      </c>
      <c r="L4" s="12">
        <f t="shared" si="1"/>
        <v>1.704825642831983</v>
      </c>
      <c r="M4" s="12">
        <f t="shared" si="2"/>
        <v>0.5913255956017105</v>
      </c>
      <c r="N4" s="1">
        <f t="shared" si="3"/>
        <v>47.235907780439135</v>
      </c>
      <c r="O4" s="12">
        <f t="shared" si="4"/>
        <v>231730.25785574445</v>
      </c>
      <c r="P4" s="12">
        <f t="shared" si="5"/>
        <v>47.878152449533978</v>
      </c>
      <c r="Q4" s="12">
        <f t="shared" si="6"/>
        <v>2839.3032343813875</v>
      </c>
      <c r="R4" s="12">
        <f t="shared" si="7"/>
        <v>142262.27654405916</v>
      </c>
      <c r="S4" s="1">
        <f t="shared" si="7"/>
        <v>89342.045874057236</v>
      </c>
      <c r="T4" s="12">
        <f t="shared" si="7"/>
        <v>142262.27654405916</v>
      </c>
      <c r="U4" s="12">
        <f t="shared" si="7"/>
        <v>89342.045874057236</v>
      </c>
      <c r="V4" s="12">
        <f t="shared" si="7"/>
        <v>57280.175687616393</v>
      </c>
      <c r="W4" s="12">
        <f t="shared" si="7"/>
        <v>37425.730368206263</v>
      </c>
      <c r="X4" s="12">
        <f t="shared" si="7"/>
        <v>24881.846974601736</v>
      </c>
      <c r="Y4" s="12">
        <f t="shared" si="8"/>
        <v>207</v>
      </c>
    </row>
    <row r="5" spans="1:25">
      <c r="A5" s="12" t="s">
        <v>334</v>
      </c>
      <c r="B5" s="15" t="s">
        <v>119</v>
      </c>
      <c r="C5" s="16">
        <v>1470</v>
      </c>
      <c r="D5" s="15">
        <v>18</v>
      </c>
      <c r="E5" s="15">
        <v>22.1</v>
      </c>
      <c r="F5" s="16">
        <v>1924</v>
      </c>
      <c r="G5" s="15">
        <v>353</v>
      </c>
      <c r="H5" s="15">
        <v>0.33</v>
      </c>
      <c r="I5" s="15">
        <v>5.4</v>
      </c>
      <c r="J5" s="15" t="s">
        <v>263</v>
      </c>
      <c r="K5" s="17" t="s">
        <v>120</v>
      </c>
      <c r="L5" s="12">
        <f t="shared" si="1"/>
        <v>4.1643059490084982</v>
      </c>
      <c r="M5" s="12">
        <f t="shared" si="2"/>
        <v>0.76403326403326399</v>
      </c>
      <c r="N5" s="1">
        <f t="shared" si="3"/>
        <v>25.430870766349777</v>
      </c>
      <c r="O5" s="12">
        <f t="shared" si="4"/>
        <v>14169.734312533814</v>
      </c>
      <c r="P5" s="12">
        <f t="shared" si="5"/>
        <v>9.6392750425400102</v>
      </c>
      <c r="Q5" s="12">
        <f t="shared" si="6"/>
        <v>491.76787031399783</v>
      </c>
      <c r="R5" s="12">
        <f t="shared" si="7"/>
        <v>8698.9876936157689</v>
      </c>
      <c r="S5" s="1">
        <f t="shared" si="7"/>
        <v>5463.0459771967871</v>
      </c>
      <c r="T5" s="12">
        <f t="shared" si="7"/>
        <v>8698.9876936157689</v>
      </c>
      <c r="U5" s="12">
        <f t="shared" si="7"/>
        <v>5463.0459771967871</v>
      </c>
      <c r="V5" s="12">
        <f t="shared" si="7"/>
        <v>3502.5416118685898</v>
      </c>
      <c r="W5" s="12">
        <f t="shared" si="7"/>
        <v>2288.4911995400212</v>
      </c>
      <c r="X5" s="12">
        <f t="shared" si="7"/>
        <v>1521.4636366335444</v>
      </c>
      <c r="Y5" s="12">
        <f t="shared" si="8"/>
        <v>680</v>
      </c>
    </row>
    <row r="6" spans="1:25">
      <c r="A6" s="12" t="s">
        <v>334</v>
      </c>
      <c r="B6" s="15" t="s">
        <v>375</v>
      </c>
      <c r="C6" s="16">
        <v>1405</v>
      </c>
      <c r="D6" s="15">
        <v>2.9</v>
      </c>
      <c r="E6" s="15">
        <v>23.1</v>
      </c>
      <c r="F6" s="16">
        <v>1565</v>
      </c>
      <c r="G6" s="15">
        <v>331</v>
      </c>
      <c r="H6" s="15">
        <v>0.21</v>
      </c>
      <c r="I6" s="15">
        <v>1.4</v>
      </c>
      <c r="J6" s="15" t="s">
        <v>279</v>
      </c>
      <c r="K6" s="17" t="s">
        <v>376</v>
      </c>
      <c r="L6" s="12">
        <f t="shared" si="1"/>
        <v>4.2447129909365557</v>
      </c>
      <c r="M6" s="12">
        <f t="shared" si="2"/>
        <v>0.89776357827476039</v>
      </c>
      <c r="N6" s="1">
        <f t="shared" si="3"/>
        <v>24.434800169406536</v>
      </c>
      <c r="O6" s="12">
        <f t="shared" si="4"/>
        <v>12505.321778869607</v>
      </c>
      <c r="P6" s="12">
        <f t="shared" si="5"/>
        <v>8.9005848959926031</v>
      </c>
      <c r="Q6" s="12">
        <f t="shared" si="6"/>
        <v>446.41870319145596</v>
      </c>
      <c r="R6" s="12">
        <f t="shared" si="7"/>
        <v>7677.1827798399563</v>
      </c>
      <c r="S6" s="1">
        <f t="shared" si="7"/>
        <v>4821.3428940001486</v>
      </c>
      <c r="T6" s="12">
        <f t="shared" si="7"/>
        <v>7677.1827798399563</v>
      </c>
      <c r="U6" s="12">
        <f t="shared" si="7"/>
        <v>4821.3428940001486</v>
      </c>
      <c r="V6" s="12">
        <f t="shared" si="7"/>
        <v>3091.1242888692527</v>
      </c>
      <c r="W6" s="12">
        <f t="shared" si="7"/>
        <v>2019.6792831214186</v>
      </c>
      <c r="X6" s="12">
        <f t="shared" si="7"/>
        <v>1342.7487016550376</v>
      </c>
      <c r="Y6" s="12">
        <f t="shared" si="8"/>
        <v>712</v>
      </c>
    </row>
    <row r="7" spans="1:25">
      <c r="A7" s="12" t="s">
        <v>336</v>
      </c>
      <c r="B7" s="15" t="s">
        <v>381</v>
      </c>
      <c r="C7" s="16">
        <v>10600</v>
      </c>
      <c r="D7" s="15">
        <v>4.0999999999999996</v>
      </c>
      <c r="E7" s="15">
        <v>22.6</v>
      </c>
      <c r="F7" s="16">
        <v>11463</v>
      </c>
      <c r="G7" s="16">
        <v>2380</v>
      </c>
      <c r="H7" s="15">
        <v>0.28999999999999998</v>
      </c>
      <c r="I7" s="15">
        <v>0</v>
      </c>
      <c r="J7" s="15" t="s">
        <v>286</v>
      </c>
      <c r="K7" s="17" t="s">
        <v>382</v>
      </c>
      <c r="L7" s="12">
        <f t="shared" si="1"/>
        <v>4.4537815126050422</v>
      </c>
      <c r="M7" s="12">
        <f t="shared" si="2"/>
        <v>0.92471429817674256</v>
      </c>
      <c r="N7" s="1">
        <f t="shared" si="3"/>
        <v>23.563361007846527</v>
      </c>
      <c r="O7" s="12">
        <f t="shared" si="4"/>
        <v>87943.347809407045</v>
      </c>
      <c r="P7" s="12">
        <f t="shared" si="5"/>
        <v>8.2965422461704765</v>
      </c>
      <c r="Q7" s="12">
        <f t="shared" si="6"/>
        <v>409.33572434848759</v>
      </c>
      <c r="R7" s="12">
        <f t="shared" si="7"/>
        <v>53989.586780939688</v>
      </c>
      <c r="S7" s="1">
        <f t="shared" si="7"/>
        <v>33905.96759788417</v>
      </c>
      <c r="T7" s="12">
        <f t="shared" si="7"/>
        <v>53989.586780939688</v>
      </c>
      <c r="U7" s="12">
        <f t="shared" si="7"/>
        <v>33905.96759788417</v>
      </c>
      <c r="V7" s="12">
        <f t="shared" si="7"/>
        <v>21738.250583641315</v>
      </c>
      <c r="W7" s="12">
        <f t="shared" si="7"/>
        <v>14203.341649242724</v>
      </c>
      <c r="X7" s="12">
        <f t="shared" si="7"/>
        <v>9442.8450685539119</v>
      </c>
      <c r="Y7" s="12">
        <f t="shared" si="8"/>
        <v>94</v>
      </c>
    </row>
    <row r="8" spans="1:25">
      <c r="A8" s="12" t="s">
        <v>334</v>
      </c>
      <c r="B8" s="15" t="s">
        <v>371</v>
      </c>
      <c r="C8" s="16">
        <v>2825</v>
      </c>
      <c r="D8" s="15">
        <v>8.1</v>
      </c>
      <c r="E8" s="15">
        <v>4.5</v>
      </c>
      <c r="F8" s="16">
        <v>11149</v>
      </c>
      <c r="G8" s="15">
        <v>491</v>
      </c>
      <c r="H8" s="15">
        <v>0.1</v>
      </c>
      <c r="I8" s="15">
        <v>1.7</v>
      </c>
      <c r="J8" s="15" t="s">
        <v>263</v>
      </c>
      <c r="K8" s="17" t="s">
        <v>372</v>
      </c>
      <c r="L8" s="12">
        <f t="shared" si="1"/>
        <v>5.7535641547861509</v>
      </c>
      <c r="M8" s="12">
        <f t="shared" si="2"/>
        <v>0.25338595389721053</v>
      </c>
      <c r="N8" s="1">
        <f t="shared" si="3"/>
        <v>19.87759922025969</v>
      </c>
      <c r="O8" s="12">
        <f t="shared" si="4"/>
        <v>17314.05608290005</v>
      </c>
      <c r="P8" s="12">
        <f t="shared" si="5"/>
        <v>6.1288694098761241</v>
      </c>
      <c r="Q8" s="12">
        <f t="shared" si="6"/>
        <v>276.25941599434844</v>
      </c>
      <c r="R8" s="12">
        <f t="shared" si="7"/>
        <v>10629.328501840344</v>
      </c>
      <c r="S8" s="1">
        <f t="shared" si="7"/>
        <v>6675.3181355686738</v>
      </c>
      <c r="T8" s="12">
        <f t="shared" si="7"/>
        <v>10629.328501840344</v>
      </c>
      <c r="U8" s="12">
        <f t="shared" si="7"/>
        <v>6675.3181355686738</v>
      </c>
      <c r="V8" s="12">
        <f t="shared" si="7"/>
        <v>4279.7698646291528</v>
      </c>
      <c r="W8" s="12">
        <f t="shared" si="7"/>
        <v>2796.3167198562519</v>
      </c>
      <c r="X8" s="12">
        <f t="shared" si="7"/>
        <v>1859.0826159291394</v>
      </c>
      <c r="Y8" s="12">
        <f t="shared" si="8"/>
        <v>354</v>
      </c>
    </row>
    <row r="9" spans="1:25">
      <c r="A9" s="12" t="s">
        <v>334</v>
      </c>
      <c r="B9" s="15" t="s">
        <v>280</v>
      </c>
      <c r="C9" s="16">
        <v>8570</v>
      </c>
      <c r="D9" s="15">
        <v>1.7</v>
      </c>
      <c r="E9" s="15">
        <v>8.5</v>
      </c>
      <c r="F9" s="16">
        <v>22028</v>
      </c>
      <c r="G9" s="16">
        <v>1807</v>
      </c>
      <c r="H9" s="15">
        <v>0.38</v>
      </c>
      <c r="I9" s="15">
        <v>2.9</v>
      </c>
      <c r="J9" s="15" t="s">
        <v>281</v>
      </c>
      <c r="K9" s="17" t="s">
        <v>282</v>
      </c>
      <c r="L9" s="12">
        <f t="shared" si="1"/>
        <v>4.742667404537908</v>
      </c>
      <c r="M9" s="12">
        <f t="shared" si="2"/>
        <v>0.38905029961866716</v>
      </c>
      <c r="N9" s="1">
        <f t="shared" si="3"/>
        <v>19.241975590611805</v>
      </c>
      <c r="O9" s="12">
        <f t="shared" si="4"/>
        <v>49804.943258557221</v>
      </c>
      <c r="P9" s="12">
        <f t="shared" si="5"/>
        <v>5.8115453043824061</v>
      </c>
      <c r="Q9" s="12">
        <f t="shared" si="6"/>
        <v>256.77846859129255</v>
      </c>
      <c r="R9" s="12">
        <f t="shared" si="7"/>
        <v>30575.914758273771</v>
      </c>
      <c r="S9" s="1">
        <f t="shared" si="7"/>
        <v>19201.961653755319</v>
      </c>
      <c r="T9" s="12">
        <f t="shared" si="7"/>
        <v>30575.914758273771</v>
      </c>
      <c r="U9" s="12">
        <f t="shared" si="7"/>
        <v>19201.961653755319</v>
      </c>
      <c r="V9" s="12">
        <f t="shared" si="7"/>
        <v>12311.020262782671</v>
      </c>
      <c r="W9" s="12">
        <f t="shared" si="7"/>
        <v>8043.7763917689772</v>
      </c>
      <c r="X9" s="12">
        <f t="shared" si="7"/>
        <v>5347.7650618659736</v>
      </c>
      <c r="Y9" s="12">
        <f t="shared" si="8"/>
        <v>117</v>
      </c>
    </row>
    <row r="10" spans="1:25">
      <c r="A10" s="12" t="s">
        <v>334</v>
      </c>
      <c r="B10" s="15" t="s">
        <v>363</v>
      </c>
      <c r="C10" s="16">
        <v>642000</v>
      </c>
      <c r="D10" s="15">
        <v>3.7</v>
      </c>
      <c r="E10" s="15">
        <v>7.8</v>
      </c>
      <c r="F10" s="16">
        <v>1760221</v>
      </c>
      <c r="G10" s="16">
        <v>132630</v>
      </c>
      <c r="H10" s="15">
        <v>0.37</v>
      </c>
      <c r="I10" s="15">
        <v>1.5</v>
      </c>
      <c r="J10" s="15" t="s">
        <v>283</v>
      </c>
      <c r="K10" s="17" t="s">
        <v>364</v>
      </c>
      <c r="L10" s="12">
        <f t="shared" si="1"/>
        <v>4.8405338158787607</v>
      </c>
      <c r="M10" s="12">
        <f t="shared" si="2"/>
        <v>0.36472692917537058</v>
      </c>
      <c r="N10" s="1">
        <f t="shared" si="3"/>
        <v>19.240002877157391</v>
      </c>
      <c r="O10" s="12">
        <f t="shared" si="4"/>
        <v>3730394.8807940022</v>
      </c>
      <c r="P10" s="12">
        <f t="shared" si="5"/>
        <v>5.8105839264704082</v>
      </c>
      <c r="Q10" s="12">
        <f t="shared" si="6"/>
        <v>256.71944832710881</v>
      </c>
      <c r="R10" s="12">
        <f t="shared" si="7"/>
        <v>2290138.8582600388</v>
      </c>
      <c r="S10" s="1">
        <f t="shared" si="7"/>
        <v>1438228.7132124046</v>
      </c>
      <c r="T10" s="12">
        <f t="shared" si="7"/>
        <v>2290138.8582600388</v>
      </c>
      <c r="U10" s="12">
        <f t="shared" si="7"/>
        <v>1438228.7132124046</v>
      </c>
      <c r="V10" s="12">
        <f t="shared" si="7"/>
        <v>922096.56232757831</v>
      </c>
      <c r="W10" s="12">
        <f t="shared" si="7"/>
        <v>602479.59963193198</v>
      </c>
      <c r="X10" s="12">
        <f t="shared" si="7"/>
        <v>400548.10035440145</v>
      </c>
      <c r="Y10" s="12">
        <f t="shared" si="8"/>
        <v>2</v>
      </c>
    </row>
    <row r="11" spans="1:25">
      <c r="A11" s="12" t="s">
        <v>334</v>
      </c>
      <c r="B11" s="15" t="s">
        <v>19</v>
      </c>
      <c r="C11" s="16">
        <v>16800</v>
      </c>
      <c r="D11" s="15">
        <v>67.400000000000006</v>
      </c>
      <c r="E11" s="15">
        <v>11.9</v>
      </c>
      <c r="F11" s="16">
        <v>31396</v>
      </c>
      <c r="G11" s="16">
        <v>3429</v>
      </c>
      <c r="H11" s="15">
        <v>0.44</v>
      </c>
      <c r="I11" s="15">
        <v>1.3</v>
      </c>
      <c r="J11" s="15" t="s">
        <v>290</v>
      </c>
      <c r="K11" s="17" t="s">
        <v>136</v>
      </c>
      <c r="L11" s="12">
        <f t="shared" si="1"/>
        <v>4.8993875765529307</v>
      </c>
      <c r="M11" s="12">
        <f t="shared" si="2"/>
        <v>0.53510001274047647</v>
      </c>
      <c r="N11" s="1">
        <f t="shared" si="3"/>
        <v>19.120522691089793</v>
      </c>
      <c r="O11" s="12">
        <f t="shared" si="4"/>
        <v>96644.06431699387</v>
      </c>
      <c r="P11" s="12">
        <f t="shared" si="5"/>
        <v>5.7526228760115403</v>
      </c>
      <c r="Q11" s="12">
        <f t="shared" si="6"/>
        <v>253.16114262052446</v>
      </c>
      <c r="R11" s="12">
        <f t="shared" si="7"/>
        <v>59331.071960248111</v>
      </c>
      <c r="S11" s="1">
        <f t="shared" si="7"/>
        <v>37260.470460613025</v>
      </c>
      <c r="T11" s="12">
        <f t="shared" si="7"/>
        <v>59331.071960248111</v>
      </c>
      <c r="U11" s="12">
        <f t="shared" si="7"/>
        <v>37260.470460613025</v>
      </c>
      <c r="V11" s="12">
        <f t="shared" si="7"/>
        <v>23888.934636618833</v>
      </c>
      <c r="W11" s="12">
        <f t="shared" si="7"/>
        <v>15608.555940359836</v>
      </c>
      <c r="X11" s="12">
        <f t="shared" si="7"/>
        <v>10377.077389850232</v>
      </c>
      <c r="Y11" s="12">
        <f t="shared" si="8"/>
        <v>60</v>
      </c>
    </row>
    <row r="12" spans="1:25">
      <c r="A12" s="12" t="s">
        <v>334</v>
      </c>
      <c r="B12" s="15" t="s">
        <v>77</v>
      </c>
      <c r="C12" s="16">
        <v>35750</v>
      </c>
      <c r="D12" s="15">
        <v>15.8</v>
      </c>
      <c r="E12" s="15">
        <v>12.2</v>
      </c>
      <c r="F12" s="16">
        <v>64465</v>
      </c>
      <c r="G12" s="16">
        <v>7556</v>
      </c>
      <c r="H12" s="15">
        <v>0.46</v>
      </c>
      <c r="I12" s="15">
        <v>2.2000000000000002</v>
      </c>
      <c r="J12" s="15" t="s">
        <v>263</v>
      </c>
      <c r="K12" s="17" t="s">
        <v>130</v>
      </c>
      <c r="L12" s="12">
        <f t="shared" si="1"/>
        <v>4.7313393329804132</v>
      </c>
      <c r="M12" s="12">
        <f t="shared" si="2"/>
        <v>0.55456449236019545</v>
      </c>
      <c r="N12" s="1">
        <f t="shared" si="3"/>
        <v>19.013890151365697</v>
      </c>
      <c r="O12" s="12">
        <f t="shared" si="4"/>
        <v>203822.70276636459</v>
      </c>
      <c r="P12" s="12">
        <f t="shared" si="5"/>
        <v>5.7013343431150929</v>
      </c>
      <c r="Q12" s="12">
        <f t="shared" si="6"/>
        <v>250.0124716105455</v>
      </c>
      <c r="R12" s="12">
        <f t="shared" si="7"/>
        <v>125129.45860077001</v>
      </c>
      <c r="S12" s="1">
        <f t="shared" si="7"/>
        <v>78582.475284961867</v>
      </c>
      <c r="T12" s="12">
        <f t="shared" si="7"/>
        <v>125129.45860077001</v>
      </c>
      <c r="U12" s="12">
        <f t="shared" si="7"/>
        <v>78582.475284961867</v>
      </c>
      <c r="V12" s="12">
        <f t="shared" si="7"/>
        <v>50381.854884268243</v>
      </c>
      <c r="W12" s="12">
        <f t="shared" si="7"/>
        <v>32918.50441646549</v>
      </c>
      <c r="X12" s="12">
        <f t="shared" si="7"/>
        <v>21885.296064096616</v>
      </c>
      <c r="Y12" s="12">
        <f t="shared" si="8"/>
        <v>28</v>
      </c>
    </row>
    <row r="13" spans="1:25">
      <c r="A13" s="12" t="s">
        <v>334</v>
      </c>
      <c r="B13" s="15" t="s">
        <v>369</v>
      </c>
      <c r="C13" s="16">
        <v>3720</v>
      </c>
      <c r="D13" s="15">
        <v>2.6</v>
      </c>
      <c r="E13" s="15">
        <v>3.6</v>
      </c>
      <c r="F13" s="16">
        <v>13609</v>
      </c>
      <c r="G13" s="15">
        <v>462</v>
      </c>
      <c r="H13" s="15">
        <v>0.83</v>
      </c>
      <c r="I13" s="15">
        <v>0</v>
      </c>
      <c r="J13" s="15" t="s">
        <v>264</v>
      </c>
      <c r="K13" s="17" t="s">
        <v>370</v>
      </c>
      <c r="L13" s="12">
        <f t="shared" si="1"/>
        <v>8.0519480519480524</v>
      </c>
      <c r="M13" s="12">
        <f t="shared" si="2"/>
        <v>0.27334851936218679</v>
      </c>
      <c r="N13" s="1">
        <f t="shared" si="3"/>
        <v>17.947321503982373</v>
      </c>
      <c r="O13" s="12">
        <f t="shared" si="4"/>
        <v>19383.12373578687</v>
      </c>
      <c r="P13" s="12">
        <f t="shared" si="5"/>
        <v>5.2105171332760403</v>
      </c>
      <c r="Q13" s="12">
        <f t="shared" si="6"/>
        <v>219.88055259193641</v>
      </c>
      <c r="R13" s="12">
        <f t="shared" ref="R13:X22" si="9">$O13/R$2</f>
        <v>11899.556556420035</v>
      </c>
      <c r="S13" s="1">
        <f t="shared" si="9"/>
        <v>7473.0332845148987</v>
      </c>
      <c r="T13" s="12">
        <f t="shared" si="9"/>
        <v>11899.556556420035</v>
      </c>
      <c r="U13" s="12">
        <f t="shared" si="9"/>
        <v>7473.0332845148987</v>
      </c>
      <c r="V13" s="12">
        <f t="shared" si="9"/>
        <v>4791.2117443542402</v>
      </c>
      <c r="W13" s="12">
        <f t="shared" si="9"/>
        <v>3130.4826971742627</v>
      </c>
      <c r="X13" s="12">
        <f t="shared" si="9"/>
        <v>2081.2470634881488</v>
      </c>
      <c r="Y13" s="12">
        <f t="shared" si="8"/>
        <v>269</v>
      </c>
    </row>
    <row r="14" spans="1:25">
      <c r="A14" s="12" t="s">
        <v>336</v>
      </c>
      <c r="B14" s="15" t="s">
        <v>293</v>
      </c>
      <c r="C14" s="16">
        <v>2655</v>
      </c>
      <c r="D14" s="15">
        <v>7.2</v>
      </c>
      <c r="E14" s="15">
        <v>10.4</v>
      </c>
      <c r="F14" s="16">
        <v>5062</v>
      </c>
      <c r="G14" s="15">
        <v>447</v>
      </c>
      <c r="H14" s="15">
        <v>0.47</v>
      </c>
      <c r="I14" s="15">
        <v>0</v>
      </c>
      <c r="J14" s="15" t="s">
        <v>275</v>
      </c>
      <c r="K14" s="17" t="s">
        <v>294</v>
      </c>
      <c r="L14" s="12">
        <f t="shared" si="1"/>
        <v>5.9395973154362416</v>
      </c>
      <c r="M14" s="12">
        <f t="shared" si="2"/>
        <v>0.52449624654286842</v>
      </c>
      <c r="N14" s="1">
        <f t="shared" si="3"/>
        <v>17.759196833062841</v>
      </c>
      <c r="O14" s="12">
        <f t="shared" si="4"/>
        <v>13614.850433868662</v>
      </c>
      <c r="P14" s="12">
        <f t="shared" si="5"/>
        <v>5.1280039298940343</v>
      </c>
      <c r="Q14" s="12">
        <f t="shared" si="6"/>
        <v>214.8149576771047</v>
      </c>
      <c r="R14" s="12">
        <f t="shared" si="9"/>
        <v>8358.3371263271292</v>
      </c>
      <c r="S14" s="1">
        <f t="shared" si="9"/>
        <v>5249.1142213648072</v>
      </c>
      <c r="T14" s="12">
        <f t="shared" si="9"/>
        <v>8358.3371263271292</v>
      </c>
      <c r="U14" s="12">
        <f t="shared" si="9"/>
        <v>5249.1142213648072</v>
      </c>
      <c r="V14" s="12">
        <f t="shared" si="9"/>
        <v>3365.3828033889831</v>
      </c>
      <c r="W14" s="12">
        <f t="shared" si="9"/>
        <v>2198.8743552800274</v>
      </c>
      <c r="X14" s="12">
        <f t="shared" si="9"/>
        <v>1461.8834338349327</v>
      </c>
      <c r="Y14" s="12">
        <f t="shared" si="8"/>
        <v>377</v>
      </c>
    </row>
    <row r="15" spans="1:25">
      <c r="A15" s="12" t="s">
        <v>336</v>
      </c>
      <c r="B15" s="15" t="s">
        <v>86</v>
      </c>
      <c r="C15" s="16">
        <v>4955</v>
      </c>
      <c r="D15" s="15">
        <v>12.9</v>
      </c>
      <c r="E15" s="15">
        <v>12</v>
      </c>
      <c r="F15" s="16">
        <v>8049</v>
      </c>
      <c r="G15" s="15">
        <v>906</v>
      </c>
      <c r="H15" s="15">
        <v>0.18</v>
      </c>
      <c r="I15" s="15">
        <v>2.4</v>
      </c>
      <c r="J15" s="15" t="s">
        <v>269</v>
      </c>
      <c r="K15" s="17" t="s">
        <v>105</v>
      </c>
      <c r="L15" s="12">
        <f t="shared" si="1"/>
        <v>5.4690949227373071</v>
      </c>
      <c r="M15" s="12">
        <f t="shared" si="2"/>
        <v>0.61560442290967821</v>
      </c>
      <c r="N15" s="1">
        <f t="shared" si="3"/>
        <v>17.567653284884209</v>
      </c>
      <c r="O15" s="12">
        <f t="shared" si="4"/>
        <v>24998.972228962557</v>
      </c>
      <c r="P15" s="12">
        <f t="shared" si="5"/>
        <v>5.0452012571064699</v>
      </c>
      <c r="Q15" s="12">
        <f t="shared" si="6"/>
        <v>209.73159185181618</v>
      </c>
      <c r="R15" s="12">
        <f t="shared" si="9"/>
        <v>15347.200376257491</v>
      </c>
      <c r="S15" s="1">
        <f t="shared" si="9"/>
        <v>9638.1859855117309</v>
      </c>
      <c r="T15" s="12">
        <f t="shared" si="9"/>
        <v>15347.200376257491</v>
      </c>
      <c r="U15" s="12">
        <f t="shared" si="9"/>
        <v>9638.1859855117309</v>
      </c>
      <c r="V15" s="12">
        <f t="shared" si="9"/>
        <v>6179.3636037647957</v>
      </c>
      <c r="W15" s="12">
        <f t="shared" si="9"/>
        <v>4037.473581485664</v>
      </c>
      <c r="X15" s="12">
        <f t="shared" si="9"/>
        <v>2684.24420392516</v>
      </c>
      <c r="Y15" s="12">
        <f t="shared" si="8"/>
        <v>202</v>
      </c>
    </row>
    <row r="16" spans="1:25">
      <c r="A16" s="12" t="s">
        <v>336</v>
      </c>
      <c r="B16" s="15" t="s">
        <v>300</v>
      </c>
      <c r="C16" s="16">
        <v>4205</v>
      </c>
      <c r="D16" s="15">
        <v>5.2</v>
      </c>
      <c r="E16" s="15">
        <v>5.4</v>
      </c>
      <c r="F16" s="16">
        <v>12157</v>
      </c>
      <c r="G16" s="15">
        <v>607</v>
      </c>
      <c r="H16" s="15">
        <v>0.23</v>
      </c>
      <c r="I16" s="15">
        <v>3.9</v>
      </c>
      <c r="J16" s="15" t="s">
        <v>289</v>
      </c>
      <c r="K16" s="17" t="s">
        <v>301</v>
      </c>
      <c r="L16" s="12">
        <f t="shared" si="1"/>
        <v>6.9275123558484353</v>
      </c>
      <c r="M16" s="12">
        <f t="shared" si="2"/>
        <v>0.34589125606646376</v>
      </c>
      <c r="N16" s="1">
        <f t="shared" si="3"/>
        <v>17.205138533249077</v>
      </c>
      <c r="O16" s="12">
        <f t="shared" si="4"/>
        <v>20569.916344047335</v>
      </c>
      <c r="P16" s="12">
        <f t="shared" si="5"/>
        <v>4.891775587169402</v>
      </c>
      <c r="Q16" s="12">
        <f t="shared" si="6"/>
        <v>200.31258663104256</v>
      </c>
      <c r="R16" s="12">
        <f t="shared" si="9"/>
        <v>12628.14426783534</v>
      </c>
      <c r="S16" s="1">
        <f t="shared" si="9"/>
        <v>7930.5932105742913</v>
      </c>
      <c r="T16" s="12">
        <f t="shared" si="9"/>
        <v>12628.14426783534</v>
      </c>
      <c r="U16" s="12">
        <f t="shared" si="9"/>
        <v>7930.5932105742913</v>
      </c>
      <c r="V16" s="12">
        <f t="shared" si="9"/>
        <v>5084.5687264547059</v>
      </c>
      <c r="W16" s="12">
        <f t="shared" si="9"/>
        <v>3322.1563291407297</v>
      </c>
      <c r="X16" s="12">
        <f t="shared" si="9"/>
        <v>2208.6779494784796</v>
      </c>
      <c r="Y16" s="12">
        <f t="shared" si="8"/>
        <v>238</v>
      </c>
    </row>
    <row r="17" spans="1:25">
      <c r="A17" s="12" t="s">
        <v>354</v>
      </c>
      <c r="B17" s="15" t="s">
        <v>126</v>
      </c>
      <c r="C17" s="16">
        <v>5820</v>
      </c>
      <c r="D17" s="15">
        <v>5.7</v>
      </c>
      <c r="E17" s="15">
        <v>6.7</v>
      </c>
      <c r="F17" s="16">
        <v>14617</v>
      </c>
      <c r="G17" s="15">
        <v>954</v>
      </c>
      <c r="H17" s="15">
        <v>0.31</v>
      </c>
      <c r="I17" s="15">
        <v>1.5</v>
      </c>
      <c r="J17" s="15" t="s">
        <v>261</v>
      </c>
      <c r="K17" s="17" t="s">
        <v>127</v>
      </c>
      <c r="L17" s="12">
        <f t="shared" si="1"/>
        <v>6.10062893081761</v>
      </c>
      <c r="M17" s="12">
        <f t="shared" si="2"/>
        <v>0.39816651843743583</v>
      </c>
      <c r="N17" s="1">
        <f t="shared" si="3"/>
        <v>16.992479578386721</v>
      </c>
      <c r="O17" s="12">
        <f t="shared" si="4"/>
        <v>27957.764428404851</v>
      </c>
      <c r="P17" s="12">
        <f t="shared" si="5"/>
        <v>4.8037395925094248</v>
      </c>
      <c r="Q17" s="12">
        <f t="shared" si="6"/>
        <v>194.90794024000218</v>
      </c>
      <c r="R17" s="12">
        <f t="shared" si="9"/>
        <v>17163.642121968129</v>
      </c>
      <c r="S17" s="1">
        <f t="shared" si="9"/>
        <v>10778.928462823151</v>
      </c>
      <c r="T17" s="12">
        <f t="shared" si="9"/>
        <v>17163.642121968129</v>
      </c>
      <c r="U17" s="12">
        <f t="shared" si="9"/>
        <v>10778.928462823151</v>
      </c>
      <c r="V17" s="12">
        <f t="shared" si="9"/>
        <v>6910.7317840596079</v>
      </c>
      <c r="W17" s="12">
        <f t="shared" si="9"/>
        <v>4515.3350403065206</v>
      </c>
      <c r="X17" s="12">
        <f t="shared" si="9"/>
        <v>3001.9420972317744</v>
      </c>
      <c r="Y17" s="12">
        <f t="shared" si="8"/>
        <v>172</v>
      </c>
    </row>
    <row r="18" spans="1:25">
      <c r="A18" s="12" t="s">
        <v>334</v>
      </c>
      <c r="B18" s="15" t="s">
        <v>74</v>
      </c>
      <c r="C18" s="16">
        <v>14050</v>
      </c>
      <c r="D18" s="15">
        <v>19.2</v>
      </c>
      <c r="E18" s="15">
        <v>15.5</v>
      </c>
      <c r="F18" s="16">
        <v>15549</v>
      </c>
      <c r="G18" s="16">
        <v>2168</v>
      </c>
      <c r="H18" s="15">
        <v>0.3</v>
      </c>
      <c r="I18" s="15">
        <v>0.9</v>
      </c>
      <c r="J18" s="15" t="s">
        <v>279</v>
      </c>
      <c r="K18" s="17" t="s">
        <v>140</v>
      </c>
      <c r="L18" s="12">
        <f t="shared" si="1"/>
        <v>6.480627306273063</v>
      </c>
      <c r="M18" s="12">
        <f t="shared" si="2"/>
        <v>0.90359508650073961</v>
      </c>
      <c r="N18" s="1">
        <f t="shared" si="3"/>
        <v>16.676823800330798</v>
      </c>
      <c r="O18" s="12">
        <f t="shared" si="4"/>
        <v>65693.485650440154</v>
      </c>
      <c r="P18" s="12">
        <f t="shared" si="5"/>
        <v>4.6756929288569502</v>
      </c>
      <c r="Q18" s="12">
        <f t="shared" si="6"/>
        <v>187.04698585120923</v>
      </c>
      <c r="R18" s="12">
        <f t="shared" si="9"/>
        <v>40330.101512094901</v>
      </c>
      <c r="S18" s="1">
        <f t="shared" si="9"/>
        <v>25327.68255176242</v>
      </c>
      <c r="T18" s="12">
        <f t="shared" si="9"/>
        <v>40330.101512094901</v>
      </c>
      <c r="U18" s="12">
        <f t="shared" si="9"/>
        <v>25327.68255176242</v>
      </c>
      <c r="V18" s="12">
        <f t="shared" si="9"/>
        <v>16238.424944625061</v>
      </c>
      <c r="W18" s="12">
        <f t="shared" si="9"/>
        <v>10609.864692040055</v>
      </c>
      <c r="X18" s="12">
        <f t="shared" si="9"/>
        <v>7053.7843107221433</v>
      </c>
      <c r="Y18" s="12">
        <f t="shared" si="8"/>
        <v>71</v>
      </c>
    </row>
    <row r="19" spans="1:25">
      <c r="A19" s="12" t="s">
        <v>337</v>
      </c>
      <c r="B19" s="15" t="s">
        <v>287</v>
      </c>
      <c r="C19" s="16">
        <v>45050</v>
      </c>
      <c r="D19" s="15">
        <v>8.5</v>
      </c>
      <c r="E19" s="15">
        <v>15.3</v>
      </c>
      <c r="F19" s="16">
        <v>50227</v>
      </c>
      <c r="G19" s="16">
        <v>6567</v>
      </c>
      <c r="H19" s="15">
        <v>0.65</v>
      </c>
      <c r="I19" s="15">
        <v>2.2000000000000002</v>
      </c>
      <c r="J19" s="15" t="s">
        <v>261</v>
      </c>
      <c r="K19" s="17" t="s">
        <v>288</v>
      </c>
      <c r="L19" s="12">
        <f t="shared" si="1"/>
        <v>6.8600578650829904</v>
      </c>
      <c r="M19" s="12">
        <f t="shared" si="2"/>
        <v>0.89692794712007484</v>
      </c>
      <c r="N19" s="1">
        <f t="shared" si="3"/>
        <v>16.561077025679861</v>
      </c>
      <c r="O19" s="12">
        <f t="shared" si="4"/>
        <v>208559.66087306384</v>
      </c>
      <c r="P19" s="12">
        <f t="shared" si="5"/>
        <v>4.6295152247072995</v>
      </c>
      <c r="Q19" s="12">
        <f t="shared" si="6"/>
        <v>184.21207539165374</v>
      </c>
      <c r="R19" s="12">
        <f t="shared" si="9"/>
        <v>128037.53996394003</v>
      </c>
      <c r="S19" s="1">
        <f t="shared" si="9"/>
        <v>80408.777695308585</v>
      </c>
      <c r="T19" s="12">
        <f t="shared" si="9"/>
        <v>128037.53996394003</v>
      </c>
      <c r="U19" s="12">
        <f t="shared" si="9"/>
        <v>80408.777695308585</v>
      </c>
      <c r="V19" s="12">
        <f t="shared" si="9"/>
        <v>51552.758481784294</v>
      </c>
      <c r="W19" s="12">
        <f t="shared" si="9"/>
        <v>33683.549596612727</v>
      </c>
      <c r="X19" s="12">
        <f t="shared" si="9"/>
        <v>22393.923067866501</v>
      </c>
      <c r="Y19" s="12">
        <f t="shared" si="8"/>
        <v>22</v>
      </c>
    </row>
    <row r="20" spans="1:25">
      <c r="A20" s="12" t="s">
        <v>334</v>
      </c>
      <c r="B20" s="15" t="s">
        <v>50</v>
      </c>
      <c r="C20" s="16">
        <v>100500</v>
      </c>
      <c r="D20" s="15">
        <v>28.3</v>
      </c>
      <c r="E20" s="15">
        <v>36.200000000000003</v>
      </c>
      <c r="F20" s="16">
        <v>20032</v>
      </c>
      <c r="G20" s="16">
        <v>6135</v>
      </c>
      <c r="H20" s="15">
        <v>1.65</v>
      </c>
      <c r="I20" s="15">
        <v>0</v>
      </c>
      <c r="J20" s="15"/>
      <c r="K20" s="17" t="s">
        <v>97</v>
      </c>
      <c r="L20" s="12">
        <f t="shared" si="1"/>
        <v>16.381418092909534</v>
      </c>
      <c r="M20" s="12">
        <f t="shared" si="2"/>
        <v>5.0169728434504792</v>
      </c>
      <c r="N20" s="1">
        <f t="shared" si="3"/>
        <v>15.913209888681967</v>
      </c>
      <c r="O20" s="12">
        <f t="shared" si="4"/>
        <v>440043.27405044326</v>
      </c>
      <c r="P20" s="12">
        <f t="shared" si="5"/>
        <v>4.3785400403029184</v>
      </c>
      <c r="Q20" s="12">
        <f t="shared" si="6"/>
        <v>168.80437619008524</v>
      </c>
      <c r="R20" s="12">
        <f t="shared" si="9"/>
        <v>270148.39807103563</v>
      </c>
      <c r="S20" s="1">
        <f t="shared" si="9"/>
        <v>169655.73136874867</v>
      </c>
      <c r="T20" s="12">
        <f t="shared" si="9"/>
        <v>270148.39807103563</v>
      </c>
      <c r="U20" s="12">
        <f t="shared" si="9"/>
        <v>169655.73136874867</v>
      </c>
      <c r="V20" s="12">
        <f t="shared" si="9"/>
        <v>108771.96737706249</v>
      </c>
      <c r="W20" s="12">
        <f t="shared" si="9"/>
        <v>71069.445472272972</v>
      </c>
      <c r="X20" s="12">
        <f t="shared" si="9"/>
        <v>47249.286771785482</v>
      </c>
      <c r="Y20" s="12">
        <f t="shared" si="8"/>
        <v>10</v>
      </c>
    </row>
    <row r="21" spans="1:25">
      <c r="A21" s="12" t="s">
        <v>334</v>
      </c>
      <c r="B21" s="15" t="s">
        <v>379</v>
      </c>
      <c r="C21" s="16">
        <v>8000</v>
      </c>
      <c r="D21" s="15">
        <v>4.8</v>
      </c>
      <c r="E21" s="15">
        <v>2.9</v>
      </c>
      <c r="F21" s="16">
        <v>26010</v>
      </c>
      <c r="G21" s="15">
        <v>750</v>
      </c>
      <c r="H21" s="15">
        <v>0.15</v>
      </c>
      <c r="I21" s="15">
        <v>3.1</v>
      </c>
      <c r="J21" s="15" t="s">
        <v>275</v>
      </c>
      <c r="K21" s="17" t="s">
        <v>380</v>
      </c>
      <c r="L21" s="12">
        <f t="shared" si="1"/>
        <v>10.666666666666666</v>
      </c>
      <c r="M21" s="12">
        <f t="shared" si="2"/>
        <v>0.30757400999615531</v>
      </c>
      <c r="N21" s="1">
        <f t="shared" si="3"/>
        <v>15.776498630389014</v>
      </c>
      <c r="O21" s="12">
        <f t="shared" si="4"/>
        <v>34617.372380500507</v>
      </c>
      <c r="P21" s="12">
        <f t="shared" si="5"/>
        <v>4.3271715475625632</v>
      </c>
      <c r="Q21" s="12">
        <f t="shared" si="6"/>
        <v>165.65079633931362</v>
      </c>
      <c r="R21" s="12">
        <f t="shared" si="9"/>
        <v>21252.063707145087</v>
      </c>
      <c r="S21" s="1">
        <f t="shared" si="9"/>
        <v>13346.495618985176</v>
      </c>
      <c r="T21" s="12">
        <f t="shared" si="9"/>
        <v>21252.063707145087</v>
      </c>
      <c r="U21" s="12">
        <f t="shared" si="9"/>
        <v>13346.495618985176</v>
      </c>
      <c r="V21" s="12">
        <f t="shared" si="9"/>
        <v>8556.8850185852134</v>
      </c>
      <c r="W21" s="12">
        <f t="shared" si="9"/>
        <v>5590.8989044275813</v>
      </c>
      <c r="X21" s="12">
        <f t="shared" si="9"/>
        <v>3717.0120561925837</v>
      </c>
      <c r="Y21" s="12">
        <f t="shared" si="8"/>
        <v>125</v>
      </c>
    </row>
    <row r="22" spans="1:25">
      <c r="A22" s="12" t="s">
        <v>336</v>
      </c>
      <c r="B22" s="15" t="s">
        <v>21</v>
      </c>
      <c r="C22" s="16">
        <v>11900</v>
      </c>
      <c r="D22" s="15">
        <v>12.5</v>
      </c>
      <c r="E22" s="15">
        <v>12.7</v>
      </c>
      <c r="F22" s="16">
        <v>13891</v>
      </c>
      <c r="G22" s="16">
        <v>1705</v>
      </c>
      <c r="H22" s="15">
        <v>1</v>
      </c>
      <c r="I22" s="15">
        <v>3.9</v>
      </c>
      <c r="J22" s="15" t="s">
        <v>277</v>
      </c>
      <c r="K22" s="17" t="s">
        <v>299</v>
      </c>
      <c r="L22" s="12">
        <f t="shared" si="1"/>
        <v>6.9794721407624634</v>
      </c>
      <c r="M22" s="12">
        <f t="shared" si="2"/>
        <v>0.85666978619249878</v>
      </c>
      <c r="N22" s="1">
        <f t="shared" si="3"/>
        <v>14.457056000131963</v>
      </c>
      <c r="O22" s="12">
        <f t="shared" si="4"/>
        <v>45916.911845181967</v>
      </c>
      <c r="P22" s="12">
        <f t="shared" si="5"/>
        <v>3.8585640206035268</v>
      </c>
      <c r="Q22" s="12">
        <f t="shared" si="6"/>
        <v>136.88235918840243</v>
      </c>
      <c r="R22" s="12">
        <f t="shared" si="9"/>
        <v>28189.000743419892</v>
      </c>
      <c r="S22" s="1">
        <f t="shared" si="9"/>
        <v>17702.957233237274</v>
      </c>
      <c r="T22" s="12">
        <f t="shared" si="9"/>
        <v>28189.000743419892</v>
      </c>
      <c r="U22" s="12">
        <f t="shared" si="9"/>
        <v>17702.957233237274</v>
      </c>
      <c r="V22" s="12">
        <f t="shared" si="9"/>
        <v>11349.958360474926</v>
      </c>
      <c r="W22" s="12">
        <f t="shared" si="9"/>
        <v>7415.8376120577759</v>
      </c>
      <c r="X22" s="12">
        <f t="shared" si="9"/>
        <v>4930.2908677092892</v>
      </c>
      <c r="Y22" s="12">
        <f t="shared" si="8"/>
        <v>84</v>
      </c>
    </row>
    <row r="23" spans="1:25">
      <c r="A23" s="12" t="s">
        <v>334</v>
      </c>
      <c r="B23" s="15" t="s">
        <v>365</v>
      </c>
      <c r="C23" s="16">
        <v>74300</v>
      </c>
      <c r="D23" s="15">
        <v>11</v>
      </c>
      <c r="E23" s="15">
        <v>9.1999999999999993</v>
      </c>
      <c r="F23" s="16">
        <v>108920</v>
      </c>
      <c r="G23" s="16">
        <v>9762</v>
      </c>
      <c r="H23" s="15">
        <v>1.99</v>
      </c>
      <c r="I23" s="15">
        <v>2.6</v>
      </c>
      <c r="J23" s="15" t="s">
        <v>277</v>
      </c>
      <c r="K23" s="17" t="s">
        <v>366</v>
      </c>
      <c r="L23" s="12">
        <f t="shared" si="1"/>
        <v>7.6111452571194427</v>
      </c>
      <c r="M23" s="12">
        <f t="shared" si="2"/>
        <v>0.68215203819316927</v>
      </c>
      <c r="N23" s="1">
        <f t="shared" si="3"/>
        <v>13.457842354029692</v>
      </c>
      <c r="O23" s="12">
        <f t="shared" si="4"/>
        <v>262623.76090338273</v>
      </c>
      <c r="P23" s="12">
        <f t="shared" si="5"/>
        <v>3.5346401198301849</v>
      </c>
      <c r="Q23" s="12">
        <f t="shared" si="6"/>
        <v>116.99624160606481</v>
      </c>
      <c r="R23" s="12">
        <f t="shared" ref="R23:X32" si="10">$O23/R$2</f>
        <v>161228.20751330614</v>
      </c>
      <c r="S23" s="1">
        <f t="shared" si="10"/>
        <v>101252.82866104496</v>
      </c>
      <c r="T23" s="12">
        <f t="shared" si="10"/>
        <v>161228.20751330614</v>
      </c>
      <c r="U23" s="12">
        <f t="shared" si="10"/>
        <v>101252.82866104496</v>
      </c>
      <c r="V23" s="12">
        <f t="shared" si="10"/>
        <v>64916.577159521825</v>
      </c>
      <c r="W23" s="12">
        <f t="shared" si="10"/>
        <v>42415.203585424308</v>
      </c>
      <c r="X23" s="12">
        <f t="shared" si="10"/>
        <v>28199.011605813805</v>
      </c>
      <c r="Y23" s="12">
        <f t="shared" si="8"/>
        <v>13</v>
      </c>
    </row>
    <row r="24" spans="1:25">
      <c r="A24" s="12" t="s">
        <v>334</v>
      </c>
      <c r="B24" s="15" t="s">
        <v>11</v>
      </c>
      <c r="C24" s="16">
        <v>4355</v>
      </c>
      <c r="D24" s="15">
        <v>5.3</v>
      </c>
      <c r="E24" s="15">
        <v>7.4</v>
      </c>
      <c r="F24" s="16">
        <v>7521</v>
      </c>
      <c r="G24" s="15">
        <v>540</v>
      </c>
      <c r="H24" s="15">
        <v>0.34</v>
      </c>
      <c r="I24" s="15">
        <v>2.7</v>
      </c>
      <c r="J24" s="15" t="s">
        <v>261</v>
      </c>
      <c r="K24" s="17" t="s">
        <v>123</v>
      </c>
      <c r="L24" s="12">
        <f t="shared" si="1"/>
        <v>8.0648148148148149</v>
      </c>
      <c r="M24" s="12">
        <f t="shared" si="2"/>
        <v>0.57904533971546335</v>
      </c>
      <c r="N24" s="1">
        <f t="shared" si="3"/>
        <v>13.431330003788776</v>
      </c>
      <c r="O24" s="12">
        <f t="shared" si="4"/>
        <v>15357.424973498208</v>
      </c>
      <c r="P24" s="12">
        <f t="shared" si="5"/>
        <v>3.5263892017217469</v>
      </c>
      <c r="Q24" s="12">
        <f t="shared" si="6"/>
        <v>116.48970680799982</v>
      </c>
      <c r="R24" s="12">
        <f t="shared" si="10"/>
        <v>9428.1267314883935</v>
      </c>
      <c r="S24" s="1">
        <f t="shared" si="10"/>
        <v>5920.952141449734</v>
      </c>
      <c r="T24" s="12">
        <f t="shared" si="10"/>
        <v>9428.1267314883935</v>
      </c>
      <c r="U24" s="12">
        <f t="shared" si="10"/>
        <v>5920.952141449734</v>
      </c>
      <c r="V24" s="12">
        <f t="shared" si="10"/>
        <v>3796.1205788627581</v>
      </c>
      <c r="W24" s="12">
        <f t="shared" si="10"/>
        <v>2480.3098720319017</v>
      </c>
      <c r="X24" s="12">
        <f t="shared" si="10"/>
        <v>1648.9909502987118</v>
      </c>
      <c r="Y24" s="12">
        <f t="shared" si="8"/>
        <v>230</v>
      </c>
    </row>
    <row r="25" spans="1:25">
      <c r="A25" s="12" t="s">
        <v>334</v>
      </c>
      <c r="B25" s="15" t="s">
        <v>18</v>
      </c>
      <c r="C25" s="16">
        <v>3430</v>
      </c>
      <c r="D25" s="15">
        <v>13.7</v>
      </c>
      <c r="E25" s="15">
        <v>8</v>
      </c>
      <c r="F25" s="16">
        <v>5504</v>
      </c>
      <c r="G25" s="15">
        <v>410</v>
      </c>
      <c r="H25" s="15">
        <v>0.77</v>
      </c>
      <c r="I25" s="15">
        <v>1.1000000000000001</v>
      </c>
      <c r="J25" s="15" t="s">
        <v>263</v>
      </c>
      <c r="K25" s="17" t="s">
        <v>121</v>
      </c>
      <c r="L25" s="12">
        <f t="shared" si="1"/>
        <v>8.3658536585365848</v>
      </c>
      <c r="M25" s="12">
        <f t="shared" si="2"/>
        <v>0.62318313953488369</v>
      </c>
      <c r="N25" s="1">
        <f t="shared" si="3"/>
        <v>13.230176949595073</v>
      </c>
      <c r="O25" s="12">
        <f t="shared" si="4"/>
        <v>11882.723184989423</v>
      </c>
      <c r="P25" s="12">
        <f t="shared" si="5"/>
        <v>3.46435078279575</v>
      </c>
      <c r="Q25" s="12">
        <f t="shared" si="6"/>
        <v>112.68108604726157</v>
      </c>
      <c r="R25" s="12">
        <f t="shared" si="10"/>
        <v>7294.9612514210712</v>
      </c>
      <c r="S25" s="1">
        <f t="shared" si="10"/>
        <v>4581.3041841213817</v>
      </c>
      <c r="T25" s="12">
        <f t="shared" si="10"/>
        <v>7294.9612514210712</v>
      </c>
      <c r="U25" s="12">
        <f t="shared" si="10"/>
        <v>4581.3041841213817</v>
      </c>
      <c r="V25" s="12">
        <f t="shared" si="10"/>
        <v>2937.2274384090924</v>
      </c>
      <c r="W25" s="12">
        <f t="shared" si="10"/>
        <v>1919.1261343104011</v>
      </c>
      <c r="X25" s="12">
        <f t="shared" si="10"/>
        <v>1275.8976866737632</v>
      </c>
      <c r="Y25" s="12">
        <f t="shared" si="8"/>
        <v>292</v>
      </c>
    </row>
    <row r="26" spans="1:25">
      <c r="A26" s="12" t="s">
        <v>334</v>
      </c>
      <c r="B26" s="15" t="s">
        <v>10</v>
      </c>
      <c r="C26" s="16">
        <v>27800</v>
      </c>
      <c r="D26" s="15">
        <v>17.100000000000001</v>
      </c>
      <c r="E26" s="15">
        <v>20.6</v>
      </c>
      <c r="F26" s="16">
        <v>14757</v>
      </c>
      <c r="G26" s="16">
        <v>2760</v>
      </c>
      <c r="H26" s="15">
        <v>1.56</v>
      </c>
      <c r="I26" s="15">
        <v>0.9</v>
      </c>
      <c r="J26" s="15" t="s">
        <v>264</v>
      </c>
      <c r="K26" s="17" t="s">
        <v>298</v>
      </c>
      <c r="L26" s="12">
        <f t="shared" si="1"/>
        <v>10.072463768115941</v>
      </c>
      <c r="M26" s="12">
        <f t="shared" si="2"/>
        <v>1.8838517313817171</v>
      </c>
      <c r="N26" s="1">
        <f t="shared" si="3"/>
        <v>13.199011893112678</v>
      </c>
      <c r="O26" s="12">
        <f t="shared" si="4"/>
        <v>96044.202627382983</v>
      </c>
      <c r="P26" s="12">
        <f t="shared" si="5"/>
        <v>3.4548274326396755</v>
      </c>
      <c r="Q26" s="12">
        <f t="shared" si="6"/>
        <v>112.09643495936916</v>
      </c>
      <c r="R26" s="12">
        <f t="shared" si="10"/>
        <v>58962.808918704628</v>
      </c>
      <c r="S26" s="1">
        <f t="shared" si="10"/>
        <v>37029.197811597682</v>
      </c>
      <c r="T26" s="12">
        <f t="shared" si="10"/>
        <v>58962.808918704628</v>
      </c>
      <c r="U26" s="12">
        <f t="shared" si="10"/>
        <v>37029.197811597682</v>
      </c>
      <c r="V26" s="12">
        <f t="shared" si="10"/>
        <v>23740.658001158601</v>
      </c>
      <c r="W26" s="12">
        <f t="shared" si="10"/>
        <v>15511.674928525943</v>
      </c>
      <c r="X26" s="12">
        <f t="shared" si="10"/>
        <v>10312.667731375179</v>
      </c>
      <c r="Y26" s="12">
        <f t="shared" si="8"/>
        <v>36</v>
      </c>
    </row>
    <row r="27" spans="1:25">
      <c r="A27" s="12" t="s">
        <v>334</v>
      </c>
      <c r="B27" s="15" t="s">
        <v>355</v>
      </c>
      <c r="C27" s="16">
        <v>20300</v>
      </c>
      <c r="D27" s="15">
        <v>3.1</v>
      </c>
      <c r="E27" s="15">
        <v>5.5</v>
      </c>
      <c r="F27" s="16">
        <v>38516</v>
      </c>
      <c r="G27" s="16">
        <v>2098</v>
      </c>
      <c r="H27" s="15">
        <v>0.35</v>
      </c>
      <c r="I27" s="15">
        <v>1</v>
      </c>
      <c r="J27" s="15" t="s">
        <v>261</v>
      </c>
      <c r="K27" s="17" t="s">
        <v>356</v>
      </c>
      <c r="L27" s="12">
        <f t="shared" si="1"/>
        <v>9.6758817921830307</v>
      </c>
      <c r="M27" s="12">
        <f t="shared" si="2"/>
        <v>0.52705369197216745</v>
      </c>
      <c r="N27" s="1">
        <f t="shared" si="3"/>
        <v>12.477841550521006</v>
      </c>
      <c r="O27" s="12">
        <f t="shared" si="4"/>
        <v>65790.89195794698</v>
      </c>
      <c r="P27" s="12">
        <f t="shared" si="5"/>
        <v>3.2409306383225114</v>
      </c>
      <c r="Q27" s="12">
        <f t="shared" si="6"/>
        <v>98.965027267250264</v>
      </c>
      <c r="R27" s="12">
        <f t="shared" si="10"/>
        <v>40389.900535251807</v>
      </c>
      <c r="S27" s="1">
        <f t="shared" si="10"/>
        <v>25365.236899969786</v>
      </c>
      <c r="T27" s="12">
        <f t="shared" si="10"/>
        <v>40389.900535251807</v>
      </c>
      <c r="U27" s="12">
        <f t="shared" si="10"/>
        <v>25365.236899969786</v>
      </c>
      <c r="V27" s="12">
        <f t="shared" si="10"/>
        <v>16262.502294120553</v>
      </c>
      <c r="W27" s="12">
        <f t="shared" si="10"/>
        <v>10625.596354511092</v>
      </c>
      <c r="X27" s="12">
        <f t="shared" si="10"/>
        <v>7064.2432333512925</v>
      </c>
      <c r="Y27" s="12">
        <f t="shared" si="8"/>
        <v>49</v>
      </c>
    </row>
    <row r="28" spans="1:25">
      <c r="A28" s="12" t="s">
        <v>339</v>
      </c>
      <c r="B28" s="15" t="s">
        <v>355</v>
      </c>
      <c r="C28" s="16">
        <v>20300</v>
      </c>
      <c r="D28" s="15">
        <v>3.1</v>
      </c>
      <c r="E28" s="15">
        <v>5.5</v>
      </c>
      <c r="F28" s="16">
        <v>38516</v>
      </c>
      <c r="G28" s="16">
        <v>2098</v>
      </c>
      <c r="H28" s="15">
        <v>0.35</v>
      </c>
      <c r="I28" s="15">
        <v>1</v>
      </c>
      <c r="J28" s="15" t="s">
        <v>261</v>
      </c>
      <c r="K28" s="17" t="s">
        <v>356</v>
      </c>
      <c r="L28" s="12">
        <f t="shared" si="1"/>
        <v>9.6758817921830307</v>
      </c>
      <c r="M28" s="12">
        <f t="shared" si="2"/>
        <v>0.52705369197216745</v>
      </c>
      <c r="N28" s="1">
        <f t="shared" si="3"/>
        <v>12.477841550521006</v>
      </c>
      <c r="O28" s="12">
        <f t="shared" si="4"/>
        <v>65790.89195794698</v>
      </c>
      <c r="P28" s="12">
        <f t="shared" si="5"/>
        <v>3.2409306383225114</v>
      </c>
      <c r="Q28" s="12">
        <f t="shared" si="6"/>
        <v>98.965027267250264</v>
      </c>
      <c r="R28" s="12">
        <f t="shared" si="10"/>
        <v>40389.900535251807</v>
      </c>
      <c r="S28" s="1">
        <f t="shared" si="10"/>
        <v>25365.236899969786</v>
      </c>
      <c r="T28" s="12">
        <f t="shared" si="10"/>
        <v>40389.900535251807</v>
      </c>
      <c r="U28" s="12">
        <f t="shared" si="10"/>
        <v>25365.236899969786</v>
      </c>
      <c r="V28" s="12">
        <f t="shared" si="10"/>
        <v>16262.502294120553</v>
      </c>
      <c r="W28" s="12">
        <f t="shared" si="10"/>
        <v>10625.596354511092</v>
      </c>
      <c r="X28" s="12">
        <f t="shared" si="10"/>
        <v>7064.2432333512925</v>
      </c>
      <c r="Y28" s="12">
        <f t="shared" si="8"/>
        <v>49</v>
      </c>
    </row>
    <row r="29" spans="1:25">
      <c r="A29" s="12" t="s">
        <v>334</v>
      </c>
      <c r="B29" s="15" t="s">
        <v>47</v>
      </c>
      <c r="C29" s="16">
        <v>58500</v>
      </c>
      <c r="D29" s="15">
        <v>11.4</v>
      </c>
      <c r="E29" s="15">
        <v>15.9</v>
      </c>
      <c r="F29" s="16">
        <v>43345</v>
      </c>
      <c r="G29" s="16">
        <v>6586</v>
      </c>
      <c r="H29" s="15">
        <v>1.23</v>
      </c>
      <c r="I29" s="15">
        <v>0.8</v>
      </c>
      <c r="J29" s="15" t="s">
        <v>261</v>
      </c>
      <c r="K29" s="17" t="s">
        <v>131</v>
      </c>
      <c r="L29" s="12">
        <f t="shared" si="1"/>
        <v>8.8824779836015786</v>
      </c>
      <c r="M29" s="12">
        <f t="shared" si="2"/>
        <v>1.3496366362902295</v>
      </c>
      <c r="N29" s="1">
        <f t="shared" si="3"/>
        <v>12.476488709465761</v>
      </c>
      <c r="O29" s="12">
        <f t="shared" si="4"/>
        <v>189571.63987162491</v>
      </c>
      <c r="P29" s="12">
        <f t="shared" si="5"/>
        <v>3.2405408525064088</v>
      </c>
      <c r="Q29" s="12">
        <f t="shared" si="6"/>
        <v>98.941097799395521</v>
      </c>
      <c r="R29" s="12">
        <f t="shared" si="10"/>
        <v>116380.54221264638</v>
      </c>
      <c r="S29" s="1">
        <f t="shared" si="10"/>
        <v>73088.073618656796</v>
      </c>
      <c r="T29" s="12">
        <f t="shared" si="10"/>
        <v>116380.54221264638</v>
      </c>
      <c r="U29" s="12">
        <f t="shared" si="10"/>
        <v>73088.073618656796</v>
      </c>
      <c r="V29" s="12">
        <f t="shared" si="10"/>
        <v>46859.210090707791</v>
      </c>
      <c r="W29" s="12">
        <f t="shared" si="10"/>
        <v>30616.878196850703</v>
      </c>
      <c r="X29" s="12">
        <f t="shared" si="10"/>
        <v>20355.099837442966</v>
      </c>
      <c r="Y29" s="12">
        <f t="shared" si="8"/>
        <v>17</v>
      </c>
    </row>
    <row r="30" spans="1:25">
      <c r="A30" s="12" t="s">
        <v>334</v>
      </c>
      <c r="B30" s="15" t="s">
        <v>17</v>
      </c>
      <c r="C30" s="16">
        <v>4830</v>
      </c>
      <c r="D30" s="15">
        <v>7.6</v>
      </c>
      <c r="E30" s="15">
        <v>6.7</v>
      </c>
      <c r="F30" s="16">
        <v>8158</v>
      </c>
      <c r="G30" s="15">
        <v>533</v>
      </c>
      <c r="H30" s="15">
        <v>0.18</v>
      </c>
      <c r="I30" s="15">
        <v>1.6</v>
      </c>
      <c r="J30" s="15" t="s">
        <v>277</v>
      </c>
      <c r="K30" s="17" t="s">
        <v>122</v>
      </c>
      <c r="L30" s="12">
        <f t="shared" si="1"/>
        <v>9.0619136960600368</v>
      </c>
      <c r="M30" s="12">
        <f t="shared" si="2"/>
        <v>0.59205687668546214</v>
      </c>
      <c r="N30" s="1">
        <f t="shared" si="3"/>
        <v>12.441874344599002</v>
      </c>
      <c r="O30" s="12">
        <f t="shared" si="4"/>
        <v>15603.710898743024</v>
      </c>
      <c r="P30" s="12">
        <f t="shared" si="5"/>
        <v>3.2305819666134625</v>
      </c>
      <c r="Q30" s="12">
        <f t="shared" si="6"/>
        <v>98.329708595377554</v>
      </c>
      <c r="R30" s="12">
        <f t="shared" si="10"/>
        <v>9579.3249251567358</v>
      </c>
      <c r="S30" s="1">
        <f t="shared" si="10"/>
        <v>6015.9060272088163</v>
      </c>
      <c r="T30" s="12">
        <f t="shared" si="10"/>
        <v>9579.3249251567358</v>
      </c>
      <c r="U30" s="12">
        <f t="shared" si="10"/>
        <v>6015.9060272088163</v>
      </c>
      <c r="V30" s="12">
        <f t="shared" si="10"/>
        <v>3856.9986929163497</v>
      </c>
      <c r="W30" s="12">
        <f t="shared" si="10"/>
        <v>2520.0864239461307</v>
      </c>
      <c r="X30" s="12">
        <f t="shared" si="10"/>
        <v>1675.4357001585013</v>
      </c>
      <c r="Y30" s="12">
        <f t="shared" si="8"/>
        <v>207</v>
      </c>
    </row>
    <row r="31" spans="1:25">
      <c r="A31" s="12" t="s">
        <v>337</v>
      </c>
      <c r="B31" s="15" t="s">
        <v>295</v>
      </c>
      <c r="C31" s="16">
        <v>3725</v>
      </c>
      <c r="D31" s="15">
        <v>5.8</v>
      </c>
      <c r="E31" s="15">
        <v>5.8</v>
      </c>
      <c r="F31" s="16">
        <v>6630</v>
      </c>
      <c r="G31" s="15">
        <v>370</v>
      </c>
      <c r="H31" s="15">
        <v>1.41</v>
      </c>
      <c r="I31" s="15">
        <v>1.6</v>
      </c>
      <c r="J31" s="15" t="s">
        <v>275</v>
      </c>
      <c r="K31" s="17" t="s">
        <v>296</v>
      </c>
      <c r="L31" s="12">
        <f t="shared" si="1"/>
        <v>10.067567567567568</v>
      </c>
      <c r="M31" s="12">
        <f t="shared" si="2"/>
        <v>0.56184012066365008</v>
      </c>
      <c r="N31" s="1">
        <f t="shared" si="3"/>
        <v>12.079037531935199</v>
      </c>
      <c r="O31" s="12">
        <f t="shared" si="4"/>
        <v>11651.187877630266</v>
      </c>
      <c r="P31" s="12">
        <f t="shared" si="5"/>
        <v>3.127835671847051</v>
      </c>
      <c r="Q31" s="12">
        <f t="shared" si="6"/>
        <v>92.021977384446984</v>
      </c>
      <c r="R31" s="12">
        <f t="shared" si="10"/>
        <v>7152.8186575706504</v>
      </c>
      <c r="S31" s="1">
        <f t="shared" si="10"/>
        <v>4492.0373001030539</v>
      </c>
      <c r="T31" s="12">
        <f t="shared" si="10"/>
        <v>7152.8186575706504</v>
      </c>
      <c r="U31" s="12">
        <f t="shared" si="10"/>
        <v>4492.0373001030539</v>
      </c>
      <c r="V31" s="12">
        <f t="shared" si="10"/>
        <v>2879.9954515026834</v>
      </c>
      <c r="W31" s="12">
        <f t="shared" si="10"/>
        <v>1881.7318895357807</v>
      </c>
      <c r="X31" s="12">
        <f t="shared" si="10"/>
        <v>1251.0367723493409</v>
      </c>
      <c r="Y31" s="12">
        <f t="shared" si="8"/>
        <v>268</v>
      </c>
    </row>
    <row r="32" spans="1:25">
      <c r="A32" s="12" t="s">
        <v>334</v>
      </c>
      <c r="B32" s="15" t="s">
        <v>117</v>
      </c>
      <c r="C32" s="16">
        <v>3670</v>
      </c>
      <c r="D32" s="15">
        <v>15.7</v>
      </c>
      <c r="E32" s="15">
        <v>11.4</v>
      </c>
      <c r="F32" s="16">
        <v>3786</v>
      </c>
      <c r="G32" s="15">
        <v>405</v>
      </c>
      <c r="H32" s="15">
        <v>0.99</v>
      </c>
      <c r="I32" s="15">
        <v>1.4</v>
      </c>
      <c r="J32" s="15" t="s">
        <v>261</v>
      </c>
      <c r="K32" s="17" t="s">
        <v>118</v>
      </c>
      <c r="L32" s="12">
        <f t="shared" si="1"/>
        <v>9.0617283950617278</v>
      </c>
      <c r="M32" s="12">
        <f t="shared" si="2"/>
        <v>0.96936080295826732</v>
      </c>
      <c r="N32" s="1">
        <f t="shared" si="3"/>
        <v>11.74719880585684</v>
      </c>
      <c r="O32" s="12">
        <f t="shared" si="4"/>
        <v>11143.77970045949</v>
      </c>
      <c r="P32" s="12">
        <f t="shared" si="5"/>
        <v>3.0364522344576268</v>
      </c>
      <c r="Q32" s="12">
        <f t="shared" si="6"/>
        <v>86.411827047699035</v>
      </c>
      <c r="R32" s="12">
        <f t="shared" si="10"/>
        <v>6841.314052650554</v>
      </c>
      <c r="S32" s="1">
        <f t="shared" si="10"/>
        <v>4296.409482393191</v>
      </c>
      <c r="T32" s="12">
        <f t="shared" si="10"/>
        <v>6841.314052650554</v>
      </c>
      <c r="U32" s="12">
        <f t="shared" si="10"/>
        <v>4296.409482393191</v>
      </c>
      <c r="V32" s="12">
        <f t="shared" si="10"/>
        <v>2754.5719103448937</v>
      </c>
      <c r="W32" s="12">
        <f t="shared" si="10"/>
        <v>1799.7826361187406</v>
      </c>
      <c r="X32" s="12">
        <f t="shared" si="10"/>
        <v>1196.5542341825546</v>
      </c>
      <c r="Y32" s="12">
        <f t="shared" si="8"/>
        <v>272</v>
      </c>
    </row>
    <row r="33" spans="1:25">
      <c r="A33" s="12" t="s">
        <v>336</v>
      </c>
      <c r="B33" s="15" t="s">
        <v>13</v>
      </c>
      <c r="C33" s="16">
        <v>7970</v>
      </c>
      <c r="D33" s="15">
        <v>8.6999999999999993</v>
      </c>
      <c r="E33" s="15">
        <v>7</v>
      </c>
      <c r="F33" s="16">
        <v>12172</v>
      </c>
      <c r="G33" s="15">
        <v>794</v>
      </c>
      <c r="H33" s="15">
        <v>0.82</v>
      </c>
      <c r="I33" s="15">
        <v>3</v>
      </c>
      <c r="J33" s="15" t="s">
        <v>284</v>
      </c>
      <c r="K33" s="17" t="s">
        <v>137</v>
      </c>
      <c r="L33" s="12">
        <f t="shared" si="1"/>
        <v>10.037783375314861</v>
      </c>
      <c r="M33" s="12">
        <f t="shared" si="2"/>
        <v>0.65478146565888928</v>
      </c>
      <c r="N33" s="1">
        <f t="shared" si="3"/>
        <v>11.628256058154719</v>
      </c>
      <c r="O33" s="12">
        <f t="shared" si="4"/>
        <v>23944.166320928591</v>
      </c>
      <c r="P33" s="12">
        <f t="shared" si="5"/>
        <v>3.0042868658630604</v>
      </c>
      <c r="Q33" s="12">
        <f t="shared" si="6"/>
        <v>84.437152439176202</v>
      </c>
      <c r="R33" s="12">
        <f t="shared" ref="R33:X42" si="11">$O33/R$2</f>
        <v>14699.641049402344</v>
      </c>
      <c r="S33" s="1">
        <f t="shared" si="11"/>
        <v>9231.5126460186111</v>
      </c>
      <c r="T33" s="12">
        <f t="shared" si="11"/>
        <v>14699.641049402344</v>
      </c>
      <c r="U33" s="12">
        <f t="shared" si="11"/>
        <v>9231.5126460186111</v>
      </c>
      <c r="V33" s="12">
        <f t="shared" si="11"/>
        <v>5918.6317153718119</v>
      </c>
      <c r="W33" s="12">
        <f t="shared" si="11"/>
        <v>3867.1165384729852</v>
      </c>
      <c r="X33" s="12">
        <f t="shared" si="11"/>
        <v>2570.9852819593234</v>
      </c>
      <c r="Y33" s="12">
        <f t="shared" si="8"/>
        <v>125</v>
      </c>
    </row>
    <row r="34" spans="1:25">
      <c r="A34" s="12" t="s">
        <v>336</v>
      </c>
      <c r="B34" s="15" t="s">
        <v>387</v>
      </c>
      <c r="C34" s="16">
        <v>3825</v>
      </c>
      <c r="D34" s="15">
        <v>6.6</v>
      </c>
      <c r="E34" s="15">
        <v>3.6</v>
      </c>
      <c r="F34" s="16">
        <v>7986</v>
      </c>
      <c r="G34" s="15">
        <v>286</v>
      </c>
      <c r="H34" s="15">
        <v>0.93</v>
      </c>
      <c r="I34" s="15">
        <v>3.9</v>
      </c>
      <c r="J34" s="15" t="s">
        <v>278</v>
      </c>
      <c r="K34" s="17" t="s">
        <v>388</v>
      </c>
      <c r="L34" s="12">
        <f t="shared" si="1"/>
        <v>13.374125874125873</v>
      </c>
      <c r="M34" s="12">
        <f t="shared" si="2"/>
        <v>0.47896318557475581</v>
      </c>
      <c r="N34" s="1">
        <f t="shared" si="3"/>
        <v>11.514037959975386</v>
      </c>
      <c r="O34" s="12">
        <f t="shared" si="4"/>
        <v>11374.357127929601</v>
      </c>
      <c r="P34" s="12">
        <f t="shared" si="5"/>
        <v>2.9736881380208109</v>
      </c>
      <c r="Q34" s="12">
        <f t="shared" si="6"/>
        <v>82.558655982791862</v>
      </c>
      <c r="R34" s="12">
        <f t="shared" si="11"/>
        <v>6982.8685913417885</v>
      </c>
      <c r="S34" s="1">
        <f t="shared" si="11"/>
        <v>4385.3070622482164</v>
      </c>
      <c r="T34" s="12">
        <f t="shared" si="11"/>
        <v>6982.8685913417885</v>
      </c>
      <c r="U34" s="12">
        <f t="shared" si="11"/>
        <v>4385.3070622482164</v>
      </c>
      <c r="V34" s="12">
        <f t="shared" si="11"/>
        <v>2811.5671239924286</v>
      </c>
      <c r="W34" s="12">
        <f t="shared" si="11"/>
        <v>1837.0221779435419</v>
      </c>
      <c r="X34" s="12">
        <f t="shared" si="11"/>
        <v>1221.3122969370531</v>
      </c>
      <c r="Y34" s="12">
        <f t="shared" si="8"/>
        <v>261</v>
      </c>
    </row>
    <row r="35" spans="1:25">
      <c r="A35" s="12" t="s">
        <v>334</v>
      </c>
      <c r="B35" s="15" t="s">
        <v>134</v>
      </c>
      <c r="C35" s="16">
        <v>22850</v>
      </c>
      <c r="D35" s="15">
        <v>18.600000000000001</v>
      </c>
      <c r="E35" s="15">
        <v>11.5</v>
      </c>
      <c r="F35" s="16">
        <v>22740</v>
      </c>
      <c r="G35" s="16">
        <v>2429</v>
      </c>
      <c r="H35" s="15">
        <v>0.74</v>
      </c>
      <c r="I35" s="15">
        <v>0.8</v>
      </c>
      <c r="J35" s="15" t="s">
        <v>277</v>
      </c>
      <c r="K35" s="17" t="s">
        <v>135</v>
      </c>
      <c r="L35" s="12">
        <f t="shared" ref="L35:L57" si="12">C35/G35</f>
        <v>9.4071634417455741</v>
      </c>
      <c r="M35" s="12">
        <f t="shared" ref="M35:M57" si="13">C35/F35</f>
        <v>1.0048372911169745</v>
      </c>
      <c r="N35" s="1">
        <f t="shared" ref="N35:N57" si="14">((POWER(P35,1/10)-1)*100)</f>
        <v>11.446207216695958</v>
      </c>
      <c r="O35" s="12">
        <f t="shared" ref="O35:O57" si="15">IF($N$1=1,POWER((1+(D35+E35)/200),10)*F35,POWER((1+(E35)/100),10)*F35)</f>
        <v>67536.59083473403</v>
      </c>
      <c r="P35" s="12">
        <f t="shared" ref="P35:P57" si="16">O35/C35</f>
        <v>2.955649489485078</v>
      </c>
      <c r="Q35" s="12">
        <f t="shared" ref="Q35:Q57" si="17">R35/C35*100-100</f>
        <v>81.451239441586836</v>
      </c>
      <c r="R35" s="12">
        <f t="shared" si="11"/>
        <v>41461.608212402592</v>
      </c>
      <c r="S35" s="1">
        <f t="shared" si="11"/>
        <v>26038.279387279705</v>
      </c>
      <c r="T35" s="12">
        <f t="shared" si="11"/>
        <v>41461.608212402592</v>
      </c>
      <c r="U35" s="12">
        <f t="shared" si="11"/>
        <v>26038.279387279705</v>
      </c>
      <c r="V35" s="12">
        <f t="shared" si="11"/>
        <v>16694.012357956432</v>
      </c>
      <c r="W35" s="12">
        <f t="shared" si="11"/>
        <v>10907.536469156734</v>
      </c>
      <c r="X35" s="12">
        <f t="shared" si="11"/>
        <v>7251.6862229628996</v>
      </c>
      <c r="Y35" s="12">
        <f t="shared" ref="Y35:Y57" si="18">ROUND(1000000/C35,  0)</f>
        <v>44</v>
      </c>
    </row>
    <row r="36" spans="1:25">
      <c r="A36" s="12" t="s">
        <v>339</v>
      </c>
      <c r="B36" s="15" t="s">
        <v>357</v>
      </c>
      <c r="C36" s="16">
        <v>5100</v>
      </c>
      <c r="D36" s="15">
        <v>4.3</v>
      </c>
      <c r="E36" s="15">
        <v>7.8</v>
      </c>
      <c r="F36" s="16">
        <v>6908</v>
      </c>
      <c r="G36" s="15">
        <v>471</v>
      </c>
      <c r="H36" s="15">
        <v>0.52</v>
      </c>
      <c r="I36" s="15">
        <v>2.2999999999999998</v>
      </c>
      <c r="J36" s="15" t="s">
        <v>317</v>
      </c>
      <c r="K36" s="17" t="s">
        <v>358</v>
      </c>
      <c r="L36" s="12">
        <f t="shared" si="12"/>
        <v>10.828025477707007</v>
      </c>
      <c r="M36" s="12">
        <f t="shared" si="13"/>
        <v>0.73827446438911404</v>
      </c>
      <c r="N36" s="1">
        <f t="shared" si="14"/>
        <v>11.121213668626817</v>
      </c>
      <c r="O36" s="12">
        <f t="shared" si="15"/>
        <v>14639.961593757243</v>
      </c>
      <c r="P36" s="12">
        <f t="shared" si="16"/>
        <v>2.8705807046582832</v>
      </c>
      <c r="Q36" s="12">
        <f t="shared" si="17"/>
        <v>76.22875399480921</v>
      </c>
      <c r="R36" s="12">
        <f t="shared" si="11"/>
        <v>8987.6664537352699</v>
      </c>
      <c r="S36" s="1">
        <f t="shared" si="11"/>
        <v>5644.3389499791738</v>
      </c>
      <c r="T36" s="12">
        <f t="shared" si="11"/>
        <v>8987.6664537352699</v>
      </c>
      <c r="U36" s="12">
        <f t="shared" si="11"/>
        <v>5644.3389499791738</v>
      </c>
      <c r="V36" s="12">
        <f t="shared" si="11"/>
        <v>3618.7746041882874</v>
      </c>
      <c r="W36" s="12">
        <f t="shared" si="11"/>
        <v>2364.4355306847187</v>
      </c>
      <c r="X36" s="12">
        <f t="shared" si="11"/>
        <v>1571.953906497085</v>
      </c>
      <c r="Y36" s="12">
        <f t="shared" si="18"/>
        <v>196</v>
      </c>
    </row>
    <row r="37" spans="1:25">
      <c r="A37" s="12" t="s">
        <v>334</v>
      </c>
      <c r="B37" s="15" t="s">
        <v>43</v>
      </c>
      <c r="C37" s="16">
        <v>66700</v>
      </c>
      <c r="D37" s="15">
        <v>63.5</v>
      </c>
      <c r="E37" s="15">
        <v>28.3</v>
      </c>
      <c r="F37" s="16">
        <v>15036</v>
      </c>
      <c r="G37" s="16">
        <v>3835</v>
      </c>
      <c r="H37" s="15">
        <v>2.69</v>
      </c>
      <c r="I37" s="15">
        <v>0.4</v>
      </c>
      <c r="J37" s="15" t="s">
        <v>264</v>
      </c>
      <c r="K37" s="17" t="s">
        <v>139</v>
      </c>
      <c r="L37" s="12">
        <f t="shared" si="12"/>
        <v>17.392438070404172</v>
      </c>
      <c r="M37" s="12">
        <f t="shared" si="13"/>
        <v>4.4360202181431232</v>
      </c>
      <c r="N37" s="1">
        <f t="shared" si="14"/>
        <v>10.541996646175189</v>
      </c>
      <c r="O37" s="12">
        <f t="shared" si="15"/>
        <v>181718.39017613116</v>
      </c>
      <c r="P37" s="12">
        <f t="shared" si="16"/>
        <v>2.724413645819058</v>
      </c>
      <c r="Q37" s="12">
        <f t="shared" si="17"/>
        <v>67.255364529561973</v>
      </c>
      <c r="R37" s="12">
        <f t="shared" si="11"/>
        <v>111559.32814121783</v>
      </c>
      <c r="S37" s="1">
        <f t="shared" si="11"/>
        <v>70060.305898344668</v>
      </c>
      <c r="T37" s="12">
        <f t="shared" si="11"/>
        <v>111559.32814121783</v>
      </c>
      <c r="U37" s="12">
        <f t="shared" si="11"/>
        <v>70060.305898344668</v>
      </c>
      <c r="V37" s="12">
        <f t="shared" si="11"/>
        <v>44918.006872625534</v>
      </c>
      <c r="W37" s="12">
        <f t="shared" si="11"/>
        <v>29348.534527200482</v>
      </c>
      <c r="X37" s="12">
        <f t="shared" si="11"/>
        <v>19511.863572206275</v>
      </c>
      <c r="Y37" s="12">
        <f t="shared" si="18"/>
        <v>15</v>
      </c>
    </row>
    <row r="38" spans="1:25">
      <c r="A38" s="12" t="s">
        <v>334</v>
      </c>
      <c r="B38" s="15" t="s">
        <v>124</v>
      </c>
      <c r="C38" s="16">
        <v>5500</v>
      </c>
      <c r="D38" s="15">
        <v>8.1999999999999993</v>
      </c>
      <c r="E38" s="15">
        <v>9.6</v>
      </c>
      <c r="F38" s="16">
        <v>5948</v>
      </c>
      <c r="G38" s="15">
        <v>552</v>
      </c>
      <c r="H38" s="15">
        <v>0.12</v>
      </c>
      <c r="I38" s="15">
        <v>1.2</v>
      </c>
      <c r="J38" s="15" t="s">
        <v>284</v>
      </c>
      <c r="K38" s="17" t="s">
        <v>125</v>
      </c>
      <c r="L38" s="12">
        <f t="shared" si="12"/>
        <v>9.9637681159420293</v>
      </c>
      <c r="M38" s="12">
        <f t="shared" si="13"/>
        <v>0.92468056489576334</v>
      </c>
      <c r="N38" s="1">
        <f t="shared" si="14"/>
        <v>10.461613133920578</v>
      </c>
      <c r="O38" s="12">
        <f t="shared" si="15"/>
        <v>14875.668831099778</v>
      </c>
      <c r="P38" s="12">
        <f t="shared" si="16"/>
        <v>2.7046670601999598</v>
      </c>
      <c r="Q38" s="12">
        <f t="shared" si="17"/>
        <v>66.043095467187783</v>
      </c>
      <c r="R38" s="12">
        <f t="shared" si="11"/>
        <v>9132.3702506953287</v>
      </c>
      <c r="S38" s="1">
        <f t="shared" si="11"/>
        <v>5735.214293606562</v>
      </c>
      <c r="T38" s="12">
        <f t="shared" si="11"/>
        <v>9132.3702506953287</v>
      </c>
      <c r="U38" s="12">
        <f t="shared" si="11"/>
        <v>5735.214293606562</v>
      </c>
      <c r="V38" s="12">
        <f t="shared" si="11"/>
        <v>3677.0378283815985</v>
      </c>
      <c r="W38" s="12">
        <f t="shared" si="11"/>
        <v>2402.5035654430799</v>
      </c>
      <c r="X38" s="12">
        <f t="shared" si="11"/>
        <v>1597.2627783925022</v>
      </c>
      <c r="Y38" s="12">
        <f t="shared" si="18"/>
        <v>182</v>
      </c>
    </row>
    <row r="39" spans="1:25">
      <c r="A39" s="12" t="s">
        <v>339</v>
      </c>
      <c r="B39" s="15" t="s">
        <v>124</v>
      </c>
      <c r="C39" s="16">
        <v>5500</v>
      </c>
      <c r="D39" s="15">
        <v>8.1999999999999993</v>
      </c>
      <c r="E39" s="15">
        <v>9.6</v>
      </c>
      <c r="F39" s="16">
        <v>5948</v>
      </c>
      <c r="G39" s="15">
        <v>552</v>
      </c>
      <c r="H39" s="15">
        <v>0.12</v>
      </c>
      <c r="I39" s="15">
        <v>1.2</v>
      </c>
      <c r="J39" s="15" t="s">
        <v>284</v>
      </c>
      <c r="K39" s="17" t="s">
        <v>125</v>
      </c>
      <c r="L39" s="12">
        <f t="shared" si="12"/>
        <v>9.9637681159420293</v>
      </c>
      <c r="M39" s="12">
        <f t="shared" si="13"/>
        <v>0.92468056489576334</v>
      </c>
      <c r="N39" s="1">
        <f t="shared" si="14"/>
        <v>10.461613133920578</v>
      </c>
      <c r="O39" s="12">
        <f t="shared" si="15"/>
        <v>14875.668831099778</v>
      </c>
      <c r="P39" s="12">
        <f t="shared" si="16"/>
        <v>2.7046670601999598</v>
      </c>
      <c r="Q39" s="12">
        <f t="shared" si="17"/>
        <v>66.043095467187783</v>
      </c>
      <c r="R39" s="12">
        <f t="shared" si="11"/>
        <v>9132.3702506953287</v>
      </c>
      <c r="S39" s="1">
        <f t="shared" si="11"/>
        <v>5735.214293606562</v>
      </c>
      <c r="T39" s="12">
        <f t="shared" si="11"/>
        <v>9132.3702506953287</v>
      </c>
      <c r="U39" s="12">
        <f t="shared" si="11"/>
        <v>5735.214293606562</v>
      </c>
      <c r="V39" s="12">
        <f t="shared" si="11"/>
        <v>3677.0378283815985</v>
      </c>
      <c r="W39" s="12">
        <f t="shared" si="11"/>
        <v>2402.5035654430799</v>
      </c>
      <c r="X39" s="12">
        <f t="shared" si="11"/>
        <v>1597.2627783925022</v>
      </c>
      <c r="Y39" s="12">
        <f t="shared" si="18"/>
        <v>182</v>
      </c>
    </row>
    <row r="40" spans="1:25">
      <c r="A40" s="12" t="s">
        <v>335</v>
      </c>
      <c r="B40" s="15" t="s">
        <v>361</v>
      </c>
      <c r="C40" s="16">
        <v>3550</v>
      </c>
      <c r="D40" s="15">
        <v>3.8</v>
      </c>
      <c r="E40" s="15">
        <v>1.4</v>
      </c>
      <c r="F40" s="16">
        <v>7617</v>
      </c>
      <c r="G40" s="15">
        <v>107</v>
      </c>
      <c r="H40" s="15">
        <v>0.23</v>
      </c>
      <c r="I40" s="15">
        <v>3.2</v>
      </c>
      <c r="J40" s="15" t="s">
        <v>269</v>
      </c>
      <c r="K40" s="17" t="s">
        <v>362</v>
      </c>
      <c r="L40" s="12">
        <f t="shared" si="12"/>
        <v>33.177570093457945</v>
      </c>
      <c r="M40" s="12">
        <f t="shared" si="13"/>
        <v>0.46606275436523564</v>
      </c>
      <c r="N40" s="1">
        <f t="shared" si="14"/>
        <v>9.4443925799981621</v>
      </c>
      <c r="O40" s="12">
        <f t="shared" si="15"/>
        <v>8753.1325593265683</v>
      </c>
      <c r="P40" s="12">
        <f t="shared" si="16"/>
        <v>2.4656711434722727</v>
      </c>
      <c r="Q40" s="12">
        <f t="shared" si="17"/>
        <v>51.370819385062703</v>
      </c>
      <c r="R40" s="12">
        <f t="shared" si="11"/>
        <v>5373.6640881697267</v>
      </c>
      <c r="S40" s="1">
        <f t="shared" si="11"/>
        <v>3374.7115197354988</v>
      </c>
      <c r="T40" s="12">
        <f t="shared" si="11"/>
        <v>5373.6640881697267</v>
      </c>
      <c r="U40" s="12">
        <f t="shared" si="11"/>
        <v>3374.7115197354988</v>
      </c>
      <c r="V40" s="12">
        <f t="shared" si="11"/>
        <v>2163.6404993228734</v>
      </c>
      <c r="W40" s="12">
        <f t="shared" si="11"/>
        <v>1413.6797761061248</v>
      </c>
      <c r="X40" s="12">
        <f t="shared" si="11"/>
        <v>939.86045199650971</v>
      </c>
      <c r="Y40" s="12">
        <f t="shared" si="18"/>
        <v>282</v>
      </c>
    </row>
    <row r="41" spans="1:25">
      <c r="A41" s="12" t="s">
        <v>337</v>
      </c>
      <c r="B41" s="15" t="s">
        <v>391</v>
      </c>
      <c r="C41" s="16">
        <v>7170</v>
      </c>
      <c r="D41" s="15">
        <v>1.3</v>
      </c>
      <c r="E41" s="15">
        <v>1.5</v>
      </c>
      <c r="F41" s="16">
        <v>14886</v>
      </c>
      <c r="G41" s="15">
        <v>218</v>
      </c>
      <c r="H41" s="15">
        <v>0.26</v>
      </c>
      <c r="I41" s="15">
        <v>1.4</v>
      </c>
      <c r="J41" s="15" t="s">
        <v>269</v>
      </c>
      <c r="K41" s="17" t="s">
        <v>392</v>
      </c>
      <c r="L41" s="12">
        <f t="shared" si="12"/>
        <v>32.889908256880737</v>
      </c>
      <c r="M41" s="12">
        <f t="shared" si="13"/>
        <v>0.48166062071745264</v>
      </c>
      <c r="N41" s="1">
        <f t="shared" si="14"/>
        <v>9.1922784247299596</v>
      </c>
      <c r="O41" s="12">
        <f t="shared" si="15"/>
        <v>17275.81072132436</v>
      </c>
      <c r="P41" s="12">
        <f t="shared" si="16"/>
        <v>2.4094575622488645</v>
      </c>
      <c r="Q41" s="12">
        <f t="shared" si="17"/>
        <v>47.919793130858693</v>
      </c>
      <c r="R41" s="12">
        <f t="shared" si="11"/>
        <v>10605.849167482569</v>
      </c>
      <c r="S41" s="1">
        <f t="shared" si="11"/>
        <v>6660.5728930613604</v>
      </c>
      <c r="T41" s="12">
        <f t="shared" si="11"/>
        <v>10605.849167482569</v>
      </c>
      <c r="U41" s="12">
        <f t="shared" si="11"/>
        <v>6660.5728930613604</v>
      </c>
      <c r="V41" s="12">
        <f t="shared" si="11"/>
        <v>4270.3161961675414</v>
      </c>
      <c r="W41" s="12">
        <f t="shared" si="11"/>
        <v>2790.1398804421374</v>
      </c>
      <c r="X41" s="12">
        <f t="shared" si="11"/>
        <v>1854.9760514993575</v>
      </c>
      <c r="Y41" s="12">
        <f t="shared" si="18"/>
        <v>139</v>
      </c>
    </row>
    <row r="42" spans="1:25">
      <c r="A42" s="12" t="s">
        <v>334</v>
      </c>
      <c r="B42" s="15" t="s">
        <v>373</v>
      </c>
      <c r="C42" s="16">
        <v>3170</v>
      </c>
      <c r="D42" s="15">
        <v>5.2</v>
      </c>
      <c r="E42" s="15">
        <v>2.5</v>
      </c>
      <c r="F42" s="16">
        <v>5576</v>
      </c>
      <c r="G42" s="15">
        <v>137</v>
      </c>
      <c r="H42" s="15">
        <v>0.28999999999999998</v>
      </c>
      <c r="I42" s="15">
        <v>1.8</v>
      </c>
      <c r="J42" s="15" t="s">
        <v>278</v>
      </c>
      <c r="K42" s="17" t="s">
        <v>374</v>
      </c>
      <c r="L42" s="12">
        <f t="shared" si="12"/>
        <v>23.138686131386862</v>
      </c>
      <c r="M42" s="12">
        <f t="shared" si="13"/>
        <v>0.56850789096126253</v>
      </c>
      <c r="N42" s="1">
        <f t="shared" si="14"/>
        <v>8.4551590742935048</v>
      </c>
      <c r="O42" s="12">
        <f t="shared" si="15"/>
        <v>7137.7514184388874</v>
      </c>
      <c r="P42" s="12">
        <f t="shared" si="16"/>
        <v>2.2516565988766208</v>
      </c>
      <c r="Q42" s="12">
        <f t="shared" si="17"/>
        <v>38.232182847286651</v>
      </c>
      <c r="R42" s="12">
        <f t="shared" si="11"/>
        <v>4381.9601962589868</v>
      </c>
      <c r="S42" s="1">
        <f t="shared" si="11"/>
        <v>2751.9121609952326</v>
      </c>
      <c r="T42" s="12">
        <f t="shared" si="11"/>
        <v>4381.9601962589868</v>
      </c>
      <c r="U42" s="12">
        <f t="shared" si="11"/>
        <v>2751.9121609952326</v>
      </c>
      <c r="V42" s="12">
        <f t="shared" si="11"/>
        <v>1764.3429867377477</v>
      </c>
      <c r="W42" s="12">
        <f t="shared" si="11"/>
        <v>1152.7867033577957</v>
      </c>
      <c r="X42" s="12">
        <f t="shared" si="11"/>
        <v>766.41022272931582</v>
      </c>
      <c r="Y42" s="12">
        <f t="shared" si="18"/>
        <v>315</v>
      </c>
    </row>
    <row r="43" spans="1:25">
      <c r="A43" s="12" t="s">
        <v>336</v>
      </c>
      <c r="B43" s="15" t="s">
        <v>383</v>
      </c>
      <c r="C43" s="16">
        <v>14150</v>
      </c>
      <c r="D43" s="15">
        <v>8</v>
      </c>
      <c r="E43" s="15">
        <v>6.5</v>
      </c>
      <c r="F43" s="16">
        <v>16070</v>
      </c>
      <c r="G43" s="16">
        <v>1025</v>
      </c>
      <c r="H43" s="15">
        <v>0.49</v>
      </c>
      <c r="I43" s="15">
        <v>2.8</v>
      </c>
      <c r="J43" s="15" t="s">
        <v>292</v>
      </c>
      <c r="K43" s="17" t="s">
        <v>384</v>
      </c>
      <c r="L43" s="12">
        <f t="shared" si="12"/>
        <v>13.804878048780488</v>
      </c>
      <c r="M43" s="12">
        <f t="shared" si="13"/>
        <v>0.88052271313005603</v>
      </c>
      <c r="N43" s="1">
        <f t="shared" si="14"/>
        <v>7.8637590734830454</v>
      </c>
      <c r="O43" s="12">
        <f t="shared" si="15"/>
        <v>30165.599066878593</v>
      </c>
      <c r="P43" s="12">
        <f t="shared" si="16"/>
        <v>2.131844457023222</v>
      </c>
      <c r="Q43" s="12">
        <f t="shared" si="17"/>
        <v>30.876756665395959</v>
      </c>
      <c r="R43" s="12">
        <f t="shared" ref="R43:X57" si="19">$O43/R$2</f>
        <v>18519.061068153529</v>
      </c>
      <c r="S43" s="1">
        <f t="shared" si="19"/>
        <v>11630.144291856777</v>
      </c>
      <c r="T43" s="12">
        <f t="shared" si="19"/>
        <v>18519.061068153529</v>
      </c>
      <c r="U43" s="12">
        <f t="shared" si="19"/>
        <v>11630.144291856777</v>
      </c>
      <c r="V43" s="12">
        <f t="shared" si="19"/>
        <v>7456.4747403364163</v>
      </c>
      <c r="W43" s="12">
        <f t="shared" si="19"/>
        <v>4871.9126605176143</v>
      </c>
      <c r="X43" s="12">
        <f t="shared" si="19"/>
        <v>3239.006536412292</v>
      </c>
      <c r="Y43" s="12">
        <f t="shared" si="18"/>
        <v>71</v>
      </c>
    </row>
    <row r="44" spans="1:25">
      <c r="A44" s="12" t="s">
        <v>334</v>
      </c>
      <c r="B44" s="15" t="s">
        <v>377</v>
      </c>
      <c r="C44" s="16">
        <v>5740</v>
      </c>
      <c r="D44" s="15">
        <v>0.1</v>
      </c>
      <c r="E44" s="15">
        <v>0.3</v>
      </c>
      <c r="F44" s="16">
        <v>11789</v>
      </c>
      <c r="G44" s="15">
        <v>34</v>
      </c>
      <c r="H44" s="15">
        <v>0.24</v>
      </c>
      <c r="I44" s="15">
        <v>0.5</v>
      </c>
      <c r="J44" s="15" t="s">
        <v>269</v>
      </c>
      <c r="K44" s="17" t="s">
        <v>378</v>
      </c>
      <c r="L44" s="12">
        <f t="shared" si="12"/>
        <v>168.8235294117647</v>
      </c>
      <c r="M44" s="12">
        <f t="shared" si="13"/>
        <v>0.48689456272796677</v>
      </c>
      <c r="N44" s="1">
        <f t="shared" si="14"/>
        <v>7.7847802309575442</v>
      </c>
      <c r="O44" s="12">
        <f t="shared" si="15"/>
        <v>12147.482942614592</v>
      </c>
      <c r="P44" s="12">
        <f t="shared" si="16"/>
        <v>2.1162862269363401</v>
      </c>
      <c r="Q44" s="12">
        <f t="shared" si="17"/>
        <v>29.921616300198622</v>
      </c>
      <c r="R44" s="12">
        <f t="shared" si="19"/>
        <v>7457.5007756314008</v>
      </c>
      <c r="S44" s="1">
        <f t="shared" si="19"/>
        <v>4683.3805319847543</v>
      </c>
      <c r="T44" s="12">
        <f t="shared" si="19"/>
        <v>7457.5007756314008</v>
      </c>
      <c r="U44" s="12">
        <f t="shared" si="19"/>
        <v>4683.3805319847543</v>
      </c>
      <c r="V44" s="12">
        <f t="shared" si="19"/>
        <v>3002.6720012905662</v>
      </c>
      <c r="W44" s="12">
        <f t="shared" si="19"/>
        <v>1961.8863132914282</v>
      </c>
      <c r="X44" s="12">
        <f t="shared" si="19"/>
        <v>1304.326049181188</v>
      </c>
      <c r="Y44" s="12">
        <f t="shared" si="18"/>
        <v>174</v>
      </c>
    </row>
    <row r="45" spans="1:25">
      <c r="A45" s="12" t="s">
        <v>334</v>
      </c>
      <c r="B45" s="15" t="s">
        <v>367</v>
      </c>
      <c r="C45" s="16">
        <v>4500</v>
      </c>
      <c r="D45" s="15">
        <v>-3.6</v>
      </c>
      <c r="E45" s="15">
        <v>-7.5</v>
      </c>
      <c r="F45" s="16">
        <v>19753</v>
      </c>
      <c r="G45" s="16">
        <v>-1489</v>
      </c>
      <c r="H45" s="15">
        <v>0.05</v>
      </c>
      <c r="I45" s="15">
        <v>1.1000000000000001</v>
      </c>
      <c r="J45" s="15" t="s">
        <v>277</v>
      </c>
      <c r="K45" s="17" t="s">
        <v>368</v>
      </c>
      <c r="L45" s="12">
        <f t="shared" si="12"/>
        <v>-3.0221625251846875</v>
      </c>
      <c r="M45" s="12">
        <f t="shared" si="13"/>
        <v>0.22781349668404799</v>
      </c>
      <c r="N45" s="1">
        <f t="shared" si="14"/>
        <v>7.2466629560700158</v>
      </c>
      <c r="O45" s="12">
        <f t="shared" si="15"/>
        <v>9058.3769901628311</v>
      </c>
      <c r="P45" s="12">
        <f t="shared" si="16"/>
        <v>2.0129726644806292</v>
      </c>
      <c r="Q45" s="12">
        <f t="shared" si="17"/>
        <v>23.579059773991418</v>
      </c>
      <c r="R45" s="12">
        <f t="shared" si="19"/>
        <v>5561.057689829614</v>
      </c>
      <c r="S45" s="1">
        <f t="shared" si="19"/>
        <v>3492.3964616801563</v>
      </c>
      <c r="T45" s="12">
        <f t="shared" si="19"/>
        <v>5561.057689829614</v>
      </c>
      <c r="U45" s="12">
        <f t="shared" si="19"/>
        <v>3492.3964616801563</v>
      </c>
      <c r="V45" s="12">
        <f t="shared" si="19"/>
        <v>2239.0922542544713</v>
      </c>
      <c r="W45" s="12">
        <f t="shared" si="19"/>
        <v>1462.9784558322144</v>
      </c>
      <c r="X45" s="12">
        <f t="shared" si="19"/>
        <v>972.6358231897068</v>
      </c>
      <c r="Y45" s="12">
        <f t="shared" si="18"/>
        <v>222</v>
      </c>
    </row>
    <row r="46" spans="1:25">
      <c r="A46" s="12" t="s">
        <v>336</v>
      </c>
      <c r="B46" s="15" t="s">
        <v>385</v>
      </c>
      <c r="C46" s="16">
        <v>6450</v>
      </c>
      <c r="D46" s="15">
        <v>4.5999999999999996</v>
      </c>
      <c r="E46" s="15">
        <v>0.4</v>
      </c>
      <c r="F46" s="16">
        <v>12060</v>
      </c>
      <c r="G46" s="15">
        <v>42</v>
      </c>
      <c r="H46" s="15">
        <v>0.21</v>
      </c>
      <c r="I46" s="15">
        <v>4.7</v>
      </c>
      <c r="J46" s="15" t="s">
        <v>261</v>
      </c>
      <c r="K46" s="17" t="s">
        <v>386</v>
      </c>
      <c r="L46" s="12">
        <f t="shared" si="12"/>
        <v>153.57142857142858</v>
      </c>
      <c r="M46" s="12">
        <f t="shared" si="13"/>
        <v>0.53482587064676612</v>
      </c>
      <c r="N46" s="1">
        <f t="shared" si="14"/>
        <v>6.8839443208289053</v>
      </c>
      <c r="O46" s="12">
        <f t="shared" si="15"/>
        <v>12551.176472268058</v>
      </c>
      <c r="P46" s="12">
        <f t="shared" si="16"/>
        <v>1.9459188329097765</v>
      </c>
      <c r="Q46" s="12">
        <f t="shared" si="17"/>
        <v>19.462536183787819</v>
      </c>
      <c r="R46" s="12">
        <f t="shared" si="19"/>
        <v>7705.3335838543135</v>
      </c>
      <c r="S46" s="1">
        <f t="shared" si="19"/>
        <v>4839.0218633287695</v>
      </c>
      <c r="T46" s="12">
        <f t="shared" si="19"/>
        <v>7705.3335838543135</v>
      </c>
      <c r="U46" s="12">
        <f t="shared" si="19"/>
        <v>4839.0218633287695</v>
      </c>
      <c r="V46" s="12">
        <f t="shared" si="19"/>
        <v>3102.4588677812571</v>
      </c>
      <c r="W46" s="12">
        <f t="shared" si="19"/>
        <v>2027.0850721069705</v>
      </c>
      <c r="X46" s="12">
        <f t="shared" si="19"/>
        <v>1347.672311867899</v>
      </c>
      <c r="Y46" s="12">
        <f t="shared" si="18"/>
        <v>155</v>
      </c>
    </row>
    <row r="47" spans="1:25">
      <c r="A47" s="12" t="s">
        <v>338</v>
      </c>
      <c r="B47" s="15" t="s">
        <v>33</v>
      </c>
      <c r="C47" s="16">
        <v>19800</v>
      </c>
      <c r="D47" s="15">
        <v>23.5</v>
      </c>
      <c r="E47" s="15">
        <v>11.3</v>
      </c>
      <c r="F47" s="16">
        <v>13823</v>
      </c>
      <c r="G47" s="16">
        <v>1513</v>
      </c>
      <c r="H47" s="15">
        <v>1.72</v>
      </c>
      <c r="I47" s="15">
        <v>1.2</v>
      </c>
      <c r="J47" s="15" t="s">
        <v>290</v>
      </c>
      <c r="K47" s="17" t="s">
        <v>297</v>
      </c>
      <c r="L47" s="12">
        <f t="shared" si="12"/>
        <v>13.086582947785855</v>
      </c>
      <c r="M47" s="12">
        <f t="shared" si="13"/>
        <v>1.4323952832236129</v>
      </c>
      <c r="N47" s="1">
        <f t="shared" si="14"/>
        <v>7.3714643449827477</v>
      </c>
      <c r="O47" s="12">
        <f t="shared" si="15"/>
        <v>40323.103576177025</v>
      </c>
      <c r="P47" s="12">
        <f t="shared" si="16"/>
        <v>2.0365203826352034</v>
      </c>
      <c r="Q47" s="12">
        <f t="shared" si="17"/>
        <v>25.024685400564977</v>
      </c>
      <c r="R47" s="12">
        <f t="shared" si="19"/>
        <v>24754.887709311864</v>
      </c>
      <c r="S47" s="1">
        <f t="shared" si="19"/>
        <v>15546.301992766994</v>
      </c>
      <c r="T47" s="12">
        <f t="shared" si="19"/>
        <v>24754.887709311864</v>
      </c>
      <c r="U47" s="12">
        <f t="shared" si="19"/>
        <v>15546.301992766994</v>
      </c>
      <c r="V47" s="12">
        <f t="shared" si="19"/>
        <v>9967.2545073988767</v>
      </c>
      <c r="W47" s="12">
        <f t="shared" si="19"/>
        <v>6512.4063469980938</v>
      </c>
      <c r="X47" s="12">
        <f t="shared" si="19"/>
        <v>4329.6602783225244</v>
      </c>
      <c r="Y47" s="12">
        <f t="shared" si="18"/>
        <v>51</v>
      </c>
    </row>
    <row r="48" spans="1:25">
      <c r="A48" s="12" t="s">
        <v>338</v>
      </c>
      <c r="B48" s="15" t="s">
        <v>226</v>
      </c>
      <c r="C48" s="16">
        <v>3700</v>
      </c>
      <c r="D48" s="15">
        <v>9.6999999999999993</v>
      </c>
      <c r="E48" s="15">
        <v>17.2</v>
      </c>
      <c r="F48" s="16">
        <v>1201</v>
      </c>
      <c r="G48" s="15">
        <v>186</v>
      </c>
      <c r="H48" s="15">
        <v>7.32</v>
      </c>
      <c r="I48" s="15">
        <v>0.3</v>
      </c>
      <c r="J48" s="15" t="s">
        <v>312</v>
      </c>
      <c r="K48" s="17" t="s">
        <v>227</v>
      </c>
      <c r="L48" s="12">
        <f t="shared" si="12"/>
        <v>19.892473118279568</v>
      </c>
      <c r="M48" s="12">
        <f t="shared" si="13"/>
        <v>3.0807660283097418</v>
      </c>
      <c r="N48" s="1">
        <f t="shared" si="14"/>
        <v>4.7277420143973847</v>
      </c>
      <c r="O48" s="12">
        <f t="shared" si="15"/>
        <v>5872.4472481280491</v>
      </c>
      <c r="P48" s="12">
        <f t="shared" si="16"/>
        <v>1.5871479048994728</v>
      </c>
      <c r="Q48" s="12">
        <f t="shared" si="17"/>
        <v>-2.5628865852765159</v>
      </c>
      <c r="R48" s="12">
        <f t="shared" si="19"/>
        <v>3605.1731963447692</v>
      </c>
      <c r="S48" s="1">
        <f t="shared" si="19"/>
        <v>2264.082629044688</v>
      </c>
      <c r="T48" s="12">
        <f t="shared" si="19"/>
        <v>3605.1731963447692</v>
      </c>
      <c r="U48" s="12">
        <f t="shared" si="19"/>
        <v>2264.082629044688</v>
      </c>
      <c r="V48" s="12">
        <f t="shared" si="19"/>
        <v>1451.5791472446917</v>
      </c>
      <c r="W48" s="12">
        <f t="shared" si="19"/>
        <v>948.43301579879119</v>
      </c>
      <c r="X48" s="12">
        <f t="shared" si="19"/>
        <v>630.54922195487916</v>
      </c>
      <c r="Y48" s="12">
        <f t="shared" si="18"/>
        <v>270</v>
      </c>
    </row>
    <row r="49" spans="1:25">
      <c r="A49" s="12" t="s">
        <v>334</v>
      </c>
      <c r="B49" s="12" t="s">
        <v>48</v>
      </c>
      <c r="C49" s="13">
        <v>59200</v>
      </c>
      <c r="D49" s="12">
        <v>19.600000000000001</v>
      </c>
      <c r="E49" s="12">
        <v>8.8000000000000007</v>
      </c>
      <c r="F49" s="13">
        <v>37600</v>
      </c>
      <c r="G49" s="16">
        <v>3195</v>
      </c>
      <c r="H49" s="12">
        <v>1.77</v>
      </c>
      <c r="I49" s="12">
        <v>2.4</v>
      </c>
      <c r="J49" s="12" t="s">
        <v>264</v>
      </c>
      <c r="K49" s="14" t="s">
        <v>146</v>
      </c>
      <c r="L49" s="12">
        <f t="shared" si="12"/>
        <v>18.528951486697967</v>
      </c>
      <c r="M49" s="12">
        <f t="shared" si="13"/>
        <v>1.574468085106383</v>
      </c>
      <c r="N49" s="1">
        <f t="shared" si="14"/>
        <v>3.9717871850671438</v>
      </c>
      <c r="O49" s="12">
        <f t="shared" si="15"/>
        <v>87393.030308994217</v>
      </c>
      <c r="P49" s="12">
        <f t="shared" si="16"/>
        <v>1.4762336200843618</v>
      </c>
      <c r="Q49" s="12">
        <f t="shared" si="17"/>
        <v>-9.3720615307756248</v>
      </c>
      <c r="R49" s="12">
        <f t="shared" si="19"/>
        <v>53651.739573780833</v>
      </c>
      <c r="S49" s="1">
        <f t="shared" si="19"/>
        <v>33693.796378544372</v>
      </c>
      <c r="T49" s="12">
        <f t="shared" si="19"/>
        <v>53651.739573780833</v>
      </c>
      <c r="U49" s="12">
        <f t="shared" si="19"/>
        <v>33693.796378544372</v>
      </c>
      <c r="V49" s="12">
        <f t="shared" si="19"/>
        <v>21602.220514028053</v>
      </c>
      <c r="W49" s="12">
        <f t="shared" si="19"/>
        <v>14114.462300564068</v>
      </c>
      <c r="X49" s="12">
        <f t="shared" si="19"/>
        <v>9383.7551768866742</v>
      </c>
      <c r="Y49" s="12">
        <f t="shared" si="18"/>
        <v>17</v>
      </c>
    </row>
    <row r="50" spans="1:25">
      <c r="A50" s="12" t="s">
        <v>353</v>
      </c>
      <c r="B50" s="12" t="s">
        <v>389</v>
      </c>
      <c r="C50" s="13">
        <v>267500</v>
      </c>
      <c r="D50" s="12">
        <v>21.5</v>
      </c>
      <c r="E50" s="12">
        <v>1.6</v>
      </c>
      <c r="F50" s="13">
        <v>310284</v>
      </c>
      <c r="G50" s="16">
        <v>4805</v>
      </c>
      <c r="H50" s="12">
        <v>0.2</v>
      </c>
      <c r="I50" s="12">
        <v>1.3</v>
      </c>
      <c r="J50" s="12" t="s">
        <v>285</v>
      </c>
      <c r="K50" s="14" t="s">
        <v>390</v>
      </c>
      <c r="L50" s="12">
        <f t="shared" si="12"/>
        <v>55.671175858480751</v>
      </c>
      <c r="M50" s="12">
        <f t="shared" si="13"/>
        <v>0.86211341867450464</v>
      </c>
      <c r="N50" s="1">
        <f t="shared" si="14"/>
        <v>3.1186615721310762</v>
      </c>
      <c r="O50" s="12">
        <f t="shared" si="15"/>
        <v>363660.77586690121</v>
      </c>
      <c r="P50" s="12">
        <f t="shared" si="16"/>
        <v>1.3594795359510325</v>
      </c>
      <c r="Q50" s="12">
        <f t="shared" si="17"/>
        <v>-16.539749496221987</v>
      </c>
      <c r="R50" s="12">
        <f t="shared" si="19"/>
        <v>223256.17009760617</v>
      </c>
      <c r="S50" s="1">
        <f t="shared" si="19"/>
        <v>140206.97176422065</v>
      </c>
      <c r="T50" s="12">
        <f t="shared" si="19"/>
        <v>223256.17009760617</v>
      </c>
      <c r="U50" s="12">
        <f t="shared" si="19"/>
        <v>140206.97176422065</v>
      </c>
      <c r="V50" s="12">
        <f t="shared" si="19"/>
        <v>89891.382010709713</v>
      </c>
      <c r="W50" s="12">
        <f t="shared" si="19"/>
        <v>58733.245580557428</v>
      </c>
      <c r="X50" s="12">
        <f t="shared" si="19"/>
        <v>39047.778479658169</v>
      </c>
      <c r="Y50" s="12">
        <f t="shared" si="18"/>
        <v>4</v>
      </c>
    </row>
    <row r="51" spans="1:25">
      <c r="A51" s="12" t="s">
        <v>335</v>
      </c>
      <c r="B51" s="12" t="s">
        <v>83</v>
      </c>
      <c r="C51" s="13">
        <v>103000</v>
      </c>
      <c r="D51" s="12">
        <v>38.5</v>
      </c>
      <c r="E51" s="12">
        <v>6</v>
      </c>
      <c r="F51" s="13">
        <v>69728</v>
      </c>
      <c r="G51" s="13">
        <v>3904</v>
      </c>
      <c r="H51" s="12">
        <v>2.8</v>
      </c>
      <c r="I51" s="12">
        <v>1.4</v>
      </c>
      <c r="J51" s="12" t="s">
        <v>264</v>
      </c>
      <c r="K51" s="14" t="s">
        <v>145</v>
      </c>
      <c r="L51" s="12">
        <f t="shared" si="12"/>
        <v>26.383196721311474</v>
      </c>
      <c r="M51" s="12">
        <f t="shared" si="13"/>
        <v>1.4771684258834328</v>
      </c>
      <c r="N51" s="1">
        <f t="shared" si="14"/>
        <v>1.9442801685280342</v>
      </c>
      <c r="O51" s="12">
        <f t="shared" si="15"/>
        <v>124872.22818454016</v>
      </c>
      <c r="P51" s="12">
        <f t="shared" si="16"/>
        <v>1.2123517299469919</v>
      </c>
      <c r="Q51" s="12">
        <f t="shared" si="17"/>
        <v>-25.572120503247419</v>
      </c>
      <c r="R51" s="12">
        <f t="shared" si="19"/>
        <v>76660.715881655153</v>
      </c>
      <c r="S51" s="1">
        <f t="shared" si="19"/>
        <v>48143.649612662666</v>
      </c>
      <c r="T51" s="12">
        <f t="shared" si="19"/>
        <v>76660.715881655153</v>
      </c>
      <c r="U51" s="12">
        <f t="shared" si="19"/>
        <v>48143.649612662666</v>
      </c>
      <c r="V51" s="12">
        <f t="shared" si="19"/>
        <v>30866.505026578136</v>
      </c>
      <c r="W51" s="12">
        <f t="shared" si="19"/>
        <v>20167.561999697984</v>
      </c>
      <c r="X51" s="12">
        <f t="shared" si="19"/>
        <v>13408.053405781237</v>
      </c>
      <c r="Y51" s="12">
        <f t="shared" si="18"/>
        <v>10</v>
      </c>
    </row>
    <row r="52" spans="1:25">
      <c r="A52" s="12" t="s">
        <v>339</v>
      </c>
      <c r="B52" s="12" t="s">
        <v>155</v>
      </c>
      <c r="C52" s="13">
        <v>8220</v>
      </c>
      <c r="D52" s="12">
        <v>2</v>
      </c>
      <c r="E52" s="12">
        <v>9.1</v>
      </c>
      <c r="F52" s="13">
        <v>3997</v>
      </c>
      <c r="G52" s="12">
        <v>335</v>
      </c>
      <c r="H52" s="12">
        <v>3.9</v>
      </c>
      <c r="I52" s="12">
        <v>0</v>
      </c>
      <c r="J52" s="12" t="s">
        <v>318</v>
      </c>
      <c r="K52" s="14" t="s">
        <v>156</v>
      </c>
      <c r="L52" s="12">
        <f t="shared" si="12"/>
        <v>24.53731343283582</v>
      </c>
      <c r="M52" s="12">
        <f t="shared" si="13"/>
        <v>2.0565424068051037</v>
      </c>
      <c r="N52" s="1">
        <f t="shared" si="14"/>
        <v>1.5105039079345239</v>
      </c>
      <c r="O52" s="12">
        <f t="shared" si="15"/>
        <v>9549.5224522134904</v>
      </c>
      <c r="P52" s="12">
        <f t="shared" si="16"/>
        <v>1.16174239078023</v>
      </c>
      <c r="Q52" s="12">
        <f t="shared" si="17"/>
        <v>-28.679094909988876</v>
      </c>
      <c r="R52" s="12">
        <f t="shared" si="19"/>
        <v>5862.578398398914</v>
      </c>
      <c r="S52" s="1">
        <f t="shared" si="19"/>
        <v>3681.7542987075549</v>
      </c>
      <c r="T52" s="12">
        <f t="shared" si="19"/>
        <v>5862.578398398914</v>
      </c>
      <c r="U52" s="12">
        <f t="shared" si="19"/>
        <v>3681.7542987075549</v>
      </c>
      <c r="V52" s="12">
        <f t="shared" si="19"/>
        <v>2360.4959009545514</v>
      </c>
      <c r="W52" s="12">
        <f t="shared" si="19"/>
        <v>1542.3011899644089</v>
      </c>
      <c r="X52" s="12">
        <f t="shared" si="19"/>
        <v>1025.3721656168666</v>
      </c>
      <c r="Y52" s="12">
        <f t="shared" si="18"/>
        <v>122</v>
      </c>
    </row>
    <row r="53" spans="1:25">
      <c r="A53" s="12" t="s">
        <v>339</v>
      </c>
      <c r="B53" s="12" t="s">
        <v>314</v>
      </c>
      <c r="C53" s="13">
        <v>8370</v>
      </c>
      <c r="D53" s="12">
        <v>-20</v>
      </c>
      <c r="E53" s="12">
        <v>11.5</v>
      </c>
      <c r="F53" s="13">
        <v>3251</v>
      </c>
      <c r="G53" s="12">
        <v>359</v>
      </c>
      <c r="H53" s="12">
        <v>4.0599999999999996</v>
      </c>
      <c r="I53" s="12">
        <v>0</v>
      </c>
      <c r="J53" s="12" t="s">
        <v>271</v>
      </c>
      <c r="K53" s="14" t="s">
        <v>315</v>
      </c>
      <c r="L53" s="12">
        <f t="shared" si="12"/>
        <v>23.314763231197773</v>
      </c>
      <c r="M53" s="12">
        <f t="shared" si="13"/>
        <v>2.5745924330975085</v>
      </c>
      <c r="N53" s="1">
        <f t="shared" si="14"/>
        <v>1.4387802819489925</v>
      </c>
      <c r="O53" s="12">
        <f t="shared" si="15"/>
        <v>9655.2971329692318</v>
      </c>
      <c r="P53" s="12">
        <f t="shared" si="16"/>
        <v>1.1535599919915451</v>
      </c>
      <c r="Q53" s="12">
        <f t="shared" si="17"/>
        <v>-29.181423216201836</v>
      </c>
      <c r="R53" s="12">
        <f t="shared" si="19"/>
        <v>5927.5148768039062</v>
      </c>
      <c r="S53" s="1">
        <f t="shared" si="19"/>
        <v>3722.535017064482</v>
      </c>
      <c r="T53" s="12">
        <f t="shared" si="19"/>
        <v>5927.5148768039062</v>
      </c>
      <c r="U53" s="12">
        <f t="shared" si="19"/>
        <v>3722.535017064482</v>
      </c>
      <c r="V53" s="12">
        <f t="shared" si="19"/>
        <v>2386.6417843322938</v>
      </c>
      <c r="W53" s="12">
        <f t="shared" si="19"/>
        <v>1559.3843914348522</v>
      </c>
      <c r="X53" s="12">
        <f t="shared" si="19"/>
        <v>1036.7296354816353</v>
      </c>
      <c r="Y53" s="12">
        <f t="shared" si="18"/>
        <v>119</v>
      </c>
    </row>
    <row r="54" spans="1:25">
      <c r="A54" s="12" t="s">
        <v>339</v>
      </c>
      <c r="B54" s="12" t="s">
        <v>181</v>
      </c>
      <c r="C54" s="13">
        <v>5280</v>
      </c>
      <c r="D54" s="12">
        <v>1.9</v>
      </c>
      <c r="E54" s="12">
        <v>7.8</v>
      </c>
      <c r="F54" s="13">
        <v>2583</v>
      </c>
      <c r="G54" s="12">
        <v>204</v>
      </c>
      <c r="H54" s="12">
        <v>1.35</v>
      </c>
      <c r="I54" s="12">
        <v>1.2</v>
      </c>
      <c r="J54" s="12" t="s">
        <v>276</v>
      </c>
      <c r="K54" s="14" t="s">
        <v>182</v>
      </c>
      <c r="L54" s="12">
        <f t="shared" si="12"/>
        <v>25.882352941176471</v>
      </c>
      <c r="M54" s="12">
        <f t="shared" si="13"/>
        <v>2.0441347270615564</v>
      </c>
      <c r="N54" s="1">
        <f t="shared" si="14"/>
        <v>0.36165380755091014</v>
      </c>
      <c r="O54" s="12">
        <f t="shared" si="15"/>
        <v>5474.0910244173365</v>
      </c>
      <c r="P54" s="12">
        <f t="shared" si="16"/>
        <v>1.0367596637154046</v>
      </c>
      <c r="Q54" s="12">
        <f t="shared" si="17"/>
        <v>-36.351950170865244</v>
      </c>
      <c r="R54" s="12">
        <f t="shared" si="19"/>
        <v>3360.6170309783151</v>
      </c>
      <c r="S54" s="1">
        <f t="shared" si="19"/>
        <v>2110.4990601905338</v>
      </c>
      <c r="T54" s="12">
        <f t="shared" si="19"/>
        <v>3360.6170309783151</v>
      </c>
      <c r="U54" s="12">
        <f t="shared" si="19"/>
        <v>2110.4990601905338</v>
      </c>
      <c r="V54" s="12">
        <f t="shared" si="19"/>
        <v>1353.111581154943</v>
      </c>
      <c r="W54" s="12">
        <f t="shared" si="19"/>
        <v>884.0962616905947</v>
      </c>
      <c r="X54" s="12">
        <f t="shared" si="19"/>
        <v>587.77604812998993</v>
      </c>
      <c r="Y54" s="12">
        <f t="shared" si="18"/>
        <v>189</v>
      </c>
    </row>
    <row r="55" spans="1:25">
      <c r="A55" s="12" t="s">
        <v>338</v>
      </c>
      <c r="B55" s="12" t="s">
        <v>393</v>
      </c>
      <c r="C55" s="13">
        <v>29500</v>
      </c>
      <c r="D55" s="12">
        <v>17.3</v>
      </c>
      <c r="E55" s="12">
        <v>2.6</v>
      </c>
      <c r="F55" s="13">
        <v>17603</v>
      </c>
      <c r="G55" s="12">
        <v>457</v>
      </c>
      <c r="H55" s="12">
        <v>1.93</v>
      </c>
      <c r="I55" s="12">
        <v>2</v>
      </c>
      <c r="J55" s="12" t="s">
        <v>275</v>
      </c>
      <c r="K55" s="14" t="s">
        <v>394</v>
      </c>
      <c r="L55" s="12">
        <f t="shared" si="12"/>
        <v>64.551422319474838</v>
      </c>
      <c r="M55" s="12">
        <f t="shared" si="13"/>
        <v>1.6758507072658069</v>
      </c>
      <c r="N55" s="1">
        <f t="shared" si="14"/>
        <v>-2.5630170224183901</v>
      </c>
      <c r="O55" s="12">
        <f t="shared" si="15"/>
        <v>22754.133234891808</v>
      </c>
      <c r="P55" s="12">
        <f t="shared" si="16"/>
        <v>0.7713265503353155</v>
      </c>
      <c r="Q55" s="12">
        <f t="shared" si="17"/>
        <v>-52.647240794127619</v>
      </c>
      <c r="R55" s="12">
        <f t="shared" si="19"/>
        <v>13969.063965732352</v>
      </c>
      <c r="S55" s="1">
        <f t="shared" si="19"/>
        <v>8772.703375498013</v>
      </c>
      <c r="T55" s="12">
        <f t="shared" si="19"/>
        <v>13969.063965732352</v>
      </c>
      <c r="U55" s="12">
        <f t="shared" si="19"/>
        <v>8772.703375498013</v>
      </c>
      <c r="V55" s="12">
        <f t="shared" si="19"/>
        <v>5624.4737367245125</v>
      </c>
      <c r="W55" s="12">
        <f t="shared" si="19"/>
        <v>3674.9195512544129</v>
      </c>
      <c r="X55" s="12">
        <f t="shared" si="19"/>
        <v>2443.2064523171748</v>
      </c>
      <c r="Y55" s="12">
        <f t="shared" si="18"/>
        <v>34</v>
      </c>
    </row>
    <row r="56" spans="1:25">
      <c r="A56" s="12" t="s">
        <v>339</v>
      </c>
      <c r="B56" s="12" t="s">
        <v>359</v>
      </c>
      <c r="C56" s="13">
        <v>9000</v>
      </c>
      <c r="D56" s="12">
        <v>-20.100000000000001</v>
      </c>
      <c r="E56" s="12">
        <v>7.1</v>
      </c>
      <c r="F56" s="13">
        <v>2486</v>
      </c>
      <c r="G56" s="12">
        <v>156</v>
      </c>
      <c r="H56" s="12">
        <v>2.86</v>
      </c>
      <c r="I56" s="12">
        <v>0</v>
      </c>
      <c r="J56" s="12" t="s">
        <v>276</v>
      </c>
      <c r="K56" s="14" t="s">
        <v>360</v>
      </c>
      <c r="L56" s="12">
        <f t="shared" si="12"/>
        <v>57.692307692307693</v>
      </c>
      <c r="M56" s="12">
        <f t="shared" si="13"/>
        <v>3.6202735317779564</v>
      </c>
      <c r="N56" s="1">
        <f t="shared" si="14"/>
        <v>-5.8294011233251837</v>
      </c>
      <c r="O56" s="12">
        <f t="shared" si="15"/>
        <v>4936.2350635516414</v>
      </c>
      <c r="P56" s="12">
        <f t="shared" si="16"/>
        <v>0.54847056261684901</v>
      </c>
      <c r="Q56" s="12">
        <f t="shared" si="17"/>
        <v>-66.328665243255955</v>
      </c>
      <c r="R56" s="12">
        <f t="shared" si="19"/>
        <v>3030.420128106965</v>
      </c>
      <c r="S56" s="1">
        <f t="shared" si="19"/>
        <v>1903.1323037990921</v>
      </c>
      <c r="T56" s="12">
        <f t="shared" si="19"/>
        <v>3030.420128106965</v>
      </c>
      <c r="U56" s="12">
        <f t="shared" si="19"/>
        <v>1903.1323037990921</v>
      </c>
      <c r="V56" s="12">
        <f t="shared" si="19"/>
        <v>1220.1618135324622</v>
      </c>
      <c r="W56" s="12">
        <f t="shared" si="19"/>
        <v>797.22952122020263</v>
      </c>
      <c r="X56" s="12">
        <f t="shared" si="19"/>
        <v>530.02420408306955</v>
      </c>
      <c r="Y56" s="12">
        <f t="shared" si="18"/>
        <v>111</v>
      </c>
    </row>
    <row r="57" spans="1:25">
      <c r="A57" s="12" t="s">
        <v>338</v>
      </c>
      <c r="B57" s="12" t="s">
        <v>27</v>
      </c>
      <c r="C57" s="13">
        <v>35900</v>
      </c>
      <c r="D57" s="12">
        <v>14.3</v>
      </c>
      <c r="E57" s="12">
        <v>11.5</v>
      </c>
      <c r="F57" s="13">
        <v>6404</v>
      </c>
      <c r="G57" s="12">
        <v>704</v>
      </c>
      <c r="H57" s="12">
        <v>9.2200000000000006</v>
      </c>
      <c r="I57" s="12">
        <v>0</v>
      </c>
      <c r="J57" s="12" t="s">
        <v>272</v>
      </c>
      <c r="K57" s="14" t="s">
        <v>257</v>
      </c>
      <c r="L57" s="12">
        <f t="shared" si="12"/>
        <v>50.99431818181818</v>
      </c>
      <c r="M57" s="12">
        <f t="shared" si="13"/>
        <v>5.6058713304184886</v>
      </c>
      <c r="N57" s="1">
        <f t="shared" si="14"/>
        <v>-6.1551261504949046</v>
      </c>
      <c r="O57" s="12">
        <f t="shared" si="15"/>
        <v>19019.539476940932</v>
      </c>
      <c r="P57" s="12">
        <f t="shared" si="16"/>
        <v>0.52979218598721256</v>
      </c>
      <c r="Q57" s="12">
        <f t="shared" si="17"/>
        <v>-67.475355540011918</v>
      </c>
      <c r="R57" s="12">
        <f t="shared" si="19"/>
        <v>11676.347361135719</v>
      </c>
      <c r="S57" s="1">
        <f t="shared" si="19"/>
        <v>7332.8558133746374</v>
      </c>
      <c r="T57" s="12">
        <f t="shared" si="19"/>
        <v>11676.347361135719</v>
      </c>
      <c r="U57" s="12">
        <f t="shared" si="19"/>
        <v>7332.8558133746374</v>
      </c>
      <c r="V57" s="12">
        <f t="shared" si="19"/>
        <v>4701.3392761808709</v>
      </c>
      <c r="W57" s="12">
        <f t="shared" si="19"/>
        <v>3071.7618095197772</v>
      </c>
      <c r="X57" s="12">
        <f t="shared" si="19"/>
        <v>2042.2075009610562</v>
      </c>
      <c r="Y57" s="12">
        <f t="shared" si="18"/>
        <v>28</v>
      </c>
    </row>
    <row r="58" spans="1:25">
      <c r="S58" s="12"/>
    </row>
    <row r="59" spans="1:25">
      <c r="S59" s="12"/>
    </row>
    <row r="60" spans="1:25">
      <c r="S60" s="12"/>
    </row>
    <row r="61" spans="1:25">
      <c r="S61" s="12"/>
    </row>
    <row r="62" spans="1:25">
      <c r="S62" s="12"/>
    </row>
    <row r="63" spans="1:25">
      <c r="S63" s="12"/>
    </row>
    <row r="64" spans="1:25">
      <c r="S64" s="12"/>
    </row>
    <row r="65" spans="19:19">
      <c r="S65" s="12"/>
    </row>
    <row r="66" spans="19:19">
      <c r="S66" s="12"/>
    </row>
    <row r="67" spans="19:19">
      <c r="S67" s="12"/>
    </row>
    <row r="68" spans="19:19">
      <c r="S68" s="12"/>
    </row>
    <row r="69" spans="19:19">
      <c r="S69" s="12"/>
    </row>
    <row r="70" spans="19:19">
      <c r="S70" s="12"/>
    </row>
    <row r="71" spans="19:19">
      <c r="S71" s="12"/>
    </row>
    <row r="72" spans="19:19">
      <c r="S72" s="12"/>
    </row>
    <row r="73" spans="19:19">
      <c r="S73" s="12"/>
    </row>
    <row r="74" spans="19:19">
      <c r="S74" s="12"/>
    </row>
    <row r="75" spans="19:19">
      <c r="S75" s="12"/>
    </row>
    <row r="76" spans="19:19">
      <c r="S76" s="12"/>
    </row>
    <row r="77" spans="19:19">
      <c r="S77" s="12"/>
    </row>
    <row r="78" spans="19:19">
      <c r="S78" s="12"/>
    </row>
    <row r="79" spans="19:19">
      <c r="S79" s="12"/>
    </row>
    <row r="80" spans="19:19">
      <c r="S80" s="12"/>
    </row>
    <row r="81" spans="19:19">
      <c r="S81" s="12"/>
    </row>
  </sheetData>
  <autoFilter ref="A2:Y57">
    <sortState ref="A3:Y57">
      <sortCondition descending="1" ref="N2:N57"/>
    </sortState>
  </autoFilter>
  <phoneticPr fontId="1" type="noConversion"/>
  <conditionalFormatting sqref="H82:H1048576">
    <cfRule type="cellIs" dxfId="144" priority="26" operator="greaterThan">
      <formula>20</formula>
    </cfRule>
    <cfRule type="cellIs" dxfId="143" priority="27" operator="greaterThan">
      <formula>10</formula>
    </cfRule>
  </conditionalFormatting>
  <conditionalFormatting sqref="N1:N57">
    <cfRule type="cellIs" dxfId="142" priority="24" operator="greaterThan">
      <formula>22</formula>
    </cfRule>
    <cfRule type="cellIs" dxfId="141" priority="25" operator="greaterThan">
      <formula>17.9</formula>
    </cfRule>
  </conditionalFormatting>
  <conditionalFormatting sqref="H1:H2 G82:H1048576 M1:M57">
    <cfRule type="cellIs" dxfId="140" priority="23" operator="lessThan">
      <formula>1</formula>
    </cfRule>
  </conditionalFormatting>
  <conditionalFormatting sqref="H82:H1048576 I1:I2">
    <cfRule type="cellIs" dxfId="139" priority="20" operator="greaterThan">
      <formula>3</formula>
    </cfRule>
    <cfRule type="cellIs" dxfId="138" priority="22" operator="greaterThan">
      <formula>0.1</formula>
    </cfRule>
  </conditionalFormatting>
  <conditionalFormatting sqref="K82:K1048576 L1:L57">
    <cfRule type="cellIs" dxfId="137" priority="21" operator="lessThan">
      <formula>10</formula>
    </cfRule>
  </conditionalFormatting>
  <conditionalFormatting sqref="H26:H31 I22:I25">
    <cfRule type="cellIs" dxfId="136" priority="18" operator="greaterThan">
      <formula>20</formula>
    </cfRule>
    <cfRule type="cellIs" dxfId="135" priority="19" operator="greaterThan">
      <formula>10</formula>
    </cfRule>
  </conditionalFormatting>
  <conditionalFormatting sqref="I22:I25 G26:G31 H3:H31">
    <cfRule type="cellIs" dxfId="134" priority="17" operator="lessThan">
      <formula>1</formula>
    </cfRule>
  </conditionalFormatting>
  <conditionalFormatting sqref="H26:H31 I3:I25">
    <cfRule type="cellIs" dxfId="133" priority="14" operator="greaterThan">
      <formula>3</formula>
    </cfRule>
    <cfRule type="cellIs" dxfId="132" priority="16" operator="greaterThan">
      <formula>0.1</formula>
    </cfRule>
  </conditionalFormatting>
  <conditionalFormatting sqref="K26:K31">
    <cfRule type="cellIs" dxfId="131" priority="15" operator="lessThan">
      <formula>10</formula>
    </cfRule>
  </conditionalFormatting>
  <conditionalFormatting sqref="H32:H41">
    <cfRule type="cellIs" dxfId="130" priority="13" operator="lessThan">
      <formula>1</formula>
    </cfRule>
  </conditionalFormatting>
  <conditionalFormatting sqref="I32:I41">
    <cfRule type="cellIs" dxfId="129" priority="11" operator="greaterThan">
      <formula>3</formula>
    </cfRule>
    <cfRule type="cellIs" dxfId="128" priority="12" operator="greaterThan">
      <formula>0.1</formula>
    </cfRule>
  </conditionalFormatting>
  <conditionalFormatting sqref="H42:H45">
    <cfRule type="cellIs" dxfId="127" priority="10" operator="lessThan">
      <formula>1</formula>
    </cfRule>
  </conditionalFormatting>
  <conditionalFormatting sqref="I42:I45">
    <cfRule type="cellIs" dxfId="126" priority="8" operator="greaterThan">
      <formula>3</formula>
    </cfRule>
    <cfRule type="cellIs" dxfId="125" priority="9" operator="greaterThan">
      <formula>0.1</formula>
    </cfRule>
  </conditionalFormatting>
  <conditionalFormatting sqref="H46:H50">
    <cfRule type="cellIs" dxfId="124" priority="7" operator="lessThan">
      <formula>1</formula>
    </cfRule>
  </conditionalFormatting>
  <conditionalFormatting sqref="I46:I50">
    <cfRule type="cellIs" dxfId="123" priority="5" operator="greaterThan">
      <formula>3</formula>
    </cfRule>
    <cfRule type="cellIs" dxfId="122" priority="6" operator="greaterThan">
      <formula>0.1</formula>
    </cfRule>
  </conditionalFormatting>
  <conditionalFormatting sqref="H51:H57">
    <cfRule type="cellIs" dxfId="121" priority="4" operator="lessThan">
      <formula>1</formula>
    </cfRule>
  </conditionalFormatting>
  <conditionalFormatting sqref="I51:I57">
    <cfRule type="cellIs" dxfId="120" priority="2" operator="greaterThan">
      <formula>3</formula>
    </cfRule>
    <cfRule type="cellIs" dxfId="119" priority="3" operator="greaterThan">
      <formula>0.1</formula>
    </cfRule>
  </conditionalFormatting>
  <conditionalFormatting sqref="N1:N1048576">
    <cfRule type="cellIs" dxfId="118" priority="1" operator="greaterThan">
      <formula>10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"/>
  <sheetViews>
    <sheetView workbookViewId="0">
      <selection activeCell="B52" sqref="B52"/>
    </sheetView>
  </sheetViews>
  <sheetFormatPr defaultColWidth="9" defaultRowHeight="16.5"/>
  <cols>
    <col min="1" max="1" width="5.25" style="15" bestFit="1" customWidth="1"/>
    <col min="2" max="2" width="17.75" style="15" customWidth="1"/>
    <col min="3" max="7" width="9" style="15"/>
    <col min="8" max="8" width="11" style="15" bestFit="1" customWidth="1"/>
    <col min="9" max="9" width="9" style="15" customWidth="1"/>
    <col min="10" max="18" width="9" style="15"/>
    <col min="19" max="19" width="9" style="1"/>
    <col min="20" max="16384" width="9" style="15"/>
  </cols>
  <sheetData>
    <row r="1" spans="1:25">
      <c r="M1" s="15" t="s">
        <v>46</v>
      </c>
      <c r="N1" s="15">
        <v>2</v>
      </c>
      <c r="R1" s="15">
        <v>5</v>
      </c>
      <c r="S1" s="1">
        <v>10</v>
      </c>
      <c r="T1" s="15">
        <v>5</v>
      </c>
      <c r="U1" s="15">
        <v>10</v>
      </c>
      <c r="V1" s="15">
        <v>15</v>
      </c>
      <c r="W1" s="15">
        <v>20</v>
      </c>
      <c r="X1" s="15">
        <v>25</v>
      </c>
      <c r="Y1" s="15" t="s">
        <v>35</v>
      </c>
    </row>
    <row r="2" spans="1:25">
      <c r="A2" s="15" t="s">
        <v>350</v>
      </c>
      <c r="B2" s="15" t="s">
        <v>4</v>
      </c>
      <c r="C2" s="15" t="s">
        <v>5</v>
      </c>
      <c r="D2" s="15" t="s">
        <v>6</v>
      </c>
      <c r="E2" s="15" t="s">
        <v>7</v>
      </c>
      <c r="F2" s="15" t="s">
        <v>8</v>
      </c>
      <c r="G2" s="15" t="s">
        <v>40</v>
      </c>
      <c r="H2" s="15" t="s">
        <v>41</v>
      </c>
      <c r="I2" s="15" t="s">
        <v>42</v>
      </c>
      <c r="J2" s="15" t="s">
        <v>260</v>
      </c>
      <c r="K2" s="15" t="s">
        <v>9</v>
      </c>
      <c r="L2" s="15" t="s">
        <v>38</v>
      </c>
      <c r="M2" s="15" t="s">
        <v>39</v>
      </c>
      <c r="N2" s="15" t="s">
        <v>0</v>
      </c>
      <c r="O2" s="15" t="s">
        <v>1</v>
      </c>
      <c r="P2" s="15" t="s">
        <v>36</v>
      </c>
      <c r="Q2" s="15" t="s">
        <v>37</v>
      </c>
      <c r="R2" s="15">
        <f t="shared" ref="R2:X2" si="0">POWER((1+R1/100), 10)</f>
        <v>1.6288946267774416</v>
      </c>
      <c r="S2" s="1">
        <f t="shared" si="0"/>
        <v>2.5937424601000019</v>
      </c>
      <c r="T2" s="15">
        <f t="shared" si="0"/>
        <v>1.6288946267774416</v>
      </c>
      <c r="U2" s="15">
        <f t="shared" si="0"/>
        <v>2.5937424601000019</v>
      </c>
      <c r="V2" s="15">
        <f t="shared" si="0"/>
        <v>4.0455577357079067</v>
      </c>
      <c r="W2" s="15">
        <f t="shared" si="0"/>
        <v>6.1917364223999991</v>
      </c>
      <c r="X2" s="15">
        <f t="shared" si="0"/>
        <v>9.3132257461547852</v>
      </c>
    </row>
    <row r="3" spans="1:25">
      <c r="A3" s="15" t="s">
        <v>336</v>
      </c>
      <c r="B3" s="18" t="s">
        <v>162</v>
      </c>
      <c r="C3" s="19">
        <v>3485</v>
      </c>
      <c r="D3" s="18">
        <v>30.8</v>
      </c>
      <c r="E3" s="18">
        <v>22</v>
      </c>
      <c r="F3" s="19">
        <v>5102</v>
      </c>
      <c r="G3" s="19">
        <v>1000</v>
      </c>
      <c r="H3" s="18">
        <v>0.36</v>
      </c>
      <c r="I3" s="18">
        <v>1.4</v>
      </c>
      <c r="J3" s="20" t="s">
        <v>319</v>
      </c>
      <c r="K3" s="20" t="s">
        <v>163</v>
      </c>
      <c r="L3" s="15">
        <f t="shared" ref="L3:L34" si="1">C3/G3</f>
        <v>3.4849999999999999</v>
      </c>
      <c r="M3" s="15">
        <f t="shared" ref="M3:M34" si="2">C3/F3</f>
        <v>0.68306546452371619</v>
      </c>
      <c r="N3" s="1">
        <f t="shared" ref="N3:N34" si="3">((POWER(P3,1/10)-1)*100)</f>
        <v>26.739969378174735</v>
      </c>
      <c r="O3" s="15">
        <f t="shared" ref="O3:O34" si="4">IF($N$1=1,POWER((1+(D3+E3)/200),10)*F3,POWER((1+(E3)/100),10)*F3)</f>
        <v>37268.229481513219</v>
      </c>
      <c r="P3" s="15">
        <f t="shared" ref="P3:P34" si="5">O3/C3</f>
        <v>10.693896551366777</v>
      </c>
      <c r="Q3" s="15">
        <f t="shared" ref="Q3:Q34" si="6">R3/C3*100-100</f>
        <v>556.51248248778847</v>
      </c>
      <c r="R3" s="15">
        <f t="shared" ref="R3:X12" si="7">$O3/R$2</f>
        <v>22879.460014699427</v>
      </c>
      <c r="S3" s="1">
        <f t="shared" si="7"/>
        <v>14368.515785517249</v>
      </c>
      <c r="T3" s="15">
        <f t="shared" si="7"/>
        <v>22879.460014699427</v>
      </c>
      <c r="U3" s="15">
        <f t="shared" si="7"/>
        <v>14368.515785517249</v>
      </c>
      <c r="V3" s="15">
        <f t="shared" si="7"/>
        <v>9212.1363520701034</v>
      </c>
      <c r="W3" s="15">
        <f t="shared" si="7"/>
        <v>6019.0271256843262</v>
      </c>
      <c r="X3" s="15">
        <f t="shared" si="7"/>
        <v>4001.6456700730578</v>
      </c>
      <c r="Y3" s="15">
        <f t="shared" ref="Y3:Y34" si="8">ROUND(1000000/C3,  0)</f>
        <v>287</v>
      </c>
    </row>
    <row r="4" spans="1:25">
      <c r="A4" s="15" t="s">
        <v>334</v>
      </c>
      <c r="B4" s="18" t="s">
        <v>79</v>
      </c>
      <c r="C4" s="19">
        <v>17550</v>
      </c>
      <c r="D4" s="18">
        <v>16.7</v>
      </c>
      <c r="E4" s="18">
        <v>24.9</v>
      </c>
      <c r="F4" s="19">
        <v>19004</v>
      </c>
      <c r="G4" s="19">
        <v>4399</v>
      </c>
      <c r="H4" s="18">
        <v>0.89</v>
      </c>
      <c r="I4" s="18">
        <v>1.6</v>
      </c>
      <c r="J4" s="18" t="s">
        <v>272</v>
      </c>
      <c r="K4" s="20" t="s">
        <v>218</v>
      </c>
      <c r="L4" s="15">
        <f t="shared" si="1"/>
        <v>3.9895430779722663</v>
      </c>
      <c r="M4" s="15">
        <f t="shared" si="2"/>
        <v>0.9234897916228163</v>
      </c>
      <c r="N4" s="1">
        <f t="shared" si="3"/>
        <v>25.898115218402239</v>
      </c>
      <c r="O4" s="15">
        <f t="shared" si="4"/>
        <v>175577.72015433133</v>
      </c>
      <c r="P4" s="15">
        <f t="shared" si="5"/>
        <v>10.004428498822298</v>
      </c>
      <c r="Q4" s="15">
        <f t="shared" si="6"/>
        <v>514.18512495278912</v>
      </c>
      <c r="R4" s="15">
        <f t="shared" si="7"/>
        <v>107789.48942921449</v>
      </c>
      <c r="S4" s="1">
        <f t="shared" si="7"/>
        <v>67692.811778838644</v>
      </c>
      <c r="T4" s="15">
        <f t="shared" si="7"/>
        <v>107789.48942921449</v>
      </c>
      <c r="U4" s="15">
        <f t="shared" si="7"/>
        <v>67692.811778838644</v>
      </c>
      <c r="V4" s="15">
        <f t="shared" si="7"/>
        <v>43400.127157895593</v>
      </c>
      <c r="W4" s="15">
        <f t="shared" si="7"/>
        <v>28356.782035995497</v>
      </c>
      <c r="X4" s="15">
        <f t="shared" si="7"/>
        <v>18852.514149227329</v>
      </c>
      <c r="Y4" s="15">
        <f t="shared" si="8"/>
        <v>57</v>
      </c>
    </row>
    <row r="5" spans="1:25">
      <c r="B5" s="18" t="s">
        <v>459</v>
      </c>
      <c r="C5" s="18">
        <v>518</v>
      </c>
      <c r="D5" s="18">
        <v>6.7</v>
      </c>
      <c r="E5" s="18">
        <v>1.6</v>
      </c>
      <c r="F5" s="19">
        <v>4035</v>
      </c>
      <c r="G5" s="18">
        <v>63</v>
      </c>
      <c r="H5" s="18">
        <v>0.21</v>
      </c>
      <c r="I5" s="18">
        <v>0</v>
      </c>
      <c r="J5" s="18"/>
      <c r="K5" s="20" t="s">
        <v>460</v>
      </c>
      <c r="L5" s="15">
        <f t="shared" si="1"/>
        <v>8.2222222222222214</v>
      </c>
      <c r="M5" s="15">
        <f t="shared" si="2"/>
        <v>0.12837670384138786</v>
      </c>
      <c r="N5" s="1">
        <f t="shared" si="3"/>
        <v>24.751301692853112</v>
      </c>
      <c r="O5" s="15">
        <f t="shared" si="4"/>
        <v>4729.1230956895824</v>
      </c>
      <c r="P5" s="15">
        <f t="shared" si="5"/>
        <v>9.1295812658100051</v>
      </c>
      <c r="Q5" s="15">
        <f t="shared" si="6"/>
        <v>460.47709383581832</v>
      </c>
      <c r="R5" s="15">
        <f t="shared" si="7"/>
        <v>2903.271346069539</v>
      </c>
      <c r="S5" s="1">
        <f t="shared" si="7"/>
        <v>1823.2816744293305</v>
      </c>
      <c r="T5" s="15">
        <f t="shared" si="7"/>
        <v>2903.271346069539</v>
      </c>
      <c r="U5" s="15">
        <f t="shared" si="7"/>
        <v>1823.2816744293305</v>
      </c>
      <c r="V5" s="15">
        <f t="shared" si="7"/>
        <v>1168.9669026221579</v>
      </c>
      <c r="W5" s="15">
        <f t="shared" si="7"/>
        <v>763.77978212717778</v>
      </c>
      <c r="X5" s="15">
        <f t="shared" si="7"/>
        <v>507.78572586862589</v>
      </c>
      <c r="Y5" s="15">
        <f t="shared" si="8"/>
        <v>1931</v>
      </c>
    </row>
    <row r="6" spans="1:25">
      <c r="B6" s="18" t="s">
        <v>93</v>
      </c>
      <c r="C6" s="19">
        <v>10900</v>
      </c>
      <c r="D6" s="18">
        <v>27.4</v>
      </c>
      <c r="E6" s="18">
        <v>22.5</v>
      </c>
      <c r="F6" s="19">
        <v>11409</v>
      </c>
      <c r="G6" s="19">
        <v>2364</v>
      </c>
      <c r="H6" s="18">
        <v>0.89</v>
      </c>
      <c r="I6" s="18">
        <v>0.9</v>
      </c>
      <c r="J6" s="20" t="s">
        <v>267</v>
      </c>
      <c r="K6" s="20" t="s">
        <v>109</v>
      </c>
      <c r="L6" s="15">
        <f t="shared" si="1"/>
        <v>4.6108291032148898</v>
      </c>
      <c r="M6" s="15">
        <f t="shared" si="2"/>
        <v>0.95538609869401347</v>
      </c>
      <c r="N6" s="1">
        <f t="shared" si="3"/>
        <v>23.060364444003433</v>
      </c>
      <c r="O6" s="15">
        <f t="shared" si="4"/>
        <v>86817.738169618242</v>
      </c>
      <c r="P6" s="15">
        <f t="shared" si="5"/>
        <v>7.9649301073044256</v>
      </c>
      <c r="Q6" s="15">
        <f t="shared" si="6"/>
        <v>388.97761564000086</v>
      </c>
      <c r="R6" s="15">
        <f t="shared" si="7"/>
        <v>53298.560104760101</v>
      </c>
      <c r="S6" s="1">
        <f t="shared" si="7"/>
        <v>33471.996354746407</v>
      </c>
      <c r="T6" s="15">
        <f t="shared" si="7"/>
        <v>53298.560104760101</v>
      </c>
      <c r="U6" s="15">
        <f t="shared" si="7"/>
        <v>33471.996354746407</v>
      </c>
      <c r="V6" s="15">
        <f t="shared" si="7"/>
        <v>21460.017095622181</v>
      </c>
      <c r="W6" s="15">
        <f t="shared" si="7"/>
        <v>14021.549408262204</v>
      </c>
      <c r="X6" s="15">
        <f t="shared" si="7"/>
        <v>9321.9836537800311</v>
      </c>
      <c r="Y6" s="15">
        <f t="shared" si="8"/>
        <v>92</v>
      </c>
    </row>
    <row r="7" spans="1:25">
      <c r="B7" s="18" t="s">
        <v>176</v>
      </c>
      <c r="C7" s="19">
        <v>6510</v>
      </c>
      <c r="D7" s="18">
        <v>22.7</v>
      </c>
      <c r="E7" s="18">
        <v>18.7</v>
      </c>
      <c r="F7" s="19">
        <v>9101</v>
      </c>
      <c r="G7" s="19">
        <v>1490</v>
      </c>
      <c r="H7" s="18">
        <v>0.44</v>
      </c>
      <c r="I7" s="18">
        <v>3.1</v>
      </c>
      <c r="J7" s="18" t="s">
        <v>273</v>
      </c>
      <c r="K7" s="20" t="s">
        <v>177</v>
      </c>
      <c r="L7" s="15">
        <f t="shared" si="1"/>
        <v>4.3691275167785237</v>
      </c>
      <c r="M7" s="15">
        <f t="shared" si="2"/>
        <v>0.71530601032853536</v>
      </c>
      <c r="N7" s="1">
        <f t="shared" si="3"/>
        <v>22.744355971641571</v>
      </c>
      <c r="O7" s="15">
        <f t="shared" si="4"/>
        <v>50535.46938863906</v>
      </c>
      <c r="P7" s="15">
        <f t="shared" si="5"/>
        <v>7.7627449137694411</v>
      </c>
      <c r="Q7" s="15">
        <f t="shared" si="6"/>
        <v>376.56519864191785</v>
      </c>
      <c r="R7" s="15">
        <f t="shared" si="7"/>
        <v>31024.394431588851</v>
      </c>
      <c r="S7" s="1">
        <f t="shared" si="7"/>
        <v>19483.611100961298</v>
      </c>
      <c r="T7" s="15">
        <f t="shared" si="7"/>
        <v>31024.394431588851</v>
      </c>
      <c r="U7" s="15">
        <f t="shared" si="7"/>
        <v>19483.611100961298</v>
      </c>
      <c r="V7" s="15">
        <f t="shared" si="7"/>
        <v>12491.595149561294</v>
      </c>
      <c r="W7" s="15">
        <f t="shared" si="7"/>
        <v>8161.7604402241077</v>
      </c>
      <c r="X7" s="15">
        <f t="shared" si="7"/>
        <v>5426.2047078053465</v>
      </c>
      <c r="Y7" s="15">
        <f t="shared" si="8"/>
        <v>154</v>
      </c>
    </row>
    <row r="8" spans="1:25">
      <c r="B8" s="18" t="s">
        <v>59</v>
      </c>
      <c r="C8" s="19">
        <v>13100</v>
      </c>
      <c r="D8" s="18">
        <v>30.4</v>
      </c>
      <c r="E8" s="18">
        <v>28.3</v>
      </c>
      <c r="F8" s="19">
        <v>7881</v>
      </c>
      <c r="G8" s="19">
        <v>1986</v>
      </c>
      <c r="H8" s="18">
        <v>1.07</v>
      </c>
      <c r="I8" s="18">
        <v>2.9</v>
      </c>
      <c r="J8" s="18" t="s">
        <v>274</v>
      </c>
      <c r="K8" s="20" t="s">
        <v>206</v>
      </c>
      <c r="L8" s="15">
        <f t="shared" si="1"/>
        <v>6.596173212487412</v>
      </c>
      <c r="M8" s="15">
        <f t="shared" si="2"/>
        <v>1.6622256058875777</v>
      </c>
      <c r="N8" s="1">
        <f t="shared" si="3"/>
        <v>21.943220241156535</v>
      </c>
      <c r="O8" s="15">
        <f t="shared" si="4"/>
        <v>95246.251195669698</v>
      </c>
      <c r="P8" s="15">
        <f t="shared" si="5"/>
        <v>7.270706198142725</v>
      </c>
      <c r="Q8" s="15">
        <f t="shared" si="6"/>
        <v>346.35828976407652</v>
      </c>
      <c r="R8" s="15">
        <f t="shared" si="7"/>
        <v>58472.935959094022</v>
      </c>
      <c r="S8" s="1">
        <f t="shared" si="7"/>
        <v>36721.552991809942</v>
      </c>
      <c r="T8" s="15">
        <f t="shared" si="7"/>
        <v>58472.935959094022</v>
      </c>
      <c r="U8" s="15">
        <f t="shared" si="7"/>
        <v>36721.552991809942</v>
      </c>
      <c r="V8" s="15">
        <f t="shared" si="7"/>
        <v>23543.416611011031</v>
      </c>
      <c r="W8" s="15">
        <f t="shared" si="7"/>
        <v>15382.801317429301</v>
      </c>
      <c r="X8" s="15">
        <f t="shared" si="7"/>
        <v>10226.988348800056</v>
      </c>
      <c r="Y8" s="15">
        <f t="shared" si="8"/>
        <v>76</v>
      </c>
    </row>
    <row r="9" spans="1:25">
      <c r="B9" s="18" t="s">
        <v>62</v>
      </c>
      <c r="C9" s="19">
        <v>8170</v>
      </c>
      <c r="D9" s="18">
        <v>28.2</v>
      </c>
      <c r="E9" s="18">
        <v>26.8</v>
      </c>
      <c r="F9" s="19">
        <v>5299</v>
      </c>
      <c r="G9" s="19">
        <v>1285</v>
      </c>
      <c r="H9" s="18">
        <v>1.18</v>
      </c>
      <c r="I9" s="18">
        <v>0.6</v>
      </c>
      <c r="J9" s="18" t="s">
        <v>272</v>
      </c>
      <c r="K9" s="20" t="s">
        <v>197</v>
      </c>
      <c r="L9" s="15">
        <f t="shared" si="1"/>
        <v>6.3579766536964977</v>
      </c>
      <c r="M9" s="15">
        <f t="shared" si="2"/>
        <v>1.5418003396867332</v>
      </c>
      <c r="N9" s="1">
        <f t="shared" si="3"/>
        <v>21.427328375256248</v>
      </c>
      <c r="O9" s="15">
        <f t="shared" si="4"/>
        <v>56935.934732250753</v>
      </c>
      <c r="P9" s="15">
        <f t="shared" si="5"/>
        <v>6.9689026600062123</v>
      </c>
      <c r="Q9" s="15">
        <f t="shared" si="6"/>
        <v>327.83017056132655</v>
      </c>
      <c r="R9" s="15">
        <f t="shared" si="7"/>
        <v>34953.72493486038</v>
      </c>
      <c r="S9" s="1">
        <f t="shared" si="7"/>
        <v>21951.267563417066</v>
      </c>
      <c r="T9" s="15">
        <f t="shared" si="7"/>
        <v>34953.72493486038</v>
      </c>
      <c r="U9" s="15">
        <f t="shared" si="7"/>
        <v>21951.267563417066</v>
      </c>
      <c r="V9" s="15">
        <f t="shared" si="7"/>
        <v>14073.692294565139</v>
      </c>
      <c r="W9" s="15">
        <f t="shared" si="7"/>
        <v>9195.4713263103713</v>
      </c>
      <c r="X9" s="15">
        <f t="shared" si="7"/>
        <v>6113.4494410551879</v>
      </c>
      <c r="Y9" s="15">
        <f t="shared" si="8"/>
        <v>122</v>
      </c>
    </row>
    <row r="10" spans="1:25">
      <c r="A10" s="15" t="s">
        <v>334</v>
      </c>
      <c r="B10" s="18" t="s">
        <v>76</v>
      </c>
      <c r="C10" s="19">
        <v>8580</v>
      </c>
      <c r="D10" s="18">
        <v>19.5</v>
      </c>
      <c r="E10" s="18">
        <v>10</v>
      </c>
      <c r="F10" s="19">
        <v>22073</v>
      </c>
      <c r="G10" s="19">
        <v>2121</v>
      </c>
      <c r="H10" s="18">
        <v>0.39</v>
      </c>
      <c r="I10" s="18">
        <v>0.6</v>
      </c>
      <c r="J10" s="20" t="s">
        <v>319</v>
      </c>
      <c r="K10" s="20" t="s">
        <v>186</v>
      </c>
      <c r="L10" s="15">
        <f t="shared" si="1"/>
        <v>4.045261669024045</v>
      </c>
      <c r="M10" s="15">
        <f t="shared" si="2"/>
        <v>0.38871018891858833</v>
      </c>
      <c r="N10" s="1">
        <f t="shared" si="3"/>
        <v>20.901055587052774</v>
      </c>
      <c r="O10" s="15">
        <f t="shared" si="4"/>
        <v>57251.677321787341</v>
      </c>
      <c r="P10" s="15">
        <f t="shared" si="5"/>
        <v>6.672689664543979</v>
      </c>
      <c r="Q10" s="15">
        <f t="shared" si="6"/>
        <v>309.64526218279917</v>
      </c>
      <c r="R10" s="15">
        <f t="shared" si="7"/>
        <v>35147.563495284172</v>
      </c>
      <c r="S10" s="1">
        <f t="shared" si="7"/>
        <v>22073</v>
      </c>
      <c r="T10" s="15">
        <f t="shared" si="7"/>
        <v>35147.563495284172</v>
      </c>
      <c r="U10" s="15">
        <f t="shared" si="7"/>
        <v>22073</v>
      </c>
      <c r="V10" s="15">
        <f t="shared" si="7"/>
        <v>14151.739033769896</v>
      </c>
      <c r="W10" s="15">
        <f t="shared" si="7"/>
        <v>9246.465517276627</v>
      </c>
      <c r="X10" s="15">
        <f t="shared" si="7"/>
        <v>6147.3520434555376</v>
      </c>
      <c r="Y10" s="15">
        <f t="shared" si="8"/>
        <v>117</v>
      </c>
    </row>
    <row r="11" spans="1:25">
      <c r="A11" s="15" t="s">
        <v>334</v>
      </c>
      <c r="B11" s="18" t="s">
        <v>399</v>
      </c>
      <c r="C11" s="19">
        <v>1945</v>
      </c>
      <c r="D11" s="18">
        <v>0.7</v>
      </c>
      <c r="E11" s="18">
        <v>16</v>
      </c>
      <c r="F11" s="19">
        <v>2812</v>
      </c>
      <c r="G11" s="18">
        <v>432</v>
      </c>
      <c r="H11" s="18">
        <v>0.52</v>
      </c>
      <c r="I11" s="18">
        <v>1</v>
      </c>
      <c r="J11" s="18" t="s">
        <v>329</v>
      </c>
      <c r="K11" s="20" t="s">
        <v>400</v>
      </c>
      <c r="L11" s="15">
        <f t="shared" si="1"/>
        <v>4.5023148148148149</v>
      </c>
      <c r="M11" s="15">
        <f t="shared" si="2"/>
        <v>0.69167852062588908</v>
      </c>
      <c r="N11" s="1">
        <f t="shared" si="3"/>
        <v>20.355948634116984</v>
      </c>
      <c r="O11" s="15">
        <f t="shared" si="4"/>
        <v>12404.955441163558</v>
      </c>
      <c r="P11" s="15">
        <f t="shared" si="5"/>
        <v>6.3778691214208525</v>
      </c>
      <c r="Q11" s="15">
        <f t="shared" si="6"/>
        <v>291.54583829886195</v>
      </c>
      <c r="R11" s="15">
        <f t="shared" si="7"/>
        <v>7615.5665549128653</v>
      </c>
      <c r="S11" s="1">
        <f t="shared" si="7"/>
        <v>4782.6473260129633</v>
      </c>
      <c r="T11" s="15">
        <f t="shared" si="7"/>
        <v>7615.5665549128653</v>
      </c>
      <c r="U11" s="15">
        <f t="shared" si="7"/>
        <v>4782.6473260129633</v>
      </c>
      <c r="V11" s="15">
        <f t="shared" si="7"/>
        <v>3066.315265178855</v>
      </c>
      <c r="W11" s="15">
        <f t="shared" si="7"/>
        <v>2003.4695592476839</v>
      </c>
      <c r="X11" s="15">
        <f t="shared" si="7"/>
        <v>1331.9719482033684</v>
      </c>
      <c r="Y11" s="15">
        <f t="shared" si="8"/>
        <v>514</v>
      </c>
    </row>
    <row r="12" spans="1:25">
      <c r="A12" s="15" t="s">
        <v>334</v>
      </c>
      <c r="B12" s="18" t="s">
        <v>187</v>
      </c>
      <c r="C12" s="19">
        <v>14700</v>
      </c>
      <c r="D12" s="18">
        <v>6.6</v>
      </c>
      <c r="E12" s="18">
        <v>8.1</v>
      </c>
      <c r="F12" s="19">
        <v>38057</v>
      </c>
      <c r="G12" s="19">
        <v>2899</v>
      </c>
      <c r="H12" s="18">
        <v>0.54</v>
      </c>
      <c r="I12" s="18">
        <v>0</v>
      </c>
      <c r="J12" s="18" t="s">
        <v>312</v>
      </c>
      <c r="K12" s="20" t="s">
        <v>188</v>
      </c>
      <c r="L12" s="15">
        <f t="shared" si="1"/>
        <v>5.0707140393239047</v>
      </c>
      <c r="M12" s="15">
        <f t="shared" si="2"/>
        <v>0.38626271119636335</v>
      </c>
      <c r="N12" s="1">
        <f t="shared" si="3"/>
        <v>18.88783419836837</v>
      </c>
      <c r="O12" s="15">
        <f t="shared" si="4"/>
        <v>82926.147489900715</v>
      </c>
      <c r="P12" s="15">
        <f t="shared" si="5"/>
        <v>5.6412345231224981</v>
      </c>
      <c r="Q12" s="15">
        <f t="shared" si="6"/>
        <v>246.32286400765861</v>
      </c>
      <c r="R12" s="15">
        <f t="shared" si="7"/>
        <v>50909.461009125822</v>
      </c>
      <c r="S12" s="1">
        <f t="shared" si="7"/>
        <v>31971.619682974808</v>
      </c>
      <c r="T12" s="15">
        <f t="shared" si="7"/>
        <v>50909.461009125822</v>
      </c>
      <c r="U12" s="15">
        <f t="shared" si="7"/>
        <v>31971.619682974808</v>
      </c>
      <c r="V12" s="15">
        <f t="shared" si="7"/>
        <v>20498.075397109613</v>
      </c>
      <c r="W12" s="15">
        <f t="shared" si="7"/>
        <v>13393.035787165734</v>
      </c>
      <c r="X12" s="15">
        <f t="shared" si="7"/>
        <v>8904.127286309902</v>
      </c>
      <c r="Y12" s="15">
        <f t="shared" si="8"/>
        <v>68</v>
      </c>
    </row>
    <row r="13" spans="1:25">
      <c r="B13" s="18" t="s">
        <v>159</v>
      </c>
      <c r="C13" s="19">
        <v>1880</v>
      </c>
      <c r="D13" s="18">
        <v>13.3</v>
      </c>
      <c r="E13" s="18">
        <v>17.7</v>
      </c>
      <c r="F13" s="19">
        <v>1973</v>
      </c>
      <c r="G13" s="18">
        <v>315</v>
      </c>
      <c r="H13" s="18">
        <v>0.59</v>
      </c>
      <c r="I13" s="18">
        <v>0</v>
      </c>
      <c r="J13" s="18" t="s">
        <v>274</v>
      </c>
      <c r="K13" s="20" t="s">
        <v>160</v>
      </c>
      <c r="L13" s="15">
        <f t="shared" si="1"/>
        <v>5.9682539682539684</v>
      </c>
      <c r="M13" s="15">
        <f t="shared" si="2"/>
        <v>0.95286365940192597</v>
      </c>
      <c r="N13" s="1">
        <f t="shared" si="3"/>
        <v>18.269670384697513</v>
      </c>
      <c r="O13" s="15">
        <f t="shared" si="4"/>
        <v>10066.806333667761</v>
      </c>
      <c r="P13" s="15">
        <f t="shared" si="5"/>
        <v>5.3546842200360425</v>
      </c>
      <c r="Q13" s="15">
        <f t="shared" si="6"/>
        <v>228.73116112056903</v>
      </c>
      <c r="R13" s="15">
        <f t="shared" ref="R13:X22" si="9">$O13/R$2</f>
        <v>6180.1458290666978</v>
      </c>
      <c r="S13" s="1">
        <f t="shared" si="9"/>
        <v>3881.18962793231</v>
      </c>
      <c r="T13" s="15">
        <f t="shared" si="9"/>
        <v>6180.1458290666978</v>
      </c>
      <c r="U13" s="15">
        <f t="shared" si="9"/>
        <v>3881.18962793231</v>
      </c>
      <c r="V13" s="15">
        <f t="shared" si="9"/>
        <v>2488.3605651734033</v>
      </c>
      <c r="W13" s="15">
        <f t="shared" si="9"/>
        <v>1625.8454247582026</v>
      </c>
      <c r="X13" s="15">
        <f t="shared" si="9"/>
        <v>1080.9150994567174</v>
      </c>
      <c r="Y13" s="15">
        <f t="shared" si="8"/>
        <v>532</v>
      </c>
    </row>
    <row r="14" spans="1:25">
      <c r="A14" s="15" t="s">
        <v>336</v>
      </c>
      <c r="B14" s="18" t="s">
        <v>233</v>
      </c>
      <c r="C14" s="19">
        <v>2440</v>
      </c>
      <c r="D14" s="18">
        <v>15.7</v>
      </c>
      <c r="E14" s="18">
        <v>18.600000000000001</v>
      </c>
      <c r="F14" s="19">
        <v>2371</v>
      </c>
      <c r="G14" s="18">
        <v>415</v>
      </c>
      <c r="H14" s="18">
        <v>0.19</v>
      </c>
      <c r="I14" s="18">
        <v>5.2</v>
      </c>
      <c r="J14" s="18" t="s">
        <v>307</v>
      </c>
      <c r="K14" s="20" t="s">
        <v>234</v>
      </c>
      <c r="L14" s="15">
        <f t="shared" si="1"/>
        <v>5.8795180722891569</v>
      </c>
      <c r="M14" s="15">
        <f t="shared" si="2"/>
        <v>1.0291016448755799</v>
      </c>
      <c r="N14" s="1">
        <f t="shared" si="3"/>
        <v>18.260268799225486</v>
      </c>
      <c r="O14" s="15">
        <f t="shared" si="4"/>
        <v>13055.047137610583</v>
      </c>
      <c r="P14" s="15">
        <f t="shared" si="5"/>
        <v>5.3504291547584355</v>
      </c>
      <c r="Q14" s="15">
        <f t="shared" si="6"/>
        <v>228.46993702370861</v>
      </c>
      <c r="R14" s="15">
        <f t="shared" si="9"/>
        <v>8014.6664633784903</v>
      </c>
      <c r="S14" s="1">
        <f t="shared" si="9"/>
        <v>5033.2858170919735</v>
      </c>
      <c r="T14" s="15">
        <f t="shared" si="9"/>
        <v>8014.6664633784903</v>
      </c>
      <c r="U14" s="15">
        <f t="shared" si="9"/>
        <v>5033.2858170919735</v>
      </c>
      <c r="V14" s="15">
        <f t="shared" si="9"/>
        <v>3227.0079901173781</v>
      </c>
      <c r="W14" s="15">
        <f t="shared" si="9"/>
        <v>2108.4629976142096</v>
      </c>
      <c r="X14" s="15">
        <f t="shared" si="9"/>
        <v>1401.7750125943967</v>
      </c>
      <c r="Y14" s="15">
        <f t="shared" si="8"/>
        <v>410</v>
      </c>
    </row>
    <row r="15" spans="1:25">
      <c r="A15" s="15" t="s">
        <v>334</v>
      </c>
      <c r="B15" s="18" t="s">
        <v>2</v>
      </c>
      <c r="C15" s="19">
        <v>5090</v>
      </c>
      <c r="D15" s="18">
        <v>10.8</v>
      </c>
      <c r="E15" s="18">
        <v>9.4</v>
      </c>
      <c r="F15" s="19">
        <v>10320</v>
      </c>
      <c r="G15" s="18">
        <v>922</v>
      </c>
      <c r="H15" s="18">
        <v>0.9</v>
      </c>
      <c r="I15" s="18">
        <v>0</v>
      </c>
      <c r="J15" s="18" t="s">
        <v>329</v>
      </c>
      <c r="K15" s="20" t="s">
        <v>232</v>
      </c>
      <c r="L15" s="15">
        <f t="shared" si="1"/>
        <v>5.5206073752711493</v>
      </c>
      <c r="M15" s="15">
        <f t="shared" si="2"/>
        <v>0.49321705426356588</v>
      </c>
      <c r="N15" s="1">
        <f t="shared" si="3"/>
        <v>17.412277810714414</v>
      </c>
      <c r="O15" s="15">
        <f t="shared" si="4"/>
        <v>25342.702025561197</v>
      </c>
      <c r="P15" s="15">
        <f t="shared" si="5"/>
        <v>4.9789198478509231</v>
      </c>
      <c r="Q15" s="15">
        <f t="shared" si="6"/>
        <v>205.66248829128222</v>
      </c>
      <c r="R15" s="15">
        <f t="shared" si="9"/>
        <v>15558.220654026265</v>
      </c>
      <c r="S15" s="1">
        <f t="shared" si="9"/>
        <v>9770.7087019673145</v>
      </c>
      <c r="T15" s="15">
        <f t="shared" si="9"/>
        <v>15558.220654026265</v>
      </c>
      <c r="U15" s="15">
        <f t="shared" si="9"/>
        <v>9770.7087019673145</v>
      </c>
      <c r="V15" s="15">
        <f t="shared" si="9"/>
        <v>6264.3283525223596</v>
      </c>
      <c r="W15" s="15">
        <f t="shared" si="9"/>
        <v>4092.9878626419354</v>
      </c>
      <c r="X15" s="15">
        <f t="shared" si="9"/>
        <v>2721.1519098014574</v>
      </c>
      <c r="Y15" s="15">
        <f t="shared" si="8"/>
        <v>196</v>
      </c>
    </row>
    <row r="16" spans="1:25">
      <c r="A16" s="15" t="s">
        <v>334</v>
      </c>
      <c r="B16" s="18" t="s">
        <v>23</v>
      </c>
      <c r="C16" s="19">
        <v>3070</v>
      </c>
      <c r="D16" s="18">
        <v>37.1</v>
      </c>
      <c r="E16" s="18">
        <v>28</v>
      </c>
      <c r="F16" s="19">
        <v>1282</v>
      </c>
      <c r="G16" s="18">
        <v>324</v>
      </c>
      <c r="H16" s="18">
        <v>2.2400000000000002</v>
      </c>
      <c r="I16" s="18">
        <v>0</v>
      </c>
      <c r="J16" s="18" t="s">
        <v>271</v>
      </c>
      <c r="K16" s="20" t="s">
        <v>149</v>
      </c>
      <c r="L16" s="15">
        <f t="shared" si="1"/>
        <v>9.4753086419753085</v>
      </c>
      <c r="M16" s="15">
        <f t="shared" si="2"/>
        <v>2.3946957878315134</v>
      </c>
      <c r="N16" s="1">
        <f t="shared" si="3"/>
        <v>17.296467909729117</v>
      </c>
      <c r="O16" s="15">
        <f t="shared" si="4"/>
        <v>15135.184577597214</v>
      </c>
      <c r="P16" s="15">
        <f t="shared" si="5"/>
        <v>4.9300275497059332</v>
      </c>
      <c r="Q16" s="15">
        <f t="shared" si="6"/>
        <v>202.66092530855462</v>
      </c>
      <c r="R16" s="15">
        <f t="shared" si="9"/>
        <v>9291.6904069726279</v>
      </c>
      <c r="S16" s="1">
        <f t="shared" si="9"/>
        <v>5835.2688481699433</v>
      </c>
      <c r="T16" s="15">
        <f t="shared" si="9"/>
        <v>9291.6904069726279</v>
      </c>
      <c r="U16" s="15">
        <f t="shared" si="9"/>
        <v>5835.2688481699433</v>
      </c>
      <c r="V16" s="15">
        <f t="shared" si="9"/>
        <v>3741.1861519135641</v>
      </c>
      <c r="W16" s="15">
        <f t="shared" si="9"/>
        <v>2444.4168073502419</v>
      </c>
      <c r="X16" s="15">
        <f t="shared" si="9"/>
        <v>1625.1280694925902</v>
      </c>
      <c r="Y16" s="15">
        <f t="shared" si="8"/>
        <v>326</v>
      </c>
    </row>
    <row r="17" spans="1:25">
      <c r="A17" s="15" t="s">
        <v>334</v>
      </c>
      <c r="B17" s="18" t="s">
        <v>320</v>
      </c>
      <c r="C17" s="19">
        <v>11100</v>
      </c>
      <c r="D17" s="18">
        <v>6.4</v>
      </c>
      <c r="E17" s="18">
        <v>16.8</v>
      </c>
      <c r="F17" s="19">
        <v>11541</v>
      </c>
      <c r="G17" s="19">
        <v>1806</v>
      </c>
      <c r="H17" s="18">
        <v>1.36</v>
      </c>
      <c r="I17" s="18">
        <v>1.4</v>
      </c>
      <c r="J17" s="18" t="s">
        <v>310</v>
      </c>
      <c r="K17" s="20" t="s">
        <v>321</v>
      </c>
      <c r="L17" s="15">
        <f t="shared" si="1"/>
        <v>6.1461794019933551</v>
      </c>
      <c r="M17" s="15">
        <f t="shared" si="2"/>
        <v>0.96178840655055886</v>
      </c>
      <c r="N17" s="1">
        <f t="shared" si="3"/>
        <v>17.255949823955131</v>
      </c>
      <c r="O17" s="15">
        <f t="shared" si="4"/>
        <v>54534.566945714862</v>
      </c>
      <c r="P17" s="15">
        <f t="shared" si="5"/>
        <v>4.9130240491635009</v>
      </c>
      <c r="Q17" s="15">
        <f t="shared" si="6"/>
        <v>201.61705787459601</v>
      </c>
      <c r="R17" s="15">
        <f t="shared" si="9"/>
        <v>33479.493424080159</v>
      </c>
      <c r="S17" s="1">
        <f t="shared" si="9"/>
        <v>21025.436327865904</v>
      </c>
      <c r="T17" s="15">
        <f t="shared" si="9"/>
        <v>33479.493424080159</v>
      </c>
      <c r="U17" s="15">
        <f t="shared" si="9"/>
        <v>21025.436327865904</v>
      </c>
      <c r="V17" s="15">
        <f t="shared" si="9"/>
        <v>13480.110903959749</v>
      </c>
      <c r="W17" s="15">
        <f t="shared" si="9"/>
        <v>8807.6370222129935</v>
      </c>
      <c r="X17" s="15">
        <f t="shared" si="9"/>
        <v>5855.6045383341989</v>
      </c>
      <c r="Y17" s="15">
        <f t="shared" si="8"/>
        <v>90</v>
      </c>
    </row>
    <row r="18" spans="1:25">
      <c r="A18" s="15" t="s">
        <v>337</v>
      </c>
      <c r="B18" s="18" t="s">
        <v>208</v>
      </c>
      <c r="C18" s="19">
        <v>8380</v>
      </c>
      <c r="D18" s="18">
        <v>8.5</v>
      </c>
      <c r="E18" s="18">
        <v>10.4</v>
      </c>
      <c r="F18" s="19">
        <v>15046</v>
      </c>
      <c r="G18" s="19">
        <v>1477</v>
      </c>
      <c r="H18" s="18">
        <v>0.25</v>
      </c>
      <c r="I18" s="18">
        <v>1.2</v>
      </c>
      <c r="J18" s="18" t="s">
        <v>272</v>
      </c>
      <c r="K18" s="20" t="s">
        <v>209</v>
      </c>
      <c r="L18" s="15">
        <f t="shared" si="1"/>
        <v>5.673662830060934</v>
      </c>
      <c r="M18" s="15">
        <f t="shared" si="2"/>
        <v>0.55695866010899908</v>
      </c>
      <c r="N18" s="1">
        <f t="shared" si="3"/>
        <v>17.054139660045699</v>
      </c>
      <c r="O18" s="15">
        <f t="shared" si="4"/>
        <v>40468.004667717876</v>
      </c>
      <c r="P18" s="15">
        <f t="shared" si="5"/>
        <v>4.8291175021143049</v>
      </c>
      <c r="Q18" s="15">
        <f t="shared" si="6"/>
        <v>196.46592374536175</v>
      </c>
      <c r="R18" s="15">
        <f t="shared" si="9"/>
        <v>24843.844409861314</v>
      </c>
      <c r="S18" s="1">
        <f t="shared" si="9"/>
        <v>15602.167636241584</v>
      </c>
      <c r="T18" s="15">
        <f t="shared" si="9"/>
        <v>24843.844409861314</v>
      </c>
      <c r="U18" s="15">
        <f t="shared" si="9"/>
        <v>15602.167636241584</v>
      </c>
      <c r="V18" s="15">
        <f t="shared" si="9"/>
        <v>10003.07184112814</v>
      </c>
      <c r="W18" s="15">
        <f t="shared" si="9"/>
        <v>6535.8086822487739</v>
      </c>
      <c r="X18" s="15">
        <f t="shared" si="9"/>
        <v>4345.2189145555903</v>
      </c>
      <c r="Y18" s="15">
        <f t="shared" si="8"/>
        <v>119</v>
      </c>
    </row>
    <row r="19" spans="1:25">
      <c r="A19" s="15" t="s">
        <v>339</v>
      </c>
      <c r="B19" s="18" t="s">
        <v>216</v>
      </c>
      <c r="C19" s="19">
        <v>13700</v>
      </c>
      <c r="D19" s="18">
        <v>5.8</v>
      </c>
      <c r="E19" s="18">
        <v>9.8000000000000007</v>
      </c>
      <c r="F19" s="19">
        <v>25205</v>
      </c>
      <c r="G19" s="19">
        <v>2390</v>
      </c>
      <c r="H19" s="18">
        <v>0.26</v>
      </c>
      <c r="I19" s="18">
        <v>1.4</v>
      </c>
      <c r="J19" s="18" t="s">
        <v>274</v>
      </c>
      <c r="K19" s="20" t="s">
        <v>217</v>
      </c>
      <c r="L19" s="15">
        <f t="shared" si="1"/>
        <v>5.7322175732217575</v>
      </c>
      <c r="M19" s="15">
        <f t="shared" si="2"/>
        <v>0.54354294782781198</v>
      </c>
      <c r="N19" s="1">
        <f t="shared" si="3"/>
        <v>16.702175921307006</v>
      </c>
      <c r="O19" s="15">
        <f t="shared" si="4"/>
        <v>64196.315520846125</v>
      </c>
      <c r="P19" s="15">
        <f t="shared" si="5"/>
        <v>4.6858624467770893</v>
      </c>
      <c r="Q19" s="15">
        <f t="shared" si="6"/>
        <v>187.67130603453859</v>
      </c>
      <c r="R19" s="15">
        <f t="shared" si="9"/>
        <v>39410.968926731788</v>
      </c>
      <c r="S19" s="1">
        <f t="shared" si="9"/>
        <v>24750.4586551631</v>
      </c>
      <c r="T19" s="15">
        <f t="shared" si="9"/>
        <v>39410.968926731788</v>
      </c>
      <c r="U19" s="15">
        <f t="shared" si="9"/>
        <v>24750.4586551631</v>
      </c>
      <c r="V19" s="15">
        <f t="shared" si="9"/>
        <v>15868.347386126925</v>
      </c>
      <c r="W19" s="15">
        <f t="shared" si="9"/>
        <v>10368.063357574705</v>
      </c>
      <c r="X19" s="15">
        <f t="shared" si="9"/>
        <v>6893.0268921432826</v>
      </c>
      <c r="Y19" s="15">
        <f t="shared" si="8"/>
        <v>73</v>
      </c>
    </row>
    <row r="20" spans="1:25">
      <c r="A20" s="15" t="s">
        <v>334</v>
      </c>
      <c r="B20" s="18" t="s">
        <v>395</v>
      </c>
      <c r="C20" s="19">
        <v>2590</v>
      </c>
      <c r="D20" s="18">
        <v>5.6</v>
      </c>
      <c r="E20" s="18">
        <v>2.2999999999999998</v>
      </c>
      <c r="F20" s="19">
        <v>9313</v>
      </c>
      <c r="G20" s="18">
        <v>214</v>
      </c>
      <c r="H20" s="18">
        <v>0.42</v>
      </c>
      <c r="I20" s="18">
        <v>1.3</v>
      </c>
      <c r="J20" s="20" t="s">
        <v>319</v>
      </c>
      <c r="K20" s="20" t="s">
        <v>396</v>
      </c>
      <c r="L20" s="15">
        <f t="shared" si="1"/>
        <v>12.102803738317757</v>
      </c>
      <c r="M20" s="15">
        <f t="shared" si="2"/>
        <v>0.27810587351014709</v>
      </c>
      <c r="N20" s="1">
        <f t="shared" si="3"/>
        <v>16.266504983291497</v>
      </c>
      <c r="O20" s="15">
        <f t="shared" si="4"/>
        <v>11690.846009614146</v>
      </c>
      <c r="P20" s="15">
        <f t="shared" si="5"/>
        <v>4.5138401581521803</v>
      </c>
      <c r="Q20" s="15">
        <f t="shared" si="6"/>
        <v>177.11062974541403</v>
      </c>
      <c r="R20" s="15">
        <f t="shared" si="9"/>
        <v>7177.1653104062234</v>
      </c>
      <c r="S20" s="1">
        <f t="shared" si="9"/>
        <v>4507.3272267607499</v>
      </c>
      <c r="T20" s="15">
        <f t="shared" si="9"/>
        <v>7177.1653104062234</v>
      </c>
      <c r="U20" s="15">
        <f t="shared" si="9"/>
        <v>4507.3272267607499</v>
      </c>
      <c r="V20" s="15">
        <f t="shared" si="9"/>
        <v>2889.7983352024607</v>
      </c>
      <c r="W20" s="15">
        <f t="shared" si="9"/>
        <v>1888.1368992581599</v>
      </c>
      <c r="X20" s="15">
        <f t="shared" si="9"/>
        <v>1255.2950318466214</v>
      </c>
      <c r="Y20" s="15">
        <f t="shared" si="8"/>
        <v>386</v>
      </c>
    </row>
    <row r="21" spans="1:25">
      <c r="B21" s="18" t="s">
        <v>178</v>
      </c>
      <c r="C21" s="19">
        <v>8040</v>
      </c>
      <c r="D21" s="18">
        <v>11.2</v>
      </c>
      <c r="E21" s="18">
        <v>8.8000000000000007</v>
      </c>
      <c r="F21" s="19">
        <v>15110</v>
      </c>
      <c r="G21" s="19">
        <v>1276</v>
      </c>
      <c r="H21" s="18">
        <v>0.45</v>
      </c>
      <c r="I21" s="18">
        <v>1.8</v>
      </c>
      <c r="J21" s="18" t="s">
        <v>273</v>
      </c>
      <c r="K21" s="20" t="s">
        <v>179</v>
      </c>
      <c r="L21" s="15">
        <f t="shared" si="1"/>
        <v>6.3009404388714731</v>
      </c>
      <c r="M21" s="15">
        <f t="shared" si="2"/>
        <v>0.53209794837855728</v>
      </c>
      <c r="N21" s="1">
        <f t="shared" si="3"/>
        <v>15.885670243312244</v>
      </c>
      <c r="O21" s="15">
        <f t="shared" si="4"/>
        <v>35119.911914066557</v>
      </c>
      <c r="P21" s="15">
        <f t="shared" si="5"/>
        <v>4.3681482480182288</v>
      </c>
      <c r="Q21" s="15">
        <f t="shared" si="6"/>
        <v>168.16641028892383</v>
      </c>
      <c r="R21" s="15">
        <f t="shared" si="9"/>
        <v>21560.579387229474</v>
      </c>
      <c r="S21" s="1">
        <f t="shared" si="9"/>
        <v>13540.246363824614</v>
      </c>
      <c r="T21" s="15">
        <f t="shared" si="9"/>
        <v>21560.579387229474</v>
      </c>
      <c r="U21" s="15">
        <f t="shared" si="9"/>
        <v>13540.246363824614</v>
      </c>
      <c r="V21" s="15">
        <f t="shared" si="9"/>
        <v>8681.1051055043572</v>
      </c>
      <c r="W21" s="15">
        <f t="shared" si="9"/>
        <v>5672.0618447213574</v>
      </c>
      <c r="X21" s="15">
        <f t="shared" si="9"/>
        <v>3770.9718277329157</v>
      </c>
      <c r="Y21" s="15">
        <f t="shared" si="8"/>
        <v>124</v>
      </c>
    </row>
    <row r="22" spans="1:25">
      <c r="B22" s="18" t="s">
        <v>223</v>
      </c>
      <c r="C22" s="19">
        <v>18950</v>
      </c>
      <c r="D22" s="18">
        <v>27.8</v>
      </c>
      <c r="E22" s="18">
        <v>34.1</v>
      </c>
      <c r="F22" s="19">
        <v>4401</v>
      </c>
      <c r="G22" s="19">
        <v>1433</v>
      </c>
      <c r="H22" s="18">
        <v>4.92</v>
      </c>
      <c r="I22" s="18">
        <v>3.5</v>
      </c>
      <c r="J22" s="18" t="s">
        <v>276</v>
      </c>
      <c r="K22" s="20" t="s">
        <v>224</v>
      </c>
      <c r="L22" s="15">
        <f t="shared" si="1"/>
        <v>13.22400558269365</v>
      </c>
      <c r="M22" s="15">
        <f t="shared" si="2"/>
        <v>4.3058395819132018</v>
      </c>
      <c r="N22" s="1">
        <f t="shared" si="3"/>
        <v>15.883870806204037</v>
      </c>
      <c r="O22" s="15">
        <f t="shared" si="4"/>
        <v>82763.556931330197</v>
      </c>
      <c r="P22" s="15">
        <f t="shared" si="5"/>
        <v>4.3674700227614878</v>
      </c>
      <c r="Q22" s="15">
        <f t="shared" si="6"/>
        <v>168.12477314152392</v>
      </c>
      <c r="R22" s="15">
        <f t="shared" si="9"/>
        <v>50809.64451031878</v>
      </c>
      <c r="S22" s="1">
        <f t="shared" si="9"/>
        <v>31908.933984193343</v>
      </c>
      <c r="T22" s="15">
        <f t="shared" si="9"/>
        <v>50809.64451031878</v>
      </c>
      <c r="U22" s="15">
        <f t="shared" si="9"/>
        <v>31908.933984193343</v>
      </c>
      <c r="V22" s="15">
        <f t="shared" si="9"/>
        <v>20457.88549767117</v>
      </c>
      <c r="W22" s="15">
        <f t="shared" si="9"/>
        <v>13366.776504231417</v>
      </c>
      <c r="X22" s="15">
        <f t="shared" si="9"/>
        <v>8886.6692580174331</v>
      </c>
      <c r="Y22" s="15">
        <f t="shared" si="8"/>
        <v>53</v>
      </c>
    </row>
    <row r="23" spans="1:25">
      <c r="A23" s="15" t="s">
        <v>334</v>
      </c>
      <c r="B23" s="18" t="s">
        <v>25</v>
      </c>
      <c r="C23" s="19">
        <v>4990</v>
      </c>
      <c r="D23" s="18">
        <v>25.6</v>
      </c>
      <c r="E23" s="18">
        <v>31.2</v>
      </c>
      <c r="F23" s="19">
        <v>1423</v>
      </c>
      <c r="G23" s="18">
        <v>429</v>
      </c>
      <c r="H23" s="18">
        <v>0.64</v>
      </c>
      <c r="I23" s="18">
        <v>4.4000000000000004</v>
      </c>
      <c r="J23" s="18" t="s">
        <v>276</v>
      </c>
      <c r="K23" s="20" t="s">
        <v>171</v>
      </c>
      <c r="L23" s="15">
        <f t="shared" si="1"/>
        <v>11.631701631701631</v>
      </c>
      <c r="M23" s="15">
        <f t="shared" si="2"/>
        <v>3.5066760365425158</v>
      </c>
      <c r="N23" s="1">
        <f t="shared" si="3"/>
        <v>15.729551614754822</v>
      </c>
      <c r="O23" s="15">
        <f t="shared" si="4"/>
        <v>21505.188343571484</v>
      </c>
      <c r="P23" s="15">
        <f t="shared" si="5"/>
        <v>4.3096569826796562</v>
      </c>
      <c r="Q23" s="15">
        <f t="shared" si="6"/>
        <v>164.57555398815197</v>
      </c>
      <c r="R23" s="15">
        <f t="shared" ref="R23:X32" si="10">$O23/R$2</f>
        <v>13202.320144008783</v>
      </c>
      <c r="S23" s="1">
        <f t="shared" si="10"/>
        <v>8291.1810537821675</v>
      </c>
      <c r="T23" s="15">
        <f t="shared" si="10"/>
        <v>13202.320144008783</v>
      </c>
      <c r="U23" s="15">
        <f t="shared" si="10"/>
        <v>8291.1810537821675</v>
      </c>
      <c r="V23" s="15">
        <f t="shared" si="10"/>
        <v>5315.7536608010923</v>
      </c>
      <c r="W23" s="15">
        <f t="shared" si="10"/>
        <v>3473.2079785844289</v>
      </c>
      <c r="X23" s="15">
        <f t="shared" si="10"/>
        <v>2309.1020157489984</v>
      </c>
      <c r="Y23" s="15">
        <f t="shared" si="8"/>
        <v>200</v>
      </c>
    </row>
    <row r="24" spans="1:25">
      <c r="B24" s="18" t="s">
        <v>65</v>
      </c>
      <c r="C24" s="19">
        <v>27550</v>
      </c>
      <c r="D24" s="18">
        <v>14.1</v>
      </c>
      <c r="E24" s="18">
        <v>20.6</v>
      </c>
      <c r="F24" s="19">
        <v>18179</v>
      </c>
      <c r="G24" s="19">
        <v>3480</v>
      </c>
      <c r="H24" s="18">
        <v>0.82</v>
      </c>
      <c r="I24" s="18">
        <v>0.3</v>
      </c>
      <c r="J24" s="18" t="s">
        <v>261</v>
      </c>
      <c r="K24" s="20" t="s">
        <v>242</v>
      </c>
      <c r="L24" s="15">
        <f t="shared" si="1"/>
        <v>7.916666666666667</v>
      </c>
      <c r="M24" s="15">
        <f t="shared" si="2"/>
        <v>1.5154849001595248</v>
      </c>
      <c r="N24" s="1">
        <f t="shared" si="3"/>
        <v>15.689021135547264</v>
      </c>
      <c r="O24" s="15">
        <f t="shared" si="4"/>
        <v>118315.8880235275</v>
      </c>
      <c r="P24" s="15">
        <f t="shared" si="5"/>
        <v>4.2945875870608896</v>
      </c>
      <c r="Q24" s="15">
        <f t="shared" si="6"/>
        <v>163.65042381883097</v>
      </c>
      <c r="R24" s="15">
        <f t="shared" si="10"/>
        <v>72635.691762087925</v>
      </c>
      <c r="S24" s="1">
        <f t="shared" si="10"/>
        <v>45615.896660366896</v>
      </c>
      <c r="T24" s="15">
        <f t="shared" si="10"/>
        <v>72635.691762087925</v>
      </c>
      <c r="U24" s="15">
        <f t="shared" si="10"/>
        <v>45615.896660366896</v>
      </c>
      <c r="V24" s="15">
        <f t="shared" si="10"/>
        <v>29245.878010643235</v>
      </c>
      <c r="W24" s="15">
        <f t="shared" si="10"/>
        <v>19108.676460369526</v>
      </c>
      <c r="X24" s="15">
        <f t="shared" si="10"/>
        <v>12704.071741456217</v>
      </c>
      <c r="Y24" s="15">
        <f t="shared" si="8"/>
        <v>36</v>
      </c>
    </row>
    <row r="25" spans="1:25">
      <c r="A25" s="15" t="s">
        <v>354</v>
      </c>
      <c r="B25" s="18" t="s">
        <v>20</v>
      </c>
      <c r="C25" s="19">
        <v>8660</v>
      </c>
      <c r="D25" s="18">
        <v>21.4</v>
      </c>
      <c r="E25" s="18">
        <v>7.6</v>
      </c>
      <c r="F25" s="19">
        <v>16949</v>
      </c>
      <c r="G25" s="19">
        <v>1320</v>
      </c>
      <c r="H25" s="18">
        <v>2.4700000000000002</v>
      </c>
      <c r="I25" s="18">
        <v>4.4000000000000004</v>
      </c>
      <c r="J25" s="18" t="s">
        <v>272</v>
      </c>
      <c r="K25" s="20" t="s">
        <v>148</v>
      </c>
      <c r="L25" s="15">
        <f t="shared" si="1"/>
        <v>6.5606060606060606</v>
      </c>
      <c r="M25" s="15">
        <f t="shared" si="2"/>
        <v>0.51094459850138652</v>
      </c>
      <c r="N25" s="1">
        <f t="shared" si="3"/>
        <v>15.073385425133834</v>
      </c>
      <c r="O25" s="15">
        <f t="shared" si="4"/>
        <v>35258.740375294256</v>
      </c>
      <c r="P25" s="15">
        <f t="shared" si="5"/>
        <v>4.07144808028802</v>
      </c>
      <c r="Q25" s="15">
        <f t="shared" si="6"/>
        <v>149.95159375918971</v>
      </c>
      <c r="R25" s="15">
        <f t="shared" si="10"/>
        <v>21645.808019545828</v>
      </c>
      <c r="S25" s="1">
        <f t="shared" si="10"/>
        <v>13593.770745432781</v>
      </c>
      <c r="T25" s="15">
        <f t="shared" si="10"/>
        <v>21645.808019545828</v>
      </c>
      <c r="U25" s="15">
        <f t="shared" si="10"/>
        <v>13593.770745432781</v>
      </c>
      <c r="V25" s="15">
        <f t="shared" si="10"/>
        <v>8715.4213778942776</v>
      </c>
      <c r="W25" s="15">
        <f t="shared" si="10"/>
        <v>5694.483416273637</v>
      </c>
      <c r="X25" s="15">
        <f t="shared" si="10"/>
        <v>3785.8784202510897</v>
      </c>
      <c r="Y25" s="15">
        <f t="shared" si="8"/>
        <v>115</v>
      </c>
    </row>
    <row r="26" spans="1:25">
      <c r="B26" s="18" t="s">
        <v>30</v>
      </c>
      <c r="C26" s="19">
        <v>8900</v>
      </c>
      <c r="D26" s="18">
        <v>45.2</v>
      </c>
      <c r="E26" s="18">
        <v>30.7</v>
      </c>
      <c r="F26" s="19">
        <v>2486</v>
      </c>
      <c r="G26" s="18">
        <v>736</v>
      </c>
      <c r="H26" s="18">
        <v>3.29</v>
      </c>
      <c r="I26" s="18">
        <v>2.2000000000000002</v>
      </c>
      <c r="J26" s="18" t="s">
        <v>273</v>
      </c>
      <c r="K26" s="20" t="s">
        <v>222</v>
      </c>
      <c r="L26" s="15">
        <f t="shared" si="1"/>
        <v>12.092391304347826</v>
      </c>
      <c r="M26" s="15">
        <f t="shared" si="2"/>
        <v>3.5800482703137568</v>
      </c>
      <c r="N26" s="1">
        <f t="shared" si="3"/>
        <v>15.050020223933025</v>
      </c>
      <c r="O26" s="15">
        <f t="shared" si="4"/>
        <v>36162.379550402875</v>
      </c>
      <c r="P26" s="15">
        <f t="shared" si="5"/>
        <v>4.0631887135284126</v>
      </c>
      <c r="Q26" s="15">
        <f t="shared" si="6"/>
        <v>149.44454028723203</v>
      </c>
      <c r="R26" s="15">
        <f t="shared" si="10"/>
        <v>22200.564085563648</v>
      </c>
      <c r="S26" s="1">
        <f t="shared" si="10"/>
        <v>13942.162765461546</v>
      </c>
      <c r="T26" s="15">
        <f t="shared" si="10"/>
        <v>22200.564085563648</v>
      </c>
      <c r="U26" s="15">
        <f t="shared" si="10"/>
        <v>13942.162765461546</v>
      </c>
      <c r="V26" s="15">
        <f t="shared" si="10"/>
        <v>8938.7871618337067</v>
      </c>
      <c r="W26" s="15">
        <f t="shared" si="10"/>
        <v>5840.4261879716541</v>
      </c>
      <c r="X26" s="15">
        <f t="shared" si="10"/>
        <v>3882.9059378629881</v>
      </c>
      <c r="Y26" s="15">
        <f t="shared" si="8"/>
        <v>112</v>
      </c>
    </row>
    <row r="27" spans="1:25">
      <c r="A27" s="15" t="s">
        <v>338</v>
      </c>
      <c r="B27" s="18" t="s">
        <v>29</v>
      </c>
      <c r="C27" s="19">
        <v>3385</v>
      </c>
      <c r="D27" s="18">
        <v>3.4</v>
      </c>
      <c r="E27" s="18">
        <v>9.1</v>
      </c>
      <c r="F27" s="19">
        <v>5540</v>
      </c>
      <c r="G27" s="18">
        <v>493</v>
      </c>
      <c r="H27" s="18">
        <v>0.17</v>
      </c>
      <c r="I27" s="18">
        <v>1.4</v>
      </c>
      <c r="J27" s="20" t="s">
        <v>265</v>
      </c>
      <c r="K27" s="20" t="s">
        <v>173</v>
      </c>
      <c r="L27" s="15">
        <f t="shared" si="1"/>
        <v>6.8661257606490871</v>
      </c>
      <c r="M27" s="15">
        <f t="shared" si="2"/>
        <v>0.61101083032490977</v>
      </c>
      <c r="N27" s="1">
        <f t="shared" si="3"/>
        <v>14.609299937887776</v>
      </c>
      <c r="O27" s="15">
        <f t="shared" si="4"/>
        <v>13236.0156080217</v>
      </c>
      <c r="P27" s="15">
        <f t="shared" si="5"/>
        <v>3.9101966345706649</v>
      </c>
      <c r="Q27" s="15">
        <f t="shared" si="6"/>
        <v>140.05215379134043</v>
      </c>
      <c r="R27" s="15">
        <f t="shared" si="10"/>
        <v>8125.7654058368735</v>
      </c>
      <c r="S27" s="1">
        <f t="shared" si="10"/>
        <v>5103.056996457306</v>
      </c>
      <c r="T27" s="15">
        <f t="shared" si="10"/>
        <v>8125.7654058368735</v>
      </c>
      <c r="U27" s="15">
        <f t="shared" si="10"/>
        <v>5103.056996457306</v>
      </c>
      <c r="V27" s="15">
        <f t="shared" si="10"/>
        <v>3271.7406282932739</v>
      </c>
      <c r="W27" s="15">
        <f t="shared" si="10"/>
        <v>2137.6904159126407</v>
      </c>
      <c r="X27" s="15">
        <f t="shared" si="10"/>
        <v>1421.2063541449691</v>
      </c>
      <c r="Y27" s="15">
        <f t="shared" si="8"/>
        <v>295</v>
      </c>
    </row>
    <row r="28" spans="1:25">
      <c r="B28" s="18" t="s">
        <v>200</v>
      </c>
      <c r="C28" s="19">
        <v>5600</v>
      </c>
      <c r="D28" s="18">
        <v>23.7</v>
      </c>
      <c r="E28" s="18">
        <v>9.1999999999999993</v>
      </c>
      <c r="F28" s="19">
        <v>9034</v>
      </c>
      <c r="G28" s="18">
        <v>822</v>
      </c>
      <c r="H28" s="18">
        <v>0.52</v>
      </c>
      <c r="I28" s="18">
        <v>2.1</v>
      </c>
      <c r="J28" s="18" t="s">
        <v>325</v>
      </c>
      <c r="K28" s="20" t="s">
        <v>201</v>
      </c>
      <c r="L28" s="15">
        <f t="shared" si="1"/>
        <v>6.8126520681265204</v>
      </c>
      <c r="M28" s="15">
        <f t="shared" si="2"/>
        <v>0.61988045162718619</v>
      </c>
      <c r="N28" s="1">
        <f t="shared" si="3"/>
        <v>14.549142981393338</v>
      </c>
      <c r="O28" s="15">
        <f t="shared" si="4"/>
        <v>21782.437164902309</v>
      </c>
      <c r="P28" s="15">
        <f t="shared" si="5"/>
        <v>3.8897209223039839</v>
      </c>
      <c r="Q28" s="15">
        <f t="shared" si="6"/>
        <v>138.79512267772017</v>
      </c>
      <c r="R28" s="15">
        <f t="shared" si="10"/>
        <v>13372.526869952329</v>
      </c>
      <c r="S28" s="1">
        <f t="shared" si="10"/>
        <v>8398.0724763485141</v>
      </c>
      <c r="T28" s="15">
        <f t="shared" si="10"/>
        <v>13372.526869952329</v>
      </c>
      <c r="U28" s="15">
        <f t="shared" si="10"/>
        <v>8398.0724763485141</v>
      </c>
      <c r="V28" s="15">
        <f t="shared" si="10"/>
        <v>5384.2853292243863</v>
      </c>
      <c r="W28" s="15">
        <f t="shared" si="10"/>
        <v>3517.9852110789861</v>
      </c>
      <c r="X28" s="15">
        <f t="shared" si="10"/>
        <v>2338.8713812607593</v>
      </c>
      <c r="Y28" s="15">
        <f t="shared" si="8"/>
        <v>179</v>
      </c>
    </row>
    <row r="29" spans="1:25">
      <c r="A29" s="15" t="s">
        <v>334</v>
      </c>
      <c r="B29" s="18" t="s">
        <v>14</v>
      </c>
      <c r="C29" s="19">
        <v>2360</v>
      </c>
      <c r="D29" s="18">
        <v>8.5</v>
      </c>
      <c r="E29" s="18">
        <v>11</v>
      </c>
      <c r="F29" s="19">
        <v>3149</v>
      </c>
      <c r="G29" s="18">
        <v>334</v>
      </c>
      <c r="H29" s="18">
        <v>0.44</v>
      </c>
      <c r="I29" s="18">
        <v>2.1</v>
      </c>
      <c r="J29" s="18" t="s">
        <v>310</v>
      </c>
      <c r="K29" s="20" t="s">
        <v>152</v>
      </c>
      <c r="L29" s="15">
        <f t="shared" si="1"/>
        <v>7.0658682634730541</v>
      </c>
      <c r="M29" s="15">
        <f t="shared" si="2"/>
        <v>0.74944426802159414</v>
      </c>
      <c r="N29" s="1">
        <f t="shared" si="3"/>
        <v>14.248115329968392</v>
      </c>
      <c r="O29" s="15">
        <f t="shared" si="4"/>
        <v>8941.3366851313385</v>
      </c>
      <c r="P29" s="15">
        <f t="shared" si="5"/>
        <v>3.7887019852251433</v>
      </c>
      <c r="Q29" s="15">
        <f t="shared" si="6"/>
        <v>132.59343624459018</v>
      </c>
      <c r="R29" s="15">
        <f t="shared" si="10"/>
        <v>5489.2050953723283</v>
      </c>
      <c r="S29" s="1">
        <f t="shared" si="10"/>
        <v>3447.272357482479</v>
      </c>
      <c r="T29" s="15">
        <f t="shared" si="10"/>
        <v>5489.2050953723283</v>
      </c>
      <c r="U29" s="15">
        <f t="shared" si="10"/>
        <v>3447.272357482479</v>
      </c>
      <c r="V29" s="15">
        <f t="shared" si="10"/>
        <v>2210.1616808508484</v>
      </c>
      <c r="W29" s="15">
        <f t="shared" si="10"/>
        <v>1444.075793146498</v>
      </c>
      <c r="X29" s="15">
        <f t="shared" si="10"/>
        <v>960.06871612910368</v>
      </c>
      <c r="Y29" s="15">
        <f t="shared" si="8"/>
        <v>424</v>
      </c>
    </row>
    <row r="30" spans="1:25">
      <c r="A30" s="15" t="s">
        <v>338</v>
      </c>
      <c r="B30" s="18" t="s">
        <v>52</v>
      </c>
      <c r="C30" s="19">
        <v>16400</v>
      </c>
      <c r="D30" s="18">
        <v>12.4</v>
      </c>
      <c r="E30" s="18">
        <v>19.5</v>
      </c>
      <c r="F30" s="19">
        <v>10310</v>
      </c>
      <c r="G30" s="19">
        <v>1826</v>
      </c>
      <c r="H30" s="18">
        <v>0.99</v>
      </c>
      <c r="I30" s="18">
        <v>0</v>
      </c>
      <c r="J30" s="18" t="s">
        <v>272</v>
      </c>
      <c r="K30" s="20" t="s">
        <v>193</v>
      </c>
      <c r="L30" s="15">
        <f t="shared" si="1"/>
        <v>8.9813800657174152</v>
      </c>
      <c r="M30" s="15">
        <f t="shared" si="2"/>
        <v>1.5906886517943744</v>
      </c>
      <c r="N30" s="1">
        <f t="shared" si="3"/>
        <v>14.079967033788243</v>
      </c>
      <c r="O30" s="15">
        <f t="shared" si="4"/>
        <v>61226.258127005312</v>
      </c>
      <c r="P30" s="15">
        <f t="shared" si="5"/>
        <v>3.7333084223783728</v>
      </c>
      <c r="Q30" s="15">
        <f t="shared" si="6"/>
        <v>129.19275200534258</v>
      </c>
      <c r="R30" s="15">
        <f t="shared" si="10"/>
        <v>37587.611328876184</v>
      </c>
      <c r="S30" s="1">
        <f t="shared" si="10"/>
        <v>23605.372957747211</v>
      </c>
      <c r="T30" s="15">
        <f t="shared" si="10"/>
        <v>37587.611328876184</v>
      </c>
      <c r="U30" s="15">
        <f t="shared" si="10"/>
        <v>23605.372957747211</v>
      </c>
      <c r="V30" s="15">
        <f t="shared" si="10"/>
        <v>15134.19462206531</v>
      </c>
      <c r="W30" s="15">
        <f t="shared" si="10"/>
        <v>9888.3825069661489</v>
      </c>
      <c r="X30" s="15">
        <f t="shared" si="10"/>
        <v>6574.119407798551</v>
      </c>
      <c r="Y30" s="15">
        <f t="shared" si="8"/>
        <v>61</v>
      </c>
    </row>
    <row r="31" spans="1:25">
      <c r="B31" s="18" t="s">
        <v>326</v>
      </c>
      <c r="C31" s="19">
        <v>13450</v>
      </c>
      <c r="D31" s="18">
        <v>6.7</v>
      </c>
      <c r="E31" s="18">
        <v>8.5</v>
      </c>
      <c r="F31" s="19">
        <v>22015</v>
      </c>
      <c r="G31" s="19">
        <v>1795</v>
      </c>
      <c r="H31" s="18">
        <v>0.74</v>
      </c>
      <c r="I31" s="18">
        <v>0</v>
      </c>
      <c r="J31" s="20" t="s">
        <v>270</v>
      </c>
      <c r="K31" s="20" t="s">
        <v>327</v>
      </c>
      <c r="L31" s="15">
        <f t="shared" si="1"/>
        <v>7.493036211699164</v>
      </c>
      <c r="M31" s="15">
        <f t="shared" si="2"/>
        <v>0.61094708153531685</v>
      </c>
      <c r="N31" s="1">
        <f t="shared" si="3"/>
        <v>13.980190562141326</v>
      </c>
      <c r="O31" s="15">
        <f t="shared" si="4"/>
        <v>49775.550473812291</v>
      </c>
      <c r="P31" s="15">
        <f t="shared" si="5"/>
        <v>3.7007844218447801</v>
      </c>
      <c r="Q31" s="15">
        <f t="shared" si="6"/>
        <v>127.19606050676867</v>
      </c>
      <c r="R31" s="15">
        <f t="shared" si="10"/>
        <v>30557.870138160386</v>
      </c>
      <c r="S31" s="1">
        <f t="shared" si="10"/>
        <v>19190.629462839264</v>
      </c>
      <c r="T31" s="15">
        <f t="shared" si="10"/>
        <v>30557.870138160386</v>
      </c>
      <c r="U31" s="15">
        <f t="shared" si="10"/>
        <v>19190.629462839264</v>
      </c>
      <c r="V31" s="15">
        <f t="shared" si="10"/>
        <v>12303.754815923392</v>
      </c>
      <c r="W31" s="15">
        <f t="shared" si="10"/>
        <v>8039.0292929359912</v>
      </c>
      <c r="X31" s="15">
        <f t="shared" si="10"/>
        <v>5344.6090356355271</v>
      </c>
      <c r="Y31" s="15">
        <f t="shared" si="8"/>
        <v>74</v>
      </c>
    </row>
    <row r="32" spans="1:25">
      <c r="A32" s="15" t="s">
        <v>339</v>
      </c>
      <c r="B32" s="18" t="s">
        <v>66</v>
      </c>
      <c r="C32" s="19">
        <v>13300</v>
      </c>
      <c r="D32" s="18">
        <v>15.7</v>
      </c>
      <c r="E32" s="18">
        <v>8.3000000000000007</v>
      </c>
      <c r="F32" s="19">
        <v>21933</v>
      </c>
      <c r="G32" s="19">
        <v>1744</v>
      </c>
      <c r="H32" s="18">
        <v>0.41</v>
      </c>
      <c r="I32" s="18">
        <v>2.2000000000000002</v>
      </c>
      <c r="J32" s="18" t="s">
        <v>273</v>
      </c>
      <c r="K32" s="20" t="s">
        <v>192</v>
      </c>
      <c r="L32" s="15">
        <f t="shared" si="1"/>
        <v>7.6261467889908259</v>
      </c>
      <c r="M32" s="15">
        <f t="shared" si="2"/>
        <v>0.60639219441024939</v>
      </c>
      <c r="N32" s="1">
        <f t="shared" si="3"/>
        <v>13.855259214141501</v>
      </c>
      <c r="O32" s="15">
        <f t="shared" si="4"/>
        <v>48683.590966321324</v>
      </c>
      <c r="P32" s="15">
        <f t="shared" si="5"/>
        <v>3.6604203734076184</v>
      </c>
      <c r="Q32" s="15">
        <f t="shared" si="6"/>
        <v>124.71805807655522</v>
      </c>
      <c r="R32" s="15">
        <f t="shared" si="10"/>
        <v>29887.501724181842</v>
      </c>
      <c r="S32" s="1">
        <f t="shared" si="10"/>
        <v>18769.631802397347</v>
      </c>
      <c r="T32" s="15">
        <f t="shared" si="10"/>
        <v>29887.501724181842</v>
      </c>
      <c r="U32" s="15">
        <f t="shared" si="10"/>
        <v>18769.631802397347</v>
      </c>
      <c r="V32" s="15">
        <f t="shared" si="10"/>
        <v>12033.839125967261</v>
      </c>
      <c r="W32" s="15">
        <f t="shared" si="10"/>
        <v>7862.671736186554</v>
      </c>
      <c r="X32" s="15">
        <f t="shared" si="10"/>
        <v>5227.3607763047785</v>
      </c>
      <c r="Y32" s="15">
        <f t="shared" si="8"/>
        <v>75</v>
      </c>
    </row>
    <row r="33" spans="1:25">
      <c r="A33" s="15" t="s">
        <v>334</v>
      </c>
      <c r="B33" s="18" t="s">
        <v>167</v>
      </c>
      <c r="C33" s="19">
        <v>2115</v>
      </c>
      <c r="D33" s="18">
        <v>6.6</v>
      </c>
      <c r="E33" s="18">
        <v>6.7</v>
      </c>
      <c r="F33" s="19">
        <v>3947</v>
      </c>
      <c r="G33" s="18">
        <v>294</v>
      </c>
      <c r="H33" s="18">
        <v>0.15</v>
      </c>
      <c r="I33" s="18">
        <v>3.5</v>
      </c>
      <c r="J33" s="18" t="s">
        <v>274</v>
      </c>
      <c r="K33" s="20" t="s">
        <v>168</v>
      </c>
      <c r="L33" s="15">
        <f t="shared" si="1"/>
        <v>7.1938775510204085</v>
      </c>
      <c r="M33" s="15">
        <f t="shared" si="2"/>
        <v>0.53585001266784904</v>
      </c>
      <c r="N33" s="1">
        <f t="shared" si="3"/>
        <v>13.569076659483393</v>
      </c>
      <c r="O33" s="15">
        <f t="shared" si="4"/>
        <v>7549.380597859612</v>
      </c>
      <c r="P33" s="15">
        <f t="shared" si="5"/>
        <v>3.5694470911865777</v>
      </c>
      <c r="Q33" s="15">
        <f t="shared" si="6"/>
        <v>119.13308770919514</v>
      </c>
      <c r="R33" s="15">
        <f t="shared" ref="R33:X42" si="11">$O33/R$2</f>
        <v>4634.6648050494769</v>
      </c>
      <c r="S33" s="1">
        <f t="shared" si="11"/>
        <v>2910.6130288542777</v>
      </c>
      <c r="T33" s="15">
        <f t="shared" si="11"/>
        <v>4634.6648050494769</v>
      </c>
      <c r="U33" s="15">
        <f t="shared" si="11"/>
        <v>2910.6130288542777</v>
      </c>
      <c r="V33" s="15">
        <f t="shared" si="11"/>
        <v>1866.0914244840442</v>
      </c>
      <c r="W33" s="15">
        <f t="shared" si="11"/>
        <v>1219.2671139146087</v>
      </c>
      <c r="X33" s="15">
        <f t="shared" si="11"/>
        <v>810.60856932159902</v>
      </c>
      <c r="Y33" s="15">
        <f t="shared" si="8"/>
        <v>473</v>
      </c>
    </row>
    <row r="34" spans="1:25">
      <c r="A34" s="15" t="s">
        <v>334</v>
      </c>
      <c r="B34" s="18" t="s">
        <v>45</v>
      </c>
      <c r="C34" s="19">
        <v>9120</v>
      </c>
      <c r="D34" s="18">
        <v>19.399999999999999</v>
      </c>
      <c r="E34" s="18">
        <v>19</v>
      </c>
      <c r="F34" s="19">
        <v>5654</v>
      </c>
      <c r="G34" s="18">
        <v>964</v>
      </c>
      <c r="H34" s="18">
        <v>1.54</v>
      </c>
      <c r="I34" s="18">
        <v>0.9</v>
      </c>
      <c r="J34" s="18" t="s">
        <v>272</v>
      </c>
      <c r="K34" s="20" t="s">
        <v>211</v>
      </c>
      <c r="L34" s="15">
        <f t="shared" si="1"/>
        <v>9.4605809128630707</v>
      </c>
      <c r="M34" s="15">
        <f t="shared" si="2"/>
        <v>1.6130173328616908</v>
      </c>
      <c r="N34" s="1">
        <f t="shared" si="3"/>
        <v>13.444398817279479</v>
      </c>
      <c r="O34" s="15">
        <f t="shared" si="4"/>
        <v>32197.742149327874</v>
      </c>
      <c r="P34" s="15">
        <f t="shared" si="5"/>
        <v>3.5304541830403373</v>
      </c>
      <c r="Q34" s="15">
        <f t="shared" si="6"/>
        <v>116.73926139868763</v>
      </c>
      <c r="R34" s="15">
        <f t="shared" si="11"/>
        <v>19766.620639560315</v>
      </c>
      <c r="S34" s="1">
        <f t="shared" si="11"/>
        <v>12413.623420455742</v>
      </c>
      <c r="T34" s="15">
        <f t="shared" si="11"/>
        <v>19766.620639560315</v>
      </c>
      <c r="U34" s="15">
        <f t="shared" si="11"/>
        <v>12413.623420455742</v>
      </c>
      <c r="V34" s="15">
        <f t="shared" si="11"/>
        <v>7958.7894309692247</v>
      </c>
      <c r="W34" s="15">
        <f t="shared" si="11"/>
        <v>5200.115113564153</v>
      </c>
      <c r="X34" s="15">
        <f t="shared" si="11"/>
        <v>3457.2062384100991</v>
      </c>
      <c r="Y34" s="15">
        <f t="shared" si="8"/>
        <v>110</v>
      </c>
    </row>
    <row r="35" spans="1:25">
      <c r="A35" s="15" t="s">
        <v>334</v>
      </c>
      <c r="B35" s="18" t="s">
        <v>169</v>
      </c>
      <c r="C35" s="19">
        <v>5100</v>
      </c>
      <c r="D35" s="18">
        <v>6.6</v>
      </c>
      <c r="E35" s="18">
        <v>9.6999999999999993</v>
      </c>
      <c r="F35" s="19">
        <v>7066</v>
      </c>
      <c r="G35" s="18">
        <v>632</v>
      </c>
      <c r="H35" s="18">
        <v>0.28999999999999998</v>
      </c>
      <c r="I35" s="18">
        <v>0.9</v>
      </c>
      <c r="J35" s="18" t="s">
        <v>261</v>
      </c>
      <c r="K35" s="20" t="s">
        <v>170</v>
      </c>
      <c r="L35" s="15">
        <f t="shared" ref="L35:L66" si="12">C35/G35</f>
        <v>8.0696202531645564</v>
      </c>
      <c r="M35" s="15">
        <f t="shared" ref="M35:M66" si="13">C35/F35</f>
        <v>0.72176620435890182</v>
      </c>
      <c r="N35" s="1">
        <f t="shared" ref="N35:N66" si="14">((POWER(P35,1/10)-1)*100)</f>
        <v>13.335763142152057</v>
      </c>
      <c r="O35" s="15">
        <f t="shared" ref="O35:O66" si="15">IF($N$1=1,POWER((1+(D35+E35)/200),10)*F35,POWER((1+(E35)/100),10)*F35)</f>
        <v>17833.636442549512</v>
      </c>
      <c r="P35" s="15">
        <f t="shared" ref="P35:P66" si="16">O35/C35</f>
        <v>3.4967914593234339</v>
      </c>
      <c r="Q35" s="15">
        <f t="shared" ref="Q35:Q66" si="17">R35/C35*100-100</f>
        <v>114.67266217467889</v>
      </c>
      <c r="R35" s="15">
        <f t="shared" si="11"/>
        <v>10948.305770908624</v>
      </c>
      <c r="S35" s="1">
        <f t="shared" si="11"/>
        <v>6875.6388565509069</v>
      </c>
      <c r="T35" s="15">
        <f t="shared" si="11"/>
        <v>10948.305770908624</v>
      </c>
      <c r="U35" s="15">
        <f t="shared" si="11"/>
        <v>6875.6388565509069</v>
      </c>
      <c r="V35" s="15">
        <f t="shared" si="11"/>
        <v>4408.2021831357988</v>
      </c>
      <c r="W35" s="15">
        <f t="shared" si="11"/>
        <v>2880.2318486995541</v>
      </c>
      <c r="X35" s="15">
        <f t="shared" si="11"/>
        <v>1914.8721322375984</v>
      </c>
      <c r="Y35" s="15">
        <f t="shared" ref="Y35:Y66" si="18">ROUND(1000000/C35,  0)</f>
        <v>196</v>
      </c>
    </row>
    <row r="36" spans="1:25">
      <c r="B36" s="18" t="s">
        <v>63</v>
      </c>
      <c r="C36" s="19">
        <v>15950</v>
      </c>
      <c r="D36" s="18">
        <v>45</v>
      </c>
      <c r="E36" s="18">
        <v>21.9</v>
      </c>
      <c r="F36" s="19">
        <v>7666</v>
      </c>
      <c r="G36" s="19">
        <v>1544</v>
      </c>
      <c r="H36" s="18">
        <v>1.63</v>
      </c>
      <c r="I36" s="18">
        <v>2.4</v>
      </c>
      <c r="J36" s="18" t="s">
        <v>272</v>
      </c>
      <c r="K36" s="20" t="s">
        <v>240</v>
      </c>
      <c r="L36" s="15">
        <f t="shared" si="12"/>
        <v>10.330310880829016</v>
      </c>
      <c r="M36" s="15">
        <f t="shared" si="13"/>
        <v>2.0806157057135404</v>
      </c>
      <c r="N36" s="1">
        <f t="shared" si="14"/>
        <v>13.288158755028689</v>
      </c>
      <c r="O36" s="15">
        <f t="shared" si="15"/>
        <v>55539.999448546303</v>
      </c>
      <c r="P36" s="15">
        <f t="shared" si="16"/>
        <v>3.4821316268681066</v>
      </c>
      <c r="Q36" s="15">
        <f t="shared" si="17"/>
        <v>113.77267563077766</v>
      </c>
      <c r="R36" s="15">
        <f t="shared" si="11"/>
        <v>34096.741763109036</v>
      </c>
      <c r="S36" s="1">
        <f t="shared" si="11"/>
        <v>21413.074082306906</v>
      </c>
      <c r="T36" s="15">
        <f t="shared" si="11"/>
        <v>34096.741763109036</v>
      </c>
      <c r="U36" s="15">
        <f t="shared" si="11"/>
        <v>21413.074082306906</v>
      </c>
      <c r="V36" s="15">
        <f t="shared" si="11"/>
        <v>13728.638441697511</v>
      </c>
      <c r="W36" s="15">
        <f t="shared" si="11"/>
        <v>8970.0199846391824</v>
      </c>
      <c r="X36" s="15">
        <f t="shared" si="11"/>
        <v>5963.5620312841102</v>
      </c>
      <c r="Y36" s="15">
        <f t="shared" si="18"/>
        <v>63</v>
      </c>
    </row>
    <row r="37" spans="1:25">
      <c r="A37" s="15" t="s">
        <v>334</v>
      </c>
      <c r="B37" s="18" t="s">
        <v>409</v>
      </c>
      <c r="C37" s="19">
        <v>2040</v>
      </c>
      <c r="D37" s="18">
        <v>4.4000000000000004</v>
      </c>
      <c r="E37" s="18">
        <v>4.5999999999999996</v>
      </c>
      <c r="F37" s="19">
        <v>4416</v>
      </c>
      <c r="G37" s="18">
        <v>202</v>
      </c>
      <c r="H37" s="18">
        <v>0.95</v>
      </c>
      <c r="I37" s="18">
        <v>2.4</v>
      </c>
      <c r="J37" s="20" t="s">
        <v>316</v>
      </c>
      <c r="K37" s="20" t="s">
        <v>410</v>
      </c>
      <c r="L37" s="15">
        <f t="shared" si="12"/>
        <v>10.099009900990099</v>
      </c>
      <c r="M37" s="15">
        <f t="shared" si="13"/>
        <v>0.46195652173913043</v>
      </c>
      <c r="N37" s="1">
        <f t="shared" si="14"/>
        <v>12.998212696564316</v>
      </c>
      <c r="O37" s="15">
        <f t="shared" si="15"/>
        <v>6923.8222499639051</v>
      </c>
      <c r="P37" s="15">
        <f t="shared" si="16"/>
        <v>3.3940305146881888</v>
      </c>
      <c r="Q37" s="15">
        <f t="shared" si="17"/>
        <v>108.36403158888439</v>
      </c>
      <c r="R37" s="15">
        <f t="shared" si="11"/>
        <v>4250.6262444132417</v>
      </c>
      <c r="S37" s="1">
        <f t="shared" si="11"/>
        <v>2669.4332056764638</v>
      </c>
      <c r="T37" s="15">
        <f t="shared" si="11"/>
        <v>4250.6262444132417</v>
      </c>
      <c r="U37" s="15">
        <f t="shared" si="11"/>
        <v>2669.4332056764638</v>
      </c>
      <c r="V37" s="15">
        <f t="shared" si="11"/>
        <v>1711.462968097364</v>
      </c>
      <c r="W37" s="15">
        <f t="shared" si="11"/>
        <v>1118.2359483061036</v>
      </c>
      <c r="X37" s="15">
        <f t="shared" si="11"/>
        <v>743.43975317280274</v>
      </c>
      <c r="Y37" s="15">
        <f t="shared" si="18"/>
        <v>490</v>
      </c>
    </row>
    <row r="38" spans="1:25">
      <c r="A38" s="15" t="s">
        <v>336</v>
      </c>
      <c r="B38" s="18" t="s">
        <v>165</v>
      </c>
      <c r="C38" s="19">
        <v>2020</v>
      </c>
      <c r="D38" s="18">
        <v>9.1</v>
      </c>
      <c r="E38" s="18">
        <v>6.8</v>
      </c>
      <c r="F38" s="19">
        <v>3529</v>
      </c>
      <c r="G38" s="18">
        <v>235</v>
      </c>
      <c r="H38" s="18">
        <v>0.61</v>
      </c>
      <c r="I38" s="18">
        <v>0</v>
      </c>
      <c r="J38" s="20" t="s">
        <v>319</v>
      </c>
      <c r="K38" s="20" t="s">
        <v>166</v>
      </c>
      <c r="L38" s="15">
        <f t="shared" si="12"/>
        <v>8.5957446808510642</v>
      </c>
      <c r="M38" s="15">
        <f t="shared" si="13"/>
        <v>0.57240011334655705</v>
      </c>
      <c r="N38" s="1">
        <f t="shared" si="14"/>
        <v>12.927907665727512</v>
      </c>
      <c r="O38" s="15">
        <f t="shared" si="15"/>
        <v>6813.4046925116691</v>
      </c>
      <c r="P38" s="15">
        <f t="shared" si="16"/>
        <v>3.3729726200552816</v>
      </c>
      <c r="Q38" s="15">
        <f t="shared" si="17"/>
        <v>107.07125952820374</v>
      </c>
      <c r="R38" s="15">
        <f t="shared" si="11"/>
        <v>4182.8394424697153</v>
      </c>
      <c r="S38" s="1">
        <f t="shared" si="11"/>
        <v>2626.8624573655543</v>
      </c>
      <c r="T38" s="15">
        <f t="shared" si="11"/>
        <v>4182.8394424697153</v>
      </c>
      <c r="U38" s="15">
        <f t="shared" si="11"/>
        <v>2626.8624573655543</v>
      </c>
      <c r="V38" s="15">
        <f t="shared" si="11"/>
        <v>1684.1694366078389</v>
      </c>
      <c r="W38" s="15">
        <f t="shared" si="11"/>
        <v>1100.4028963285073</v>
      </c>
      <c r="X38" s="15">
        <f t="shared" si="11"/>
        <v>731.58375821876382</v>
      </c>
      <c r="Y38" s="15">
        <f t="shared" si="18"/>
        <v>495</v>
      </c>
    </row>
    <row r="39" spans="1:25">
      <c r="A39" s="15" t="s">
        <v>338</v>
      </c>
      <c r="B39" s="18" t="s">
        <v>219</v>
      </c>
      <c r="C39" s="19">
        <v>12650</v>
      </c>
      <c r="D39" s="18">
        <v>11.3</v>
      </c>
      <c r="E39" s="18">
        <v>15.4</v>
      </c>
      <c r="F39" s="19">
        <v>10152</v>
      </c>
      <c r="G39" s="19">
        <v>1459</v>
      </c>
      <c r="H39" s="18">
        <v>0.19</v>
      </c>
      <c r="I39" s="18">
        <v>0.8</v>
      </c>
      <c r="J39" s="20" t="s">
        <v>270</v>
      </c>
      <c r="K39" s="20" t="s">
        <v>220</v>
      </c>
      <c r="L39" s="15">
        <f t="shared" si="12"/>
        <v>8.6703221384509934</v>
      </c>
      <c r="M39" s="15">
        <f t="shared" si="13"/>
        <v>1.2460598896769111</v>
      </c>
      <c r="N39" s="1">
        <f t="shared" si="14"/>
        <v>12.889075697085396</v>
      </c>
      <c r="O39" s="15">
        <f t="shared" si="15"/>
        <v>42521.609744016663</v>
      </c>
      <c r="P39" s="15">
        <f t="shared" si="16"/>
        <v>3.3613920746258232</v>
      </c>
      <c r="Q39" s="15">
        <f t="shared" si="17"/>
        <v>106.36031449596618</v>
      </c>
      <c r="R39" s="15">
        <f t="shared" si="11"/>
        <v>26104.579783739722</v>
      </c>
      <c r="S39" s="1">
        <f t="shared" si="11"/>
        <v>16393.921292547002</v>
      </c>
      <c r="T39" s="15">
        <f t="shared" si="11"/>
        <v>26104.579783739722</v>
      </c>
      <c r="U39" s="15">
        <f t="shared" si="11"/>
        <v>16393.921292547002</v>
      </c>
      <c r="V39" s="15">
        <f t="shared" si="11"/>
        <v>10510.691608403427</v>
      </c>
      <c r="W39" s="15">
        <f t="shared" si="11"/>
        <v>6867.4773671219555</v>
      </c>
      <c r="X39" s="15">
        <f t="shared" si="11"/>
        <v>4565.7230805956624</v>
      </c>
      <c r="Y39" s="15">
        <f t="shared" si="18"/>
        <v>79</v>
      </c>
    </row>
    <row r="40" spans="1:25">
      <c r="A40" s="15" t="s">
        <v>337</v>
      </c>
      <c r="B40" s="18" t="s">
        <v>53</v>
      </c>
      <c r="C40" s="19">
        <v>1790</v>
      </c>
      <c r="D40" s="18">
        <v>9.6999999999999993</v>
      </c>
      <c r="E40" s="18">
        <v>7.5</v>
      </c>
      <c r="F40" s="19">
        <v>2906</v>
      </c>
      <c r="G40" s="18">
        <v>201</v>
      </c>
      <c r="H40" s="18">
        <v>0.2</v>
      </c>
      <c r="I40" s="18">
        <v>1.6</v>
      </c>
      <c r="J40" s="20" t="s">
        <v>270</v>
      </c>
      <c r="K40" s="20" t="s">
        <v>151</v>
      </c>
      <c r="L40" s="15">
        <f t="shared" si="12"/>
        <v>8.9054726368159205</v>
      </c>
      <c r="M40" s="15">
        <f t="shared" si="13"/>
        <v>0.61596696490020642</v>
      </c>
      <c r="N40" s="1">
        <f t="shared" si="14"/>
        <v>12.837309470994018</v>
      </c>
      <c r="O40" s="15">
        <f t="shared" si="15"/>
        <v>5989.3577196506503</v>
      </c>
      <c r="P40" s="15">
        <f t="shared" si="16"/>
        <v>3.3460098992461735</v>
      </c>
      <c r="Q40" s="15">
        <f t="shared" si="17"/>
        <v>105.41598236258065</v>
      </c>
      <c r="R40" s="15">
        <f t="shared" si="11"/>
        <v>3676.9460842901935</v>
      </c>
      <c r="S40" s="1">
        <f t="shared" si="11"/>
        <v>2309.1566768042694</v>
      </c>
      <c r="T40" s="15">
        <f t="shared" si="11"/>
        <v>3676.9460842901935</v>
      </c>
      <c r="U40" s="15">
        <f t="shared" si="11"/>
        <v>2309.1566768042694</v>
      </c>
      <c r="V40" s="15">
        <f t="shared" si="11"/>
        <v>1480.4776277905746</v>
      </c>
      <c r="W40" s="15">
        <f t="shared" si="11"/>
        <v>967.31470964797563</v>
      </c>
      <c r="X40" s="15">
        <f t="shared" si="11"/>
        <v>643.10238824861699</v>
      </c>
      <c r="Y40" s="15">
        <f t="shared" si="18"/>
        <v>559</v>
      </c>
    </row>
    <row r="41" spans="1:25">
      <c r="A41" s="15" t="s">
        <v>337</v>
      </c>
      <c r="B41" s="18" t="s">
        <v>12</v>
      </c>
      <c r="C41" s="19">
        <v>6420</v>
      </c>
      <c r="D41" s="18">
        <v>5.2</v>
      </c>
      <c r="E41" s="18">
        <v>12.2</v>
      </c>
      <c r="F41" s="19">
        <v>6771</v>
      </c>
      <c r="G41" s="18">
        <v>789</v>
      </c>
      <c r="H41" s="18">
        <v>0.48</v>
      </c>
      <c r="I41" s="18">
        <v>0.8</v>
      </c>
      <c r="J41" s="18" t="s">
        <v>329</v>
      </c>
      <c r="K41" s="20" t="s">
        <v>214</v>
      </c>
      <c r="L41" s="15">
        <f t="shared" si="12"/>
        <v>8.1368821292775664</v>
      </c>
      <c r="M41" s="15">
        <f t="shared" si="13"/>
        <v>0.94816127603012845</v>
      </c>
      <c r="N41" s="1">
        <f t="shared" si="14"/>
        <v>12.798840524020761</v>
      </c>
      <c r="O41" s="15">
        <f t="shared" si="15"/>
        <v>21408.26061321732</v>
      </c>
      <c r="P41" s="15">
        <f t="shared" si="16"/>
        <v>3.3346200332114204</v>
      </c>
      <c r="Q41" s="15">
        <f t="shared" si="17"/>
        <v>104.71674339110183</v>
      </c>
      <c r="R41" s="15">
        <f t="shared" si="11"/>
        <v>13142.814925708737</v>
      </c>
      <c r="S41" s="1">
        <f t="shared" si="11"/>
        <v>8253.8112177844851</v>
      </c>
      <c r="T41" s="15">
        <f t="shared" si="11"/>
        <v>13142.814925708737</v>
      </c>
      <c r="U41" s="15">
        <f t="shared" si="11"/>
        <v>8253.8112177844851</v>
      </c>
      <c r="V41" s="15">
        <f t="shared" si="11"/>
        <v>5291.7946082584394</v>
      </c>
      <c r="W41" s="15">
        <f t="shared" si="11"/>
        <v>3457.5536089953898</v>
      </c>
      <c r="X41" s="15">
        <f t="shared" si="11"/>
        <v>2298.6944799503326</v>
      </c>
      <c r="Y41" s="15">
        <f t="shared" si="18"/>
        <v>156</v>
      </c>
    </row>
    <row r="42" spans="1:25">
      <c r="B42" s="18" t="s">
        <v>68</v>
      </c>
      <c r="C42" s="19">
        <v>30050</v>
      </c>
      <c r="D42" s="18">
        <v>36</v>
      </c>
      <c r="E42" s="18">
        <v>22.7</v>
      </c>
      <c r="F42" s="19">
        <v>12752</v>
      </c>
      <c r="G42" s="19">
        <v>2668</v>
      </c>
      <c r="H42" s="18">
        <v>1.51</v>
      </c>
      <c r="I42" s="18">
        <v>1.3</v>
      </c>
      <c r="J42" s="18" t="s">
        <v>272</v>
      </c>
      <c r="K42" s="20" t="s">
        <v>228</v>
      </c>
      <c r="L42" s="15">
        <f t="shared" si="12"/>
        <v>11.263118440779611</v>
      </c>
      <c r="M42" s="15">
        <f t="shared" si="13"/>
        <v>2.3564930991217063</v>
      </c>
      <c r="N42" s="1">
        <f t="shared" si="14"/>
        <v>12.620628195780647</v>
      </c>
      <c r="O42" s="15">
        <f t="shared" si="15"/>
        <v>98633.383498017545</v>
      </c>
      <c r="P42" s="15">
        <f t="shared" si="16"/>
        <v>3.282308935042181</v>
      </c>
      <c r="Q42" s="15">
        <f t="shared" si="17"/>
        <v>101.50529574376503</v>
      </c>
      <c r="R42" s="15">
        <f t="shared" si="11"/>
        <v>60552.341371001392</v>
      </c>
      <c r="S42" s="1">
        <f t="shared" si="11"/>
        <v>38027.439121390154</v>
      </c>
      <c r="T42" s="15">
        <f t="shared" si="11"/>
        <v>60552.341371001392</v>
      </c>
      <c r="U42" s="15">
        <f t="shared" si="11"/>
        <v>38027.439121390154</v>
      </c>
      <c r="V42" s="15">
        <f t="shared" si="11"/>
        <v>24380.663913762761</v>
      </c>
      <c r="W42" s="15">
        <f t="shared" si="11"/>
        <v>15929.842094245016</v>
      </c>
      <c r="X42" s="15">
        <f t="shared" si="11"/>
        <v>10590.678910445286</v>
      </c>
      <c r="Y42" s="15">
        <f t="shared" si="18"/>
        <v>33</v>
      </c>
    </row>
    <row r="43" spans="1:25">
      <c r="B43" s="18" t="s">
        <v>71</v>
      </c>
      <c r="C43" s="19">
        <v>18250</v>
      </c>
      <c r="D43" s="18">
        <v>35.299999999999997</v>
      </c>
      <c r="E43" s="18">
        <v>23.5</v>
      </c>
      <c r="F43" s="19">
        <v>7250</v>
      </c>
      <c r="G43" s="19">
        <v>1550</v>
      </c>
      <c r="H43" s="18">
        <v>2.2200000000000002</v>
      </c>
      <c r="I43" s="18">
        <v>1.3</v>
      </c>
      <c r="J43" s="18" t="s">
        <v>272</v>
      </c>
      <c r="K43" s="20" t="s">
        <v>244</v>
      </c>
      <c r="L43" s="15">
        <f t="shared" si="12"/>
        <v>11.774193548387096</v>
      </c>
      <c r="M43" s="15">
        <f t="shared" si="13"/>
        <v>2.5172413793103448</v>
      </c>
      <c r="N43" s="1">
        <f t="shared" si="14"/>
        <v>12.609355111730181</v>
      </c>
      <c r="O43" s="15">
        <f t="shared" si="15"/>
        <v>59842.204306824635</v>
      </c>
      <c r="P43" s="15">
        <f t="shared" si="16"/>
        <v>3.2790248935246376</v>
      </c>
      <c r="Q43" s="15">
        <f t="shared" si="17"/>
        <v>101.3036840824852</v>
      </c>
      <c r="R43" s="15">
        <f t="shared" ref="R43:X52" si="19">$O43/R$2</f>
        <v>36737.92234505355</v>
      </c>
      <c r="S43" s="1">
        <f t="shared" si="19"/>
        <v>23071.760295167245</v>
      </c>
      <c r="T43" s="15">
        <f t="shared" si="19"/>
        <v>36737.92234505355</v>
      </c>
      <c r="U43" s="15">
        <f t="shared" si="19"/>
        <v>23071.760295167245</v>
      </c>
      <c r="V43" s="15">
        <f t="shared" si="19"/>
        <v>14792.077685267102</v>
      </c>
      <c r="W43" s="15">
        <f t="shared" si="19"/>
        <v>9664.8500879869498</v>
      </c>
      <c r="X43" s="15">
        <f t="shared" si="19"/>
        <v>6425.5077604590542</v>
      </c>
      <c r="Y43" s="15">
        <f t="shared" si="18"/>
        <v>55</v>
      </c>
    </row>
    <row r="44" spans="1:25">
      <c r="A44" s="15" t="s">
        <v>334</v>
      </c>
      <c r="B44" s="18" t="s">
        <v>235</v>
      </c>
      <c r="C44" s="19">
        <v>31900</v>
      </c>
      <c r="D44" s="18">
        <v>15.9</v>
      </c>
      <c r="E44" s="18">
        <v>15.9</v>
      </c>
      <c r="F44" s="19">
        <v>23161</v>
      </c>
      <c r="G44" s="19">
        <v>3422</v>
      </c>
      <c r="H44" s="18">
        <v>0.72</v>
      </c>
      <c r="I44" s="18">
        <v>1.3</v>
      </c>
      <c r="J44" s="18" t="s">
        <v>262</v>
      </c>
      <c r="K44" s="20" t="s">
        <v>236</v>
      </c>
      <c r="L44" s="15">
        <f t="shared" si="12"/>
        <v>9.3220338983050848</v>
      </c>
      <c r="M44" s="15">
        <f t="shared" si="13"/>
        <v>1.3773153145373689</v>
      </c>
      <c r="N44" s="1">
        <f t="shared" si="14"/>
        <v>12.248384252668343</v>
      </c>
      <c r="O44" s="15">
        <f t="shared" si="15"/>
        <v>101295.8530641759</v>
      </c>
      <c r="P44" s="15">
        <f t="shared" si="16"/>
        <v>3.1754185913534765</v>
      </c>
      <c r="Q44" s="15">
        <f t="shared" si="17"/>
        <v>94.943155877162752</v>
      </c>
      <c r="R44" s="15">
        <f t="shared" si="19"/>
        <v>62186.866724814921</v>
      </c>
      <c r="S44" s="1">
        <f t="shared" si="19"/>
        <v>39053.936395932862</v>
      </c>
      <c r="T44" s="15">
        <f t="shared" si="19"/>
        <v>62186.866724814921</v>
      </c>
      <c r="U44" s="15">
        <f t="shared" si="19"/>
        <v>39053.936395932862</v>
      </c>
      <c r="V44" s="15">
        <f t="shared" si="19"/>
        <v>25038.785671032027</v>
      </c>
      <c r="W44" s="15">
        <f t="shared" si="19"/>
        <v>16359.845793453896</v>
      </c>
      <c r="X44" s="15">
        <f t="shared" si="19"/>
        <v>10876.559403276422</v>
      </c>
      <c r="Y44" s="15">
        <f t="shared" si="18"/>
        <v>31</v>
      </c>
    </row>
    <row r="45" spans="1:25">
      <c r="B45" s="18" t="s">
        <v>202</v>
      </c>
      <c r="C45" s="19">
        <v>8230</v>
      </c>
      <c r="D45" s="18">
        <v>11</v>
      </c>
      <c r="E45" s="18">
        <v>15.1</v>
      </c>
      <c r="F45" s="19">
        <v>6358</v>
      </c>
      <c r="G45" s="18">
        <v>905</v>
      </c>
      <c r="H45" s="18">
        <v>2.33</v>
      </c>
      <c r="I45" s="18">
        <v>1.2</v>
      </c>
      <c r="J45" s="18" t="s">
        <v>308</v>
      </c>
      <c r="K45" s="20" t="s">
        <v>203</v>
      </c>
      <c r="L45" s="15">
        <f t="shared" si="12"/>
        <v>9.0939226519337009</v>
      </c>
      <c r="M45" s="15">
        <f t="shared" si="13"/>
        <v>1.2944322113872286</v>
      </c>
      <c r="N45" s="1">
        <f t="shared" si="14"/>
        <v>12.167590934029482</v>
      </c>
      <c r="O45" s="15">
        <f t="shared" si="15"/>
        <v>25946.199907882718</v>
      </c>
      <c r="P45" s="15">
        <f t="shared" si="16"/>
        <v>3.1526366838253606</v>
      </c>
      <c r="Q45" s="15">
        <f t="shared" si="17"/>
        <v>93.544544379917738</v>
      </c>
      <c r="R45" s="15">
        <f t="shared" si="19"/>
        <v>15928.716002467228</v>
      </c>
      <c r="S45" s="1">
        <f t="shared" si="19"/>
        <v>10003.383260681308</v>
      </c>
      <c r="T45" s="15">
        <f t="shared" si="19"/>
        <v>15928.716002467228</v>
      </c>
      <c r="U45" s="15">
        <f t="shared" si="19"/>
        <v>10003.383260681308</v>
      </c>
      <c r="V45" s="15">
        <f t="shared" si="19"/>
        <v>6413.5037992091729</v>
      </c>
      <c r="W45" s="15">
        <f t="shared" si="19"/>
        <v>4190.45613989906</v>
      </c>
      <c r="X45" s="15">
        <f t="shared" si="19"/>
        <v>2785.9520014958621</v>
      </c>
      <c r="Y45" s="15">
        <f t="shared" si="18"/>
        <v>122</v>
      </c>
    </row>
    <row r="46" spans="1:25">
      <c r="A46" s="15" t="s">
        <v>334</v>
      </c>
      <c r="B46" s="18" t="s">
        <v>78</v>
      </c>
      <c r="C46" s="19">
        <v>14450</v>
      </c>
      <c r="D46" s="18">
        <v>10.5</v>
      </c>
      <c r="E46" s="18">
        <v>11.2</v>
      </c>
      <c r="F46" s="19">
        <v>15138</v>
      </c>
      <c r="G46" s="19">
        <v>1602</v>
      </c>
      <c r="H46" s="18">
        <v>1.0900000000000001</v>
      </c>
      <c r="I46" s="18">
        <v>0.4</v>
      </c>
      <c r="J46" s="18" t="s">
        <v>261</v>
      </c>
      <c r="K46" s="20" t="s">
        <v>207</v>
      </c>
      <c r="L46" s="15">
        <f t="shared" si="12"/>
        <v>9.0199750312109863</v>
      </c>
      <c r="M46" s="15">
        <f t="shared" si="13"/>
        <v>0.95455145990223278</v>
      </c>
      <c r="N46" s="1">
        <f t="shared" si="14"/>
        <v>11.718437402543923</v>
      </c>
      <c r="O46" s="15">
        <f t="shared" si="15"/>
        <v>43763.935910134591</v>
      </c>
      <c r="P46" s="15">
        <f t="shared" si="16"/>
        <v>3.0286460837463385</v>
      </c>
      <c r="Q46" s="15">
        <f t="shared" si="17"/>
        <v>85.932597109619365</v>
      </c>
      <c r="R46" s="15">
        <f t="shared" si="19"/>
        <v>26867.260282339998</v>
      </c>
      <c r="S46" s="1">
        <f t="shared" si="19"/>
        <v>16872.891809176486</v>
      </c>
      <c r="T46" s="15">
        <f t="shared" si="19"/>
        <v>26867.260282339998</v>
      </c>
      <c r="U46" s="15">
        <f t="shared" si="19"/>
        <v>16872.891809176486</v>
      </c>
      <c r="V46" s="15">
        <f t="shared" si="19"/>
        <v>10817.775636682791</v>
      </c>
      <c r="W46" s="15">
        <f t="shared" si="19"/>
        <v>7068.1199787201385</v>
      </c>
      <c r="X46" s="15">
        <f t="shared" si="19"/>
        <v>4699.1168369567013</v>
      </c>
      <c r="Y46" s="15">
        <f t="shared" si="18"/>
        <v>69</v>
      </c>
    </row>
    <row r="47" spans="1:25">
      <c r="A47" s="15" t="s">
        <v>335</v>
      </c>
      <c r="B47" s="18" t="s">
        <v>34</v>
      </c>
      <c r="C47" s="19">
        <v>1765</v>
      </c>
      <c r="D47" s="18">
        <v>9</v>
      </c>
      <c r="E47" s="18">
        <v>6.5</v>
      </c>
      <c r="F47" s="19">
        <v>2809</v>
      </c>
      <c r="G47" s="18">
        <v>145</v>
      </c>
      <c r="H47" s="18">
        <v>0.42</v>
      </c>
      <c r="I47" s="18">
        <v>3.3</v>
      </c>
      <c r="J47" s="18"/>
      <c r="K47" s="20" t="s">
        <v>150</v>
      </c>
      <c r="L47" s="15">
        <f t="shared" si="12"/>
        <v>12.172413793103448</v>
      </c>
      <c r="M47" s="15">
        <f t="shared" si="13"/>
        <v>0.6283374866500534</v>
      </c>
      <c r="N47" s="1">
        <f t="shared" si="14"/>
        <v>11.565601363377942</v>
      </c>
      <c r="O47" s="15">
        <f t="shared" si="15"/>
        <v>5272.8791399416286</v>
      </c>
      <c r="P47" s="15">
        <f t="shared" si="16"/>
        <v>2.9874669348111209</v>
      </c>
      <c r="Q47" s="15">
        <f t="shared" si="17"/>
        <v>83.404554579533482</v>
      </c>
      <c r="R47" s="15">
        <f t="shared" si="19"/>
        <v>3237.090388328766</v>
      </c>
      <c r="S47" s="1">
        <f t="shared" si="19"/>
        <v>2032.9231683774542</v>
      </c>
      <c r="T47" s="15">
        <f t="shared" si="19"/>
        <v>3237.090388328766</v>
      </c>
      <c r="U47" s="15">
        <f t="shared" si="19"/>
        <v>2032.9231683774542</v>
      </c>
      <c r="V47" s="15">
        <f t="shared" si="19"/>
        <v>1303.3750806225883</v>
      </c>
      <c r="W47" s="15">
        <f t="shared" si="19"/>
        <v>851.59941900398121</v>
      </c>
      <c r="X47" s="15">
        <f t="shared" si="19"/>
        <v>566.17108654524759</v>
      </c>
      <c r="Y47" s="15">
        <f t="shared" si="18"/>
        <v>567</v>
      </c>
    </row>
    <row r="48" spans="1:25">
      <c r="A48" s="15" t="s">
        <v>336</v>
      </c>
      <c r="B48" s="18" t="s">
        <v>407</v>
      </c>
      <c r="C48" s="19">
        <v>2195</v>
      </c>
      <c r="D48" s="18">
        <v>-3.2</v>
      </c>
      <c r="E48" s="18">
        <v>2.2000000000000002</v>
      </c>
      <c r="F48" s="19">
        <v>4928</v>
      </c>
      <c r="G48" s="18">
        <v>106</v>
      </c>
      <c r="H48" s="18">
        <v>0.39</v>
      </c>
      <c r="I48" s="18">
        <v>0.9</v>
      </c>
      <c r="J48" s="20" t="s">
        <v>270</v>
      </c>
      <c r="K48" s="20" t="s">
        <v>408</v>
      </c>
      <c r="L48" s="15">
        <f t="shared" si="12"/>
        <v>20.70754716981132</v>
      </c>
      <c r="M48" s="15">
        <f t="shared" si="13"/>
        <v>0.44541396103896103</v>
      </c>
      <c r="N48" s="1">
        <f t="shared" si="14"/>
        <v>10.808866728852063</v>
      </c>
      <c r="O48" s="15">
        <f t="shared" si="15"/>
        <v>6126.0375870199887</v>
      </c>
      <c r="P48" s="15">
        <f t="shared" si="16"/>
        <v>2.790905506615029</v>
      </c>
      <c r="Q48" s="15">
        <f t="shared" si="17"/>
        <v>71.337387989085357</v>
      </c>
      <c r="R48" s="15">
        <f t="shared" si="19"/>
        <v>3760.8556663604236</v>
      </c>
      <c r="S48" s="1">
        <f t="shared" si="19"/>
        <v>2361.852682468636</v>
      </c>
      <c r="T48" s="15">
        <f t="shared" si="19"/>
        <v>3760.8556663604236</v>
      </c>
      <c r="U48" s="15">
        <f t="shared" si="19"/>
        <v>2361.852682468636</v>
      </c>
      <c r="V48" s="15">
        <f t="shared" si="19"/>
        <v>1514.2628006390403</v>
      </c>
      <c r="W48" s="15">
        <f t="shared" si="19"/>
        <v>989.38927129676745</v>
      </c>
      <c r="X48" s="15">
        <f t="shared" si="19"/>
        <v>657.77827725794009</v>
      </c>
      <c r="Y48" s="15">
        <f t="shared" si="18"/>
        <v>456</v>
      </c>
    </row>
    <row r="49" spans="1:25">
      <c r="A49" s="15" t="s">
        <v>338</v>
      </c>
      <c r="B49" s="18" t="s">
        <v>435</v>
      </c>
      <c r="C49" s="19">
        <v>5010</v>
      </c>
      <c r="D49" s="18">
        <v>3</v>
      </c>
      <c r="E49" s="18">
        <v>2.9</v>
      </c>
      <c r="F49" s="19">
        <v>10497</v>
      </c>
      <c r="G49" s="18">
        <v>289</v>
      </c>
      <c r="H49" s="18">
        <v>1.42</v>
      </c>
      <c r="I49" s="18">
        <v>2</v>
      </c>
      <c r="J49" s="18" t="s">
        <v>272</v>
      </c>
      <c r="K49" s="20" t="s">
        <v>436</v>
      </c>
      <c r="L49" s="15">
        <f t="shared" si="12"/>
        <v>17.335640138408305</v>
      </c>
      <c r="M49" s="15">
        <f t="shared" si="13"/>
        <v>0.47727922263503858</v>
      </c>
      <c r="N49" s="1">
        <f t="shared" si="14"/>
        <v>10.799581977042582</v>
      </c>
      <c r="O49" s="15">
        <f t="shared" si="15"/>
        <v>13970.725024148936</v>
      </c>
      <c r="P49" s="15">
        <f t="shared" si="16"/>
        <v>2.788567869091604</v>
      </c>
      <c r="Q49" s="15">
        <f t="shared" si="17"/>
        <v>71.193877323324898</v>
      </c>
      <c r="R49" s="15">
        <f t="shared" si="19"/>
        <v>8576.8132538985774</v>
      </c>
      <c r="S49" s="1">
        <f t="shared" si="19"/>
        <v>5386.3192815258517</v>
      </c>
      <c r="T49" s="15">
        <f t="shared" si="19"/>
        <v>8576.8132538985774</v>
      </c>
      <c r="U49" s="15">
        <f t="shared" si="19"/>
        <v>5386.3192815258517</v>
      </c>
      <c r="V49" s="15">
        <f t="shared" si="19"/>
        <v>3453.3495594036522</v>
      </c>
      <c r="W49" s="15">
        <f t="shared" si="19"/>
        <v>2256.3500884189284</v>
      </c>
      <c r="X49" s="15">
        <f t="shared" si="19"/>
        <v>1500.0951770032123</v>
      </c>
      <c r="Y49" s="15">
        <f t="shared" si="18"/>
        <v>200</v>
      </c>
    </row>
    <row r="50" spans="1:25">
      <c r="A50" s="15" t="s">
        <v>336</v>
      </c>
      <c r="B50" s="18" t="s">
        <v>419</v>
      </c>
      <c r="C50" s="19">
        <v>3595</v>
      </c>
      <c r="D50" s="18">
        <v>-1.3</v>
      </c>
      <c r="E50" s="18">
        <v>-1.5</v>
      </c>
      <c r="F50" s="19">
        <v>11575</v>
      </c>
      <c r="G50" s="18">
        <v>-171</v>
      </c>
      <c r="H50" s="18">
        <v>1.1599999999999999</v>
      </c>
      <c r="I50" s="18">
        <v>0</v>
      </c>
      <c r="J50" s="18" t="s">
        <v>268</v>
      </c>
      <c r="K50" s="20" t="s">
        <v>420</v>
      </c>
      <c r="L50" s="15">
        <f t="shared" si="12"/>
        <v>-21.023391812865498</v>
      </c>
      <c r="M50" s="15">
        <f t="shared" si="13"/>
        <v>0.31058315334773218</v>
      </c>
      <c r="N50" s="1">
        <f t="shared" si="14"/>
        <v>10.718053248237913</v>
      </c>
      <c r="O50" s="15">
        <f t="shared" si="15"/>
        <v>9951.3798691495813</v>
      </c>
      <c r="P50" s="15">
        <f t="shared" si="16"/>
        <v>2.7681167925311772</v>
      </c>
      <c r="Q50" s="15">
        <f t="shared" si="17"/>
        <v>69.938358628362607</v>
      </c>
      <c r="R50" s="15">
        <f t="shared" si="19"/>
        <v>6109.2839926896349</v>
      </c>
      <c r="S50" s="1">
        <f t="shared" si="19"/>
        <v>3836.6877291147498</v>
      </c>
      <c r="T50" s="15">
        <f t="shared" si="19"/>
        <v>6109.2839926896349</v>
      </c>
      <c r="U50" s="15">
        <f t="shared" si="19"/>
        <v>3836.6877291147498</v>
      </c>
      <c r="V50" s="15">
        <f t="shared" si="19"/>
        <v>2459.8289084627913</v>
      </c>
      <c r="W50" s="15">
        <f t="shared" si="19"/>
        <v>1607.20340632528</v>
      </c>
      <c r="X50" s="15">
        <f t="shared" si="19"/>
        <v>1068.5212772017553</v>
      </c>
      <c r="Y50" s="15">
        <f t="shared" si="18"/>
        <v>278</v>
      </c>
    </row>
    <row r="51" spans="1:25">
      <c r="A51" s="15" t="s">
        <v>336</v>
      </c>
      <c r="B51" s="18" t="s">
        <v>54</v>
      </c>
      <c r="C51" s="19">
        <v>29000</v>
      </c>
      <c r="D51" s="18">
        <v>13.1</v>
      </c>
      <c r="E51" s="18">
        <v>16.8</v>
      </c>
      <c r="F51" s="19">
        <v>16462</v>
      </c>
      <c r="G51" s="19">
        <v>2614</v>
      </c>
      <c r="H51" s="18">
        <v>1.65</v>
      </c>
      <c r="I51" s="18">
        <v>0.3</v>
      </c>
      <c r="J51" s="20" t="s">
        <v>267</v>
      </c>
      <c r="K51" s="20" t="s">
        <v>238</v>
      </c>
      <c r="L51" s="15">
        <f t="shared" si="12"/>
        <v>11.094108645753634</v>
      </c>
      <c r="M51" s="15">
        <f t="shared" si="13"/>
        <v>1.761632851415381</v>
      </c>
      <c r="N51" s="1">
        <f t="shared" si="14"/>
        <v>10.370066118904631</v>
      </c>
      <c r="O51" s="15">
        <f t="shared" si="15"/>
        <v>77787.716927506975</v>
      </c>
      <c r="P51" s="15">
        <f t="shared" si="16"/>
        <v>2.6823350664657579</v>
      </c>
      <c r="Q51" s="15">
        <f t="shared" si="17"/>
        <v>64.672104774046232</v>
      </c>
      <c r="R51" s="15">
        <f t="shared" si="19"/>
        <v>47754.910384473405</v>
      </c>
      <c r="S51" s="1">
        <f t="shared" si="19"/>
        <v>29990.532261444285</v>
      </c>
      <c r="T51" s="15">
        <f t="shared" si="19"/>
        <v>47754.910384473405</v>
      </c>
      <c r="U51" s="15">
        <f t="shared" si="19"/>
        <v>29990.532261444285</v>
      </c>
      <c r="V51" s="15">
        <f t="shared" si="19"/>
        <v>19227.933948616701</v>
      </c>
      <c r="W51" s="15">
        <f t="shared" si="19"/>
        <v>12563.150564047335</v>
      </c>
      <c r="X51" s="15">
        <f t="shared" si="19"/>
        <v>8352.3925058537025</v>
      </c>
      <c r="Y51" s="15">
        <f t="shared" si="18"/>
        <v>34</v>
      </c>
    </row>
    <row r="52" spans="1:25">
      <c r="A52" s="15" t="s">
        <v>339</v>
      </c>
      <c r="B52" s="18" t="s">
        <v>60</v>
      </c>
      <c r="C52" s="19">
        <v>19150</v>
      </c>
      <c r="D52" s="18">
        <v>16.399999999999999</v>
      </c>
      <c r="E52" s="18">
        <v>16.600000000000001</v>
      </c>
      <c r="F52" s="19">
        <v>11058</v>
      </c>
      <c r="G52" s="19">
        <v>1675</v>
      </c>
      <c r="H52" s="18">
        <v>0.92</v>
      </c>
      <c r="I52" s="18">
        <v>1.3</v>
      </c>
      <c r="J52" s="18" t="s">
        <v>272</v>
      </c>
      <c r="K52" s="20" t="s">
        <v>237</v>
      </c>
      <c r="L52" s="15">
        <f t="shared" si="12"/>
        <v>11.432835820895523</v>
      </c>
      <c r="M52" s="15">
        <f t="shared" si="13"/>
        <v>1.7317778983541328</v>
      </c>
      <c r="N52" s="1">
        <f t="shared" si="14"/>
        <v>10.369565072476195</v>
      </c>
      <c r="O52" s="15">
        <f t="shared" si="15"/>
        <v>51364.384678235772</v>
      </c>
      <c r="P52" s="15">
        <f t="shared" si="16"/>
        <v>2.6822132991245833</v>
      </c>
      <c r="Q52" s="15">
        <f t="shared" si="17"/>
        <v>64.664629315586694</v>
      </c>
      <c r="R52" s="15">
        <f t="shared" si="19"/>
        <v>31533.276513934852</v>
      </c>
      <c r="S52" s="1">
        <f t="shared" si="19"/>
        <v>19803.193828370848</v>
      </c>
      <c r="T52" s="15">
        <f t="shared" si="19"/>
        <v>31533.276513934852</v>
      </c>
      <c r="U52" s="15">
        <f t="shared" si="19"/>
        <v>19803.193828370848</v>
      </c>
      <c r="V52" s="15">
        <f t="shared" si="19"/>
        <v>12696.49033182018</v>
      </c>
      <c r="W52" s="15">
        <f t="shared" si="19"/>
        <v>8295.6348872367307</v>
      </c>
      <c r="X52" s="15">
        <f t="shared" si="19"/>
        <v>5515.2088093046532</v>
      </c>
      <c r="Y52" s="15">
        <f t="shared" si="18"/>
        <v>52</v>
      </c>
    </row>
    <row r="53" spans="1:25">
      <c r="B53" s="18" t="s">
        <v>204</v>
      </c>
      <c r="C53" s="19">
        <v>11450</v>
      </c>
      <c r="D53" s="18">
        <v>29.4</v>
      </c>
      <c r="E53" s="18">
        <v>17.100000000000001</v>
      </c>
      <c r="F53" s="19">
        <v>6175</v>
      </c>
      <c r="G53" s="18">
        <v>979</v>
      </c>
      <c r="H53" s="18">
        <v>1.48</v>
      </c>
      <c r="I53" s="18">
        <v>3.4</v>
      </c>
      <c r="J53" s="18" t="s">
        <v>272</v>
      </c>
      <c r="K53" s="20" t="s">
        <v>205</v>
      </c>
      <c r="L53" s="15">
        <f t="shared" si="12"/>
        <v>11.695607763023494</v>
      </c>
      <c r="M53" s="15">
        <f t="shared" si="13"/>
        <v>1.8542510121457489</v>
      </c>
      <c r="N53" s="1">
        <f t="shared" si="14"/>
        <v>10.088015400439332</v>
      </c>
      <c r="O53" s="15">
        <f t="shared" si="15"/>
        <v>29936.836996459275</v>
      </c>
      <c r="P53" s="15">
        <f t="shared" si="16"/>
        <v>2.614570916721334</v>
      </c>
      <c r="Q53" s="15">
        <f t="shared" si="17"/>
        <v>60.511973809744006</v>
      </c>
      <c r="R53" s="15">
        <f t="shared" ref="R53:X62" si="20">$O53/R$2</f>
        <v>18378.621001215688</v>
      </c>
      <c r="S53" s="1">
        <f t="shared" si="20"/>
        <v>11541.946610730603</v>
      </c>
      <c r="T53" s="15">
        <f t="shared" si="20"/>
        <v>18378.621001215688</v>
      </c>
      <c r="U53" s="15">
        <f t="shared" si="20"/>
        <v>11541.946610730603</v>
      </c>
      <c r="V53" s="15">
        <f t="shared" si="20"/>
        <v>7399.9282551879878</v>
      </c>
      <c r="W53" s="15">
        <f t="shared" si="20"/>
        <v>4834.9663089914538</v>
      </c>
      <c r="X53" s="15">
        <f t="shared" si="20"/>
        <v>3214.4433961368863</v>
      </c>
      <c r="Y53" s="15">
        <f t="shared" si="18"/>
        <v>87</v>
      </c>
    </row>
    <row r="54" spans="1:25">
      <c r="B54" s="18" t="s">
        <v>55</v>
      </c>
      <c r="C54" s="19">
        <v>34500</v>
      </c>
      <c r="D54" s="18">
        <v>15.6</v>
      </c>
      <c r="E54" s="18">
        <v>18.399999999999999</v>
      </c>
      <c r="F54" s="19">
        <v>16473</v>
      </c>
      <c r="G54" s="19">
        <v>2759</v>
      </c>
      <c r="H54" s="18">
        <v>2.67</v>
      </c>
      <c r="I54" s="18">
        <v>0.9</v>
      </c>
      <c r="J54" s="20" t="s">
        <v>267</v>
      </c>
      <c r="K54" s="20" t="s">
        <v>241</v>
      </c>
      <c r="L54" s="15">
        <f t="shared" si="12"/>
        <v>12.504530627038783</v>
      </c>
      <c r="M54" s="15">
        <f t="shared" si="13"/>
        <v>2.0943361864869785</v>
      </c>
      <c r="N54" s="1">
        <f t="shared" si="14"/>
        <v>9.963122297567395</v>
      </c>
      <c r="O54" s="15">
        <f t="shared" si="15"/>
        <v>89184.569912859792</v>
      </c>
      <c r="P54" s="15">
        <f t="shared" si="16"/>
        <v>2.5850599974741968</v>
      </c>
      <c r="Q54" s="15">
        <f t="shared" si="17"/>
        <v>58.700259364745136</v>
      </c>
      <c r="R54" s="15">
        <f t="shared" si="20"/>
        <v>54751.589480837065</v>
      </c>
      <c r="S54" s="1">
        <f t="shared" si="20"/>
        <v>34384.51245056199</v>
      </c>
      <c r="T54" s="15">
        <f t="shared" si="20"/>
        <v>54751.589480837065</v>
      </c>
      <c r="U54" s="15">
        <f t="shared" si="20"/>
        <v>34384.51245056199</v>
      </c>
      <c r="V54" s="15">
        <f t="shared" si="20"/>
        <v>22045.061704515247</v>
      </c>
      <c r="W54" s="15">
        <f t="shared" si="20"/>
        <v>14403.805948556619</v>
      </c>
      <c r="X54" s="15">
        <f t="shared" si="20"/>
        <v>9576.1202770889595</v>
      </c>
      <c r="Y54" s="15">
        <f t="shared" si="18"/>
        <v>29</v>
      </c>
    </row>
    <row r="55" spans="1:25">
      <c r="A55" s="15" t="s">
        <v>334</v>
      </c>
      <c r="B55" s="18" t="s">
        <v>397</v>
      </c>
      <c r="C55" s="19">
        <v>12750</v>
      </c>
      <c r="D55" s="18">
        <v>11.7</v>
      </c>
      <c r="E55" s="18">
        <v>2.6</v>
      </c>
      <c r="F55" s="19">
        <v>25325</v>
      </c>
      <c r="G55" s="18">
        <v>653</v>
      </c>
      <c r="H55" s="18">
        <v>0.6</v>
      </c>
      <c r="I55" s="18">
        <v>1.4</v>
      </c>
      <c r="J55" s="18" t="s">
        <v>306</v>
      </c>
      <c r="K55" s="20" t="s">
        <v>398</v>
      </c>
      <c r="L55" s="15">
        <f t="shared" si="12"/>
        <v>19.525267993874426</v>
      </c>
      <c r="M55" s="15">
        <f t="shared" si="13"/>
        <v>0.5034550839091807</v>
      </c>
      <c r="N55" s="1">
        <f t="shared" si="14"/>
        <v>9.8882577222428658</v>
      </c>
      <c r="O55" s="15">
        <f t="shared" si="15"/>
        <v>32735.807769904848</v>
      </c>
      <c r="P55" s="15">
        <f t="shared" si="16"/>
        <v>2.567514334894498</v>
      </c>
      <c r="Q55" s="15">
        <f t="shared" si="17"/>
        <v>57.623107884761993</v>
      </c>
      <c r="R55" s="15">
        <f t="shared" si="20"/>
        <v>20096.946255307153</v>
      </c>
      <c r="S55" s="1">
        <f t="shared" si="20"/>
        <v>12621.071009741931</v>
      </c>
      <c r="T55" s="15">
        <f t="shared" si="20"/>
        <v>20096.946255307153</v>
      </c>
      <c r="U55" s="15">
        <f t="shared" si="20"/>
        <v>12621.071009741931</v>
      </c>
      <c r="V55" s="15">
        <f t="shared" si="20"/>
        <v>8091.7910232658232</v>
      </c>
      <c r="W55" s="15">
        <f t="shared" si="20"/>
        <v>5287.0157152484235</v>
      </c>
      <c r="X55" s="15">
        <f t="shared" si="20"/>
        <v>3514.9805944971004</v>
      </c>
      <c r="Y55" s="15">
        <f t="shared" si="18"/>
        <v>78</v>
      </c>
    </row>
    <row r="56" spans="1:25">
      <c r="A56" s="15" t="s">
        <v>339</v>
      </c>
      <c r="B56" s="18" t="s">
        <v>423</v>
      </c>
      <c r="C56" s="19">
        <v>3800</v>
      </c>
      <c r="D56" s="18">
        <v>3.1</v>
      </c>
      <c r="E56" s="18">
        <v>3</v>
      </c>
      <c r="F56" s="19">
        <v>6997</v>
      </c>
      <c r="G56" s="18">
        <v>185</v>
      </c>
      <c r="H56" s="18">
        <v>2.25</v>
      </c>
      <c r="I56" s="18">
        <v>2.6</v>
      </c>
      <c r="J56" s="18" t="s">
        <v>307</v>
      </c>
      <c r="K56" s="20" t="s">
        <v>424</v>
      </c>
      <c r="L56" s="15">
        <f t="shared" si="12"/>
        <v>20.54054054054054</v>
      </c>
      <c r="M56" s="15">
        <f t="shared" si="13"/>
        <v>0.54308989566957266</v>
      </c>
      <c r="N56" s="1">
        <f t="shared" si="14"/>
        <v>9.4838478473513241</v>
      </c>
      <c r="O56" s="15">
        <f t="shared" si="15"/>
        <v>9403.382906270821</v>
      </c>
      <c r="P56" s="15">
        <f t="shared" si="16"/>
        <v>2.474574449018637</v>
      </c>
      <c r="Q56" s="15">
        <f t="shared" si="17"/>
        <v>51.917405112586323</v>
      </c>
      <c r="R56" s="15">
        <f t="shared" si="20"/>
        <v>5772.8613942782804</v>
      </c>
      <c r="S56" s="1">
        <f t="shared" si="20"/>
        <v>3625.4111774490798</v>
      </c>
      <c r="T56" s="15">
        <f t="shared" si="20"/>
        <v>5772.8613942782804</v>
      </c>
      <c r="U56" s="15">
        <f t="shared" si="20"/>
        <v>3625.4111774490798</v>
      </c>
      <c r="V56" s="15">
        <f t="shared" si="20"/>
        <v>2324.3724402379298</v>
      </c>
      <c r="W56" s="15">
        <f t="shared" si="20"/>
        <v>1518.6988374136806</v>
      </c>
      <c r="X56" s="15">
        <f t="shared" si="20"/>
        <v>1009.6805513549652</v>
      </c>
      <c r="Y56" s="15">
        <f t="shared" si="18"/>
        <v>263</v>
      </c>
    </row>
    <row r="57" spans="1:25">
      <c r="A57" s="15" t="s">
        <v>334</v>
      </c>
      <c r="B57" s="18" t="s">
        <v>212</v>
      </c>
      <c r="C57" s="19">
        <v>10450</v>
      </c>
      <c r="D57" s="18">
        <v>7.6</v>
      </c>
      <c r="E57" s="18">
        <v>7.6</v>
      </c>
      <c r="F57" s="19">
        <v>12387</v>
      </c>
      <c r="G57" s="18">
        <v>902</v>
      </c>
      <c r="H57" s="18">
        <v>0.11</v>
      </c>
      <c r="I57" s="18">
        <v>1.3</v>
      </c>
      <c r="J57" s="18" t="s">
        <v>310</v>
      </c>
      <c r="K57" s="20" t="s">
        <v>213</v>
      </c>
      <c r="L57" s="15">
        <f t="shared" si="12"/>
        <v>11.585365853658537</v>
      </c>
      <c r="M57" s="15">
        <f t="shared" si="13"/>
        <v>0.84362638249777988</v>
      </c>
      <c r="N57" s="1">
        <f t="shared" si="14"/>
        <v>9.4453352829388493</v>
      </c>
      <c r="O57" s="15">
        <f t="shared" si="15"/>
        <v>25768.482921043713</v>
      </c>
      <c r="P57" s="15">
        <f t="shared" si="16"/>
        <v>2.4658835331142308</v>
      </c>
      <c r="Q57" s="15">
        <f t="shared" si="17"/>
        <v>51.383858266674025</v>
      </c>
      <c r="R57" s="15">
        <f t="shared" si="20"/>
        <v>15819.613188867435</v>
      </c>
      <c r="S57" s="1">
        <f t="shared" si="20"/>
        <v>9934.8656689878953</v>
      </c>
      <c r="T57" s="15">
        <f t="shared" si="20"/>
        <v>15819.613188867435</v>
      </c>
      <c r="U57" s="15">
        <f t="shared" si="20"/>
        <v>9934.8656689878953</v>
      </c>
      <c r="V57" s="15">
        <f t="shared" si="20"/>
        <v>6369.5748780445101</v>
      </c>
      <c r="W57" s="15">
        <f t="shared" si="20"/>
        <v>4161.7538543501996</v>
      </c>
      <c r="X57" s="15">
        <f t="shared" si="20"/>
        <v>2766.8697853354324</v>
      </c>
      <c r="Y57" s="15">
        <f t="shared" si="18"/>
        <v>96</v>
      </c>
    </row>
    <row r="58" spans="1:25">
      <c r="B58" s="18" t="s">
        <v>153</v>
      </c>
      <c r="C58" s="19">
        <v>3885</v>
      </c>
      <c r="D58" s="18">
        <v>18.7</v>
      </c>
      <c r="E58" s="18">
        <v>9.6</v>
      </c>
      <c r="F58" s="19">
        <v>3804</v>
      </c>
      <c r="G58" s="18">
        <v>308</v>
      </c>
      <c r="H58" s="18">
        <v>1.06</v>
      </c>
      <c r="I58" s="18">
        <v>3</v>
      </c>
      <c r="J58" s="18" t="s">
        <v>307</v>
      </c>
      <c r="K58" s="20" t="s">
        <v>154</v>
      </c>
      <c r="L58" s="18">
        <f t="shared" si="12"/>
        <v>12.613636363636363</v>
      </c>
      <c r="M58" s="18">
        <f t="shared" si="13"/>
        <v>1.0212933753943219</v>
      </c>
      <c r="N58" s="1">
        <f t="shared" si="14"/>
        <v>9.3693176703837366</v>
      </c>
      <c r="O58" s="18">
        <f t="shared" si="15"/>
        <v>9513.6254595668397</v>
      </c>
      <c r="P58" s="18">
        <f t="shared" si="16"/>
        <v>2.4488096421021468</v>
      </c>
      <c r="Q58" s="18">
        <f t="shared" si="17"/>
        <v>50.335669468491119</v>
      </c>
      <c r="R58" s="18">
        <f t="shared" si="20"/>
        <v>5840.5407588508797</v>
      </c>
      <c r="S58" s="1">
        <f t="shared" si="20"/>
        <v>3667.9144540819375</v>
      </c>
      <c r="T58" s="18">
        <f t="shared" si="20"/>
        <v>5840.5407588508797</v>
      </c>
      <c r="U58" s="18">
        <f t="shared" si="20"/>
        <v>3667.9144540819375</v>
      </c>
      <c r="V58" s="18">
        <f t="shared" si="20"/>
        <v>2351.6227133765306</v>
      </c>
      <c r="W58" s="18">
        <f t="shared" si="20"/>
        <v>1536.5036252430191</v>
      </c>
      <c r="X58" s="18">
        <f t="shared" si="20"/>
        <v>1021.5177553808137</v>
      </c>
      <c r="Y58" s="18">
        <f t="shared" si="18"/>
        <v>257</v>
      </c>
    </row>
    <row r="59" spans="1:25">
      <c r="A59" s="15" t="s">
        <v>334</v>
      </c>
      <c r="B59" s="18" t="s">
        <v>427</v>
      </c>
      <c r="C59" s="19">
        <v>16250</v>
      </c>
      <c r="D59" s="18">
        <v>17.3</v>
      </c>
      <c r="E59" s="18">
        <v>13.5</v>
      </c>
      <c r="F59" s="19">
        <v>11205</v>
      </c>
      <c r="G59" s="19">
        <v>1258</v>
      </c>
      <c r="H59" s="18">
        <v>3.25</v>
      </c>
      <c r="I59" s="18">
        <v>0</v>
      </c>
      <c r="J59" s="18" t="s">
        <v>312</v>
      </c>
      <c r="K59" s="20" t="s">
        <v>428</v>
      </c>
      <c r="L59" s="18">
        <f t="shared" si="12"/>
        <v>12.917329093799681</v>
      </c>
      <c r="M59" s="18">
        <f t="shared" si="13"/>
        <v>1.4502454261490405</v>
      </c>
      <c r="N59" s="1">
        <f t="shared" si="14"/>
        <v>9.3582900990640603</v>
      </c>
      <c r="O59" s="18">
        <f t="shared" si="15"/>
        <v>39753.051942732513</v>
      </c>
      <c r="P59" s="18">
        <f t="shared" si="16"/>
        <v>2.4463416580143083</v>
      </c>
      <c r="Q59" s="18">
        <f t="shared" si="17"/>
        <v>50.184156654385959</v>
      </c>
      <c r="R59" s="18">
        <f t="shared" si="20"/>
        <v>24404.925456337718</v>
      </c>
      <c r="S59" s="1">
        <f t="shared" si="20"/>
        <v>15326.52241086412</v>
      </c>
      <c r="T59" s="18">
        <f t="shared" si="20"/>
        <v>24404.925456337718</v>
      </c>
      <c r="U59" s="18">
        <f t="shared" si="20"/>
        <v>15326.52241086412</v>
      </c>
      <c r="V59" s="18">
        <f t="shared" si="20"/>
        <v>9826.3464619116057</v>
      </c>
      <c r="W59" s="18">
        <f t="shared" si="20"/>
        <v>6420.3398256613291</v>
      </c>
      <c r="X59" s="18">
        <f t="shared" si="20"/>
        <v>4268.4514502556349</v>
      </c>
      <c r="Y59" s="18">
        <f t="shared" si="18"/>
        <v>62</v>
      </c>
    </row>
    <row r="60" spans="1:25">
      <c r="A60" s="15" t="s">
        <v>334</v>
      </c>
      <c r="B60" s="18" t="s">
        <v>49</v>
      </c>
      <c r="C60" s="19">
        <v>7870</v>
      </c>
      <c r="D60" s="18">
        <v>6.1</v>
      </c>
      <c r="E60" s="18">
        <v>7.3</v>
      </c>
      <c r="F60" s="19">
        <v>9217</v>
      </c>
      <c r="G60" s="18">
        <v>654</v>
      </c>
      <c r="H60" s="18">
        <v>1.49</v>
      </c>
      <c r="I60" s="18">
        <v>1.8</v>
      </c>
      <c r="J60" s="18" t="s">
        <v>308</v>
      </c>
      <c r="K60" s="20" t="s">
        <v>164</v>
      </c>
      <c r="L60" s="18">
        <f t="shared" si="12"/>
        <v>12.033639143730888</v>
      </c>
      <c r="M60" s="18">
        <f t="shared" si="13"/>
        <v>0.85385700336335035</v>
      </c>
      <c r="N60" s="1">
        <f t="shared" si="14"/>
        <v>9.0087118096911603</v>
      </c>
      <c r="O60" s="18">
        <f t="shared" si="15"/>
        <v>18646.048398042531</v>
      </c>
      <c r="P60" s="18">
        <f t="shared" si="16"/>
        <v>2.3692564673497496</v>
      </c>
      <c r="Q60" s="18">
        <f t="shared" si="17"/>
        <v>45.451794634317082</v>
      </c>
      <c r="R60" s="18">
        <f t="shared" si="20"/>
        <v>11447.056237720753</v>
      </c>
      <c r="S60" s="1">
        <f t="shared" si="20"/>
        <v>7188.8588342435633</v>
      </c>
      <c r="T60" s="18">
        <f t="shared" si="20"/>
        <v>11447.056237720753</v>
      </c>
      <c r="U60" s="18">
        <f t="shared" si="20"/>
        <v>7188.8588342435633</v>
      </c>
      <c r="V60" s="18">
        <f t="shared" si="20"/>
        <v>4609.0179936042305</v>
      </c>
      <c r="W60" s="18">
        <f t="shared" si="20"/>
        <v>3011.4409151181335</v>
      </c>
      <c r="X60" s="18">
        <f t="shared" si="20"/>
        <v>2002.1042017306465</v>
      </c>
      <c r="Y60" s="18">
        <f t="shared" si="18"/>
        <v>127</v>
      </c>
    </row>
    <row r="61" spans="1:25">
      <c r="A61" s="15" t="s">
        <v>334</v>
      </c>
      <c r="B61" s="18" t="s">
        <v>22</v>
      </c>
      <c r="C61" s="19">
        <v>6470</v>
      </c>
      <c r="D61" s="18">
        <v>22.7</v>
      </c>
      <c r="E61" s="18">
        <v>14.3</v>
      </c>
      <c r="F61" s="19">
        <v>3998</v>
      </c>
      <c r="G61" s="18">
        <v>531</v>
      </c>
      <c r="H61" s="18">
        <v>1.22</v>
      </c>
      <c r="I61" s="18">
        <v>0.9</v>
      </c>
      <c r="J61" s="18" t="s">
        <v>272</v>
      </c>
      <c r="K61" s="20" t="s">
        <v>210</v>
      </c>
      <c r="L61" s="18">
        <f t="shared" si="12"/>
        <v>12.184557438794727</v>
      </c>
      <c r="M61" s="18">
        <f t="shared" si="13"/>
        <v>1.6183091545772887</v>
      </c>
      <c r="N61" s="1">
        <f t="shared" si="14"/>
        <v>8.9281383437076265</v>
      </c>
      <c r="O61" s="18">
        <f t="shared" si="15"/>
        <v>15216.160961814816</v>
      </c>
      <c r="P61" s="18">
        <f t="shared" si="16"/>
        <v>2.3518023124906979</v>
      </c>
      <c r="Q61" s="18">
        <f t="shared" si="17"/>
        <v>44.380260934584584</v>
      </c>
      <c r="R61" s="18">
        <f t="shared" si="20"/>
        <v>9341.4028824676225</v>
      </c>
      <c r="S61" s="1">
        <f t="shared" si="20"/>
        <v>5866.4887497073078</v>
      </c>
      <c r="T61" s="18">
        <f t="shared" si="20"/>
        <v>9341.4028824676225</v>
      </c>
      <c r="U61" s="18">
        <f t="shared" si="20"/>
        <v>5866.4887497073078</v>
      </c>
      <c r="V61" s="18">
        <f t="shared" si="20"/>
        <v>3761.2022756492029</v>
      </c>
      <c r="W61" s="18">
        <f t="shared" si="20"/>
        <v>2457.4949454836178</v>
      </c>
      <c r="X61" s="18">
        <f t="shared" si="20"/>
        <v>1633.8228425416635</v>
      </c>
      <c r="Y61" s="18">
        <f t="shared" si="18"/>
        <v>155</v>
      </c>
    </row>
    <row r="62" spans="1:25">
      <c r="B62" s="18" t="s">
        <v>443</v>
      </c>
      <c r="C62" s="19">
        <v>3280</v>
      </c>
      <c r="D62" s="18">
        <v>1.8</v>
      </c>
      <c r="E62" s="18">
        <v>2</v>
      </c>
      <c r="F62" s="19">
        <v>6252</v>
      </c>
      <c r="G62" s="18">
        <v>125</v>
      </c>
      <c r="H62" s="18">
        <v>0.43</v>
      </c>
      <c r="I62" s="18">
        <v>1.2</v>
      </c>
      <c r="J62" s="18" t="s">
        <v>309</v>
      </c>
      <c r="K62" s="20" t="s">
        <v>444</v>
      </c>
      <c r="L62" s="18">
        <f t="shared" si="12"/>
        <v>26.24</v>
      </c>
      <c r="M62" s="18">
        <f t="shared" si="13"/>
        <v>0.52463211772232887</v>
      </c>
      <c r="N62" s="1">
        <f t="shared" si="14"/>
        <v>8.7964398914551101</v>
      </c>
      <c r="O62" s="18">
        <f t="shared" si="15"/>
        <v>7621.1531138072214</v>
      </c>
      <c r="P62" s="18">
        <f t="shared" si="16"/>
        <v>2.3235222907948847</v>
      </c>
      <c r="Q62" s="18">
        <f t="shared" si="17"/>
        <v>42.644112921636577</v>
      </c>
      <c r="R62" s="18">
        <f t="shared" si="20"/>
        <v>4678.7269038296799</v>
      </c>
      <c r="S62" s="1">
        <f t="shared" si="20"/>
        <v>2938.2844407433527</v>
      </c>
      <c r="T62" s="18">
        <f t="shared" si="20"/>
        <v>4678.7269038296799</v>
      </c>
      <c r="U62" s="18">
        <f t="shared" si="20"/>
        <v>2938.2844407433527</v>
      </c>
      <c r="V62" s="18">
        <f t="shared" si="20"/>
        <v>1883.8324927461811</v>
      </c>
      <c r="W62" s="18">
        <f t="shared" si="20"/>
        <v>1230.8587759381983</v>
      </c>
      <c r="X62" s="18">
        <f t="shared" si="20"/>
        <v>818.31508454026459</v>
      </c>
      <c r="Y62" s="18">
        <f t="shared" si="18"/>
        <v>305</v>
      </c>
    </row>
    <row r="63" spans="1:25">
      <c r="B63" s="18" t="s">
        <v>198</v>
      </c>
      <c r="C63" s="19">
        <v>16000</v>
      </c>
      <c r="D63" s="18">
        <v>9.4</v>
      </c>
      <c r="E63" s="18">
        <v>8.1</v>
      </c>
      <c r="F63" s="19">
        <v>16893</v>
      </c>
      <c r="G63" s="19">
        <v>1329</v>
      </c>
      <c r="H63" s="18">
        <v>1.41</v>
      </c>
      <c r="I63" s="18">
        <v>2</v>
      </c>
      <c r="J63" s="18" t="s">
        <v>261</v>
      </c>
      <c r="K63" s="20" t="s">
        <v>199</v>
      </c>
      <c r="L63" s="18">
        <f t="shared" si="12"/>
        <v>12.039127163280662</v>
      </c>
      <c r="M63" s="18">
        <f t="shared" si="13"/>
        <v>0.94713786775587516</v>
      </c>
      <c r="N63" s="1">
        <f t="shared" si="14"/>
        <v>8.6886948952863197</v>
      </c>
      <c r="O63" s="18">
        <f t="shared" si="15"/>
        <v>36809.822359799582</v>
      </c>
      <c r="P63" s="18">
        <f t="shared" si="16"/>
        <v>2.3006138974874739</v>
      </c>
      <c r="Q63" s="18">
        <f t="shared" si="17"/>
        <v>41.237736294762186</v>
      </c>
      <c r="R63" s="18">
        <f t="shared" ref="R63:X72" si="21">$O63/R$2</f>
        <v>22598.037807161953</v>
      </c>
      <c r="S63" s="1">
        <f t="shared" si="21"/>
        <v>14191.77999591385</v>
      </c>
      <c r="T63" s="18">
        <f t="shared" si="21"/>
        <v>22598.037807161953</v>
      </c>
      <c r="U63" s="18">
        <f t="shared" si="21"/>
        <v>14191.77999591385</v>
      </c>
      <c r="V63" s="18">
        <f t="shared" si="21"/>
        <v>9098.8251224051473</v>
      </c>
      <c r="W63" s="18">
        <f t="shared" si="21"/>
        <v>5944.991816291109</v>
      </c>
      <c r="X63" s="18">
        <f t="shared" si="21"/>
        <v>3952.4245801727188</v>
      </c>
      <c r="Y63" s="18">
        <f t="shared" si="18"/>
        <v>63</v>
      </c>
    </row>
    <row r="64" spans="1:25">
      <c r="B64" s="18" t="s">
        <v>194</v>
      </c>
      <c r="C64" s="19">
        <v>9680</v>
      </c>
      <c r="D64" s="18">
        <v>14.3</v>
      </c>
      <c r="E64" s="18">
        <v>6</v>
      </c>
      <c r="F64" s="19">
        <v>11940</v>
      </c>
      <c r="G64" s="18">
        <v>700</v>
      </c>
      <c r="H64" s="18">
        <v>0.53</v>
      </c>
      <c r="I64" s="18">
        <v>1.5</v>
      </c>
      <c r="J64" s="18" t="s">
        <v>274</v>
      </c>
      <c r="K64" s="20" t="s">
        <v>195</v>
      </c>
      <c r="L64" s="18">
        <f t="shared" si="12"/>
        <v>13.828571428571429</v>
      </c>
      <c r="M64" s="18">
        <f t="shared" si="13"/>
        <v>0.81072026800670016</v>
      </c>
      <c r="N64" s="1">
        <f t="shared" si="14"/>
        <v>8.2477211338448431</v>
      </c>
      <c r="O64" s="18">
        <f t="shared" si="15"/>
        <v>21382.721496721682</v>
      </c>
      <c r="P64" s="18">
        <f t="shared" si="16"/>
        <v>2.2089588323059588</v>
      </c>
      <c r="Q64" s="18">
        <f t="shared" si="17"/>
        <v>35.610910367854785</v>
      </c>
      <c r="R64" s="18">
        <f t="shared" si="21"/>
        <v>13127.136123608343</v>
      </c>
      <c r="S64" s="1">
        <f t="shared" si="21"/>
        <v>8243.9647828016314</v>
      </c>
      <c r="T64" s="18">
        <f t="shared" si="21"/>
        <v>13127.136123608343</v>
      </c>
      <c r="U64" s="18">
        <f t="shared" si="21"/>
        <v>8243.9647828016314</v>
      </c>
      <c r="V64" s="18">
        <f t="shared" si="21"/>
        <v>5285.4817292528533</v>
      </c>
      <c r="W64" s="18">
        <f t="shared" si="21"/>
        <v>3453.42889909927</v>
      </c>
      <c r="X64" s="18">
        <f t="shared" si="21"/>
        <v>2295.9522381973948</v>
      </c>
      <c r="Y64" s="18">
        <f t="shared" si="18"/>
        <v>103</v>
      </c>
    </row>
    <row r="65" spans="1:25">
      <c r="A65" s="15" t="s">
        <v>334</v>
      </c>
      <c r="B65" s="18" t="s">
        <v>421</v>
      </c>
      <c r="C65" s="19">
        <v>11550</v>
      </c>
      <c r="D65" s="18">
        <v>5.7</v>
      </c>
      <c r="E65" s="18">
        <v>0.7</v>
      </c>
      <c r="F65" s="19">
        <v>23374</v>
      </c>
      <c r="G65" s="18">
        <v>166</v>
      </c>
      <c r="H65" s="18">
        <v>0.49</v>
      </c>
      <c r="I65" s="18">
        <v>1.4</v>
      </c>
      <c r="J65" s="18" t="s">
        <v>309</v>
      </c>
      <c r="K65" s="20" t="s">
        <v>422</v>
      </c>
      <c r="L65" s="18">
        <f t="shared" si="12"/>
        <v>69.578313253012041</v>
      </c>
      <c r="M65" s="18">
        <f t="shared" si="13"/>
        <v>0.49413878668606143</v>
      </c>
      <c r="N65" s="1">
        <f t="shared" si="14"/>
        <v>8.0549274544736704</v>
      </c>
      <c r="O65" s="18">
        <f t="shared" si="15"/>
        <v>25062.693628821711</v>
      </c>
      <c r="P65" s="18">
        <f t="shared" si="16"/>
        <v>2.1699301843135679</v>
      </c>
      <c r="Q65" s="18">
        <f t="shared" si="17"/>
        <v>33.214889940824207</v>
      </c>
      <c r="R65" s="18">
        <f t="shared" si="21"/>
        <v>15386.319788165196</v>
      </c>
      <c r="S65" s="1">
        <f t="shared" si="21"/>
        <v>9662.7533436204831</v>
      </c>
      <c r="T65" s="18">
        <f t="shared" si="21"/>
        <v>15386.319788165196</v>
      </c>
      <c r="U65" s="18">
        <f t="shared" si="21"/>
        <v>9662.7533436204831</v>
      </c>
      <c r="V65" s="18">
        <f t="shared" si="21"/>
        <v>6195.1145592626544</v>
      </c>
      <c r="W65" s="18">
        <f t="shared" si="21"/>
        <v>4047.7649433124739</v>
      </c>
      <c r="X65" s="18">
        <f t="shared" si="21"/>
        <v>2691.0862371364201</v>
      </c>
      <c r="Y65" s="18">
        <f t="shared" si="18"/>
        <v>87</v>
      </c>
    </row>
    <row r="66" spans="1:25">
      <c r="A66" s="15" t="s">
        <v>336</v>
      </c>
      <c r="B66" s="18" t="s">
        <v>28</v>
      </c>
      <c r="C66" s="19">
        <v>72400</v>
      </c>
      <c r="D66" s="18">
        <v>28.4</v>
      </c>
      <c r="E66" s="18">
        <v>24.2</v>
      </c>
      <c r="F66" s="19">
        <v>17934</v>
      </c>
      <c r="G66" s="19">
        <v>4083</v>
      </c>
      <c r="H66" s="18">
        <v>4.91</v>
      </c>
      <c r="I66" s="18">
        <v>1.2</v>
      </c>
      <c r="J66" s="18" t="s">
        <v>272</v>
      </c>
      <c r="K66" s="20" t="s">
        <v>255</v>
      </c>
      <c r="L66" s="18">
        <f t="shared" si="12"/>
        <v>17.732059759980405</v>
      </c>
      <c r="M66" s="18">
        <f t="shared" si="13"/>
        <v>4.0370246459239434</v>
      </c>
      <c r="N66" s="1">
        <f t="shared" si="14"/>
        <v>8.0228063580797038</v>
      </c>
      <c r="O66" s="18">
        <f t="shared" si="15"/>
        <v>156636.55534578883</v>
      </c>
      <c r="P66" s="18">
        <f t="shared" si="16"/>
        <v>2.1634883335053705</v>
      </c>
      <c r="Q66" s="18">
        <f t="shared" si="17"/>
        <v>32.819416181975754</v>
      </c>
      <c r="R66" s="18">
        <f t="shared" si="21"/>
        <v>96161.257315750438</v>
      </c>
      <c r="S66" s="1">
        <f t="shared" si="21"/>
        <v>60390.172792926285</v>
      </c>
      <c r="T66" s="18">
        <f t="shared" si="21"/>
        <v>96161.257315750438</v>
      </c>
      <c r="U66" s="18">
        <f t="shared" si="21"/>
        <v>60390.172792926285</v>
      </c>
      <c r="V66" s="18">
        <f t="shared" si="21"/>
        <v>38718.160901090188</v>
      </c>
      <c r="W66" s="18">
        <f t="shared" si="21"/>
        <v>25297.678172979209</v>
      </c>
      <c r="X66" s="18">
        <f t="shared" si="21"/>
        <v>16818.722064206424</v>
      </c>
      <c r="Y66" s="18">
        <f t="shared" si="18"/>
        <v>14</v>
      </c>
    </row>
    <row r="67" spans="1:25">
      <c r="B67" s="18" t="s">
        <v>441</v>
      </c>
      <c r="C67" s="19">
        <v>3460</v>
      </c>
      <c r="D67" s="18">
        <v>8.9</v>
      </c>
      <c r="E67" s="18">
        <v>3.9</v>
      </c>
      <c r="F67" s="19">
        <v>5024</v>
      </c>
      <c r="G67" s="18">
        <v>189</v>
      </c>
      <c r="H67" s="18">
        <v>0.32</v>
      </c>
      <c r="I67" s="18">
        <v>2.9</v>
      </c>
      <c r="J67" s="18" t="s">
        <v>274</v>
      </c>
      <c r="K67" s="20" t="s">
        <v>442</v>
      </c>
      <c r="L67" s="18">
        <f t="shared" ref="L67:L90" si="22">C67/G67</f>
        <v>18.306878306878307</v>
      </c>
      <c r="M67" s="18">
        <f t="shared" ref="M67:M90" si="23">C67/F67</f>
        <v>0.68869426751592355</v>
      </c>
      <c r="N67" s="1">
        <f t="shared" ref="N67:N90" si="24">((POWER(P67,1/10)-1)*100)</f>
        <v>7.8481999208318109</v>
      </c>
      <c r="O67" s="18">
        <f t="shared" ref="O67:O90" si="25">IF($N$1=1,POWER((1+(D67+E67)/200),10)*F67,POWER((1+(E67)/100),10)*F67)</f>
        <v>7365.548716049082</v>
      </c>
      <c r="P67" s="18">
        <f t="shared" ref="P67:P90" si="26">O67/C67</f>
        <v>2.1287713052164978</v>
      </c>
      <c r="Q67" s="18">
        <f t="shared" ref="Q67:Q90" si="27">R67/C67*100-100</f>
        <v>30.688091802966909</v>
      </c>
      <c r="R67" s="18">
        <f t="shared" si="21"/>
        <v>4521.8079763826545</v>
      </c>
      <c r="S67" s="1">
        <f t="shared" si="21"/>
        <v>2839.737880439025</v>
      </c>
      <c r="T67" s="18">
        <f t="shared" si="21"/>
        <v>4521.8079763826545</v>
      </c>
      <c r="U67" s="18">
        <f t="shared" si="21"/>
        <v>2839.737880439025</v>
      </c>
      <c r="V67" s="18">
        <f t="shared" si="21"/>
        <v>1820.6509948028788</v>
      </c>
      <c r="W67" s="18">
        <f t="shared" si="21"/>
        <v>1189.5772386890619</v>
      </c>
      <c r="X67" s="18">
        <f t="shared" si="21"/>
        <v>790.86977131313995</v>
      </c>
      <c r="Y67" s="18">
        <f t="shared" ref="Y67:Y90" si="28">ROUND(1000000/C67,  0)</f>
        <v>289</v>
      </c>
    </row>
    <row r="68" spans="1:25">
      <c r="A68" s="15" t="s">
        <v>353</v>
      </c>
      <c r="B68" s="18" t="s">
        <v>429</v>
      </c>
      <c r="C68" s="19">
        <v>5880</v>
      </c>
      <c r="D68" s="18">
        <v>3.2</v>
      </c>
      <c r="E68" s="18">
        <v>2.7</v>
      </c>
      <c r="F68" s="19">
        <v>9470</v>
      </c>
      <c r="G68" s="18">
        <v>243</v>
      </c>
      <c r="H68" s="18">
        <v>0.79</v>
      </c>
      <c r="I68" s="18">
        <v>0.8</v>
      </c>
      <c r="J68" s="18" t="s">
        <v>272</v>
      </c>
      <c r="K68" s="20" t="s">
        <v>430</v>
      </c>
      <c r="L68" s="18">
        <f t="shared" si="22"/>
        <v>24.197530864197532</v>
      </c>
      <c r="M68" s="18">
        <f t="shared" si="23"/>
        <v>0.6209081309398099</v>
      </c>
      <c r="N68" s="1">
        <f t="shared" si="24"/>
        <v>7.7128975565168956</v>
      </c>
      <c r="O68" s="18">
        <f t="shared" si="25"/>
        <v>12361.023013193662</v>
      </c>
      <c r="P68" s="18">
        <f t="shared" si="26"/>
        <v>2.1022147981621875</v>
      </c>
      <c r="Q68" s="18">
        <f t="shared" si="27"/>
        <v>29.057752638127937</v>
      </c>
      <c r="R68" s="18">
        <f t="shared" si="21"/>
        <v>7588.5958551219219</v>
      </c>
      <c r="S68" s="1">
        <f t="shared" si="21"/>
        <v>4765.7094732208234</v>
      </c>
      <c r="T68" s="18">
        <f t="shared" si="21"/>
        <v>7588.5958551219219</v>
      </c>
      <c r="U68" s="18">
        <f t="shared" si="21"/>
        <v>4765.7094732208234</v>
      </c>
      <c r="V68" s="18">
        <f t="shared" si="21"/>
        <v>3055.4558408818962</v>
      </c>
      <c r="W68" s="18">
        <f t="shared" si="21"/>
        <v>1996.3742268606397</v>
      </c>
      <c r="X68" s="18">
        <f t="shared" si="21"/>
        <v>1327.2547396692539</v>
      </c>
      <c r="Y68" s="18">
        <f t="shared" si="28"/>
        <v>170</v>
      </c>
    </row>
    <row r="69" spans="1:25">
      <c r="B69" s="18" t="s">
        <v>455</v>
      </c>
      <c r="C69" s="19">
        <v>4815</v>
      </c>
      <c r="D69" s="18">
        <v>1</v>
      </c>
      <c r="E69" s="18">
        <v>4.3</v>
      </c>
      <c r="F69" s="19">
        <v>6634</v>
      </c>
      <c r="G69" s="18">
        <v>277</v>
      </c>
      <c r="H69" s="18">
        <v>0.46</v>
      </c>
      <c r="I69" s="18">
        <v>1.3</v>
      </c>
      <c r="J69" s="20" t="s">
        <v>270</v>
      </c>
      <c r="K69" s="20" t="s">
        <v>456</v>
      </c>
      <c r="L69" s="18">
        <f t="shared" si="22"/>
        <v>17.382671480144403</v>
      </c>
      <c r="M69" s="18">
        <f t="shared" si="23"/>
        <v>0.72580645161290325</v>
      </c>
      <c r="N69" s="1">
        <f t="shared" si="24"/>
        <v>7.6966578378077299</v>
      </c>
      <c r="O69" s="18">
        <f t="shared" si="25"/>
        <v>10106.913561451713</v>
      </c>
      <c r="P69" s="18">
        <f t="shared" si="26"/>
        <v>2.0990474686296392</v>
      </c>
      <c r="Q69" s="18">
        <f t="shared" si="27"/>
        <v>28.863306080291693</v>
      </c>
      <c r="R69" s="18">
        <f t="shared" si="21"/>
        <v>6204.7681877660443</v>
      </c>
      <c r="S69" s="1">
        <f t="shared" si="21"/>
        <v>3896.6527004620343</v>
      </c>
      <c r="T69" s="18">
        <f t="shared" si="21"/>
        <v>6204.7681877660443</v>
      </c>
      <c r="U69" s="18">
        <f t="shared" si="21"/>
        <v>3896.6527004620343</v>
      </c>
      <c r="V69" s="18">
        <f t="shared" si="21"/>
        <v>2498.2744584865422</v>
      </c>
      <c r="W69" s="18">
        <f t="shared" si="21"/>
        <v>1632.3229659595456</v>
      </c>
      <c r="X69" s="18">
        <f t="shared" si="21"/>
        <v>1085.2215802483497</v>
      </c>
      <c r="Y69" s="18">
        <f t="shared" si="28"/>
        <v>208</v>
      </c>
    </row>
    <row r="70" spans="1:25">
      <c r="A70" s="15" t="s">
        <v>334</v>
      </c>
      <c r="B70" s="18" t="s">
        <v>403</v>
      </c>
      <c r="C70" s="19">
        <v>1260</v>
      </c>
      <c r="D70" s="18">
        <v>8.1999999999999993</v>
      </c>
      <c r="E70" s="18">
        <v>6.8</v>
      </c>
      <c r="F70" s="19">
        <v>1359</v>
      </c>
      <c r="G70" s="18">
        <v>91</v>
      </c>
      <c r="H70" s="18">
        <v>2.57</v>
      </c>
      <c r="I70" s="18">
        <v>1.9</v>
      </c>
      <c r="J70" s="18" t="s">
        <v>329</v>
      </c>
      <c r="K70" s="20" t="s">
        <v>404</v>
      </c>
      <c r="L70" s="18">
        <f t="shared" si="22"/>
        <v>13.846153846153847</v>
      </c>
      <c r="M70" s="18">
        <f t="shared" si="23"/>
        <v>0.92715231788079466</v>
      </c>
      <c r="N70" s="1">
        <f t="shared" si="24"/>
        <v>7.6108703246134723</v>
      </c>
      <c r="O70" s="18">
        <f t="shared" si="25"/>
        <v>2623.8075877368542</v>
      </c>
      <c r="P70" s="18">
        <f t="shared" si="26"/>
        <v>2.0823869743943288</v>
      </c>
      <c r="Q70" s="18">
        <f t="shared" si="27"/>
        <v>27.840496258132035</v>
      </c>
      <c r="R70" s="18">
        <f t="shared" si="21"/>
        <v>1610.7902528524635</v>
      </c>
      <c r="S70" s="1">
        <f t="shared" si="21"/>
        <v>1011.5914082062308</v>
      </c>
      <c r="T70" s="18">
        <f t="shared" si="21"/>
        <v>1610.7902528524635</v>
      </c>
      <c r="U70" s="18">
        <f t="shared" si="21"/>
        <v>1011.5914082062308</v>
      </c>
      <c r="V70" s="18">
        <f t="shared" si="21"/>
        <v>648.56510749505605</v>
      </c>
      <c r="W70" s="18">
        <f t="shared" si="21"/>
        <v>423.75957384824073</v>
      </c>
      <c r="X70" s="18">
        <f t="shared" si="21"/>
        <v>281.72919450816096</v>
      </c>
      <c r="Y70" s="18">
        <f t="shared" si="28"/>
        <v>794</v>
      </c>
    </row>
    <row r="71" spans="1:25">
      <c r="A71" s="15" t="s">
        <v>339</v>
      </c>
      <c r="B71" s="18" t="s">
        <v>174</v>
      </c>
      <c r="C71" s="19">
        <v>7570</v>
      </c>
      <c r="D71" s="18">
        <v>8.6999999999999993</v>
      </c>
      <c r="E71" s="18">
        <v>8.1999999999999993</v>
      </c>
      <c r="F71" s="19">
        <v>7105</v>
      </c>
      <c r="G71" s="18">
        <v>566</v>
      </c>
      <c r="H71" s="18">
        <v>1.24</v>
      </c>
      <c r="I71" s="18">
        <v>0.6</v>
      </c>
      <c r="J71" s="18" t="s">
        <v>308</v>
      </c>
      <c r="K71" s="20" t="s">
        <v>175</v>
      </c>
      <c r="L71" s="18">
        <f t="shared" si="22"/>
        <v>13.374558303886927</v>
      </c>
      <c r="M71" s="18">
        <f t="shared" si="23"/>
        <v>1.0654468684025333</v>
      </c>
      <c r="N71" s="1">
        <f t="shared" si="24"/>
        <v>7.5162432144217473</v>
      </c>
      <c r="O71" s="18">
        <f t="shared" si="25"/>
        <v>15625.599545400646</v>
      </c>
      <c r="P71" s="18">
        <f t="shared" si="26"/>
        <v>2.0641478923911025</v>
      </c>
      <c r="Q71" s="18">
        <f t="shared" si="27"/>
        <v>26.720774840712295</v>
      </c>
      <c r="R71" s="18">
        <f t="shared" si="21"/>
        <v>9592.7626554419203</v>
      </c>
      <c r="S71" s="1">
        <f t="shared" si="21"/>
        <v>6024.3450480423562</v>
      </c>
      <c r="T71" s="18">
        <f t="shared" si="21"/>
        <v>9592.7626554419203</v>
      </c>
      <c r="U71" s="18">
        <f t="shared" si="21"/>
        <v>6024.3450480423562</v>
      </c>
      <c r="V71" s="18">
        <f t="shared" si="21"/>
        <v>3862.4092316078195</v>
      </c>
      <c r="W71" s="18">
        <f t="shared" si="21"/>
        <v>2523.6215625832401</v>
      </c>
      <c r="X71" s="18">
        <f t="shared" si="21"/>
        <v>1677.7859756972061</v>
      </c>
      <c r="Y71" s="18">
        <f t="shared" si="28"/>
        <v>132</v>
      </c>
    </row>
    <row r="72" spans="1:25">
      <c r="A72" s="15" t="s">
        <v>334</v>
      </c>
      <c r="B72" s="18" t="s">
        <v>401</v>
      </c>
      <c r="C72" s="19">
        <v>20800</v>
      </c>
      <c r="D72" s="18">
        <v>7</v>
      </c>
      <c r="E72" s="18">
        <v>3.4</v>
      </c>
      <c r="F72" s="19">
        <v>26883</v>
      </c>
      <c r="G72" s="18">
        <v>876</v>
      </c>
      <c r="H72" s="18">
        <v>0.6</v>
      </c>
      <c r="I72" s="18">
        <v>1.2</v>
      </c>
      <c r="J72" s="20" t="s">
        <v>319</v>
      </c>
      <c r="K72" s="20" t="s">
        <v>402</v>
      </c>
      <c r="L72" s="18">
        <f t="shared" si="22"/>
        <v>23.744292237442924</v>
      </c>
      <c r="M72" s="18">
        <f t="shared" si="23"/>
        <v>0.77372317077707098</v>
      </c>
      <c r="N72" s="1">
        <f t="shared" si="24"/>
        <v>6.0869536258328916</v>
      </c>
      <c r="O72" s="18">
        <f t="shared" si="25"/>
        <v>37556.327678891459</v>
      </c>
      <c r="P72" s="18">
        <f t="shared" si="26"/>
        <v>1.8055926768697816</v>
      </c>
      <c r="Q72" s="18">
        <f t="shared" si="27"/>
        <v>10.84772748264966</v>
      </c>
      <c r="R72" s="18">
        <f t="shared" si="21"/>
        <v>23056.327316391129</v>
      </c>
      <c r="S72" s="1">
        <f t="shared" si="21"/>
        <v>14479.590112213175</v>
      </c>
      <c r="T72" s="18">
        <f t="shared" si="21"/>
        <v>23056.327316391129</v>
      </c>
      <c r="U72" s="18">
        <f t="shared" si="21"/>
        <v>14479.590112213175</v>
      </c>
      <c r="V72" s="18">
        <f t="shared" si="21"/>
        <v>9283.3498203232812</v>
      </c>
      <c r="W72" s="18">
        <f t="shared" si="21"/>
        <v>6065.5565929814129</v>
      </c>
      <c r="X72" s="18">
        <f t="shared" si="21"/>
        <v>4032.57997846746</v>
      </c>
      <c r="Y72" s="18">
        <f t="shared" si="28"/>
        <v>48</v>
      </c>
    </row>
    <row r="73" spans="1:25">
      <c r="B73" s="18" t="s">
        <v>330</v>
      </c>
      <c r="C73" s="19">
        <v>30700</v>
      </c>
      <c r="D73" s="18">
        <v>20.100000000000001</v>
      </c>
      <c r="E73" s="18">
        <v>12.8</v>
      </c>
      <c r="F73" s="19">
        <v>16611</v>
      </c>
      <c r="G73" s="19">
        <v>2069</v>
      </c>
      <c r="H73" s="18">
        <v>1.59</v>
      </c>
      <c r="I73" s="18">
        <v>1.9</v>
      </c>
      <c r="J73" s="18" t="s">
        <v>310</v>
      </c>
      <c r="K73" s="20" t="s">
        <v>331</v>
      </c>
      <c r="L73" s="18">
        <f t="shared" si="22"/>
        <v>14.838086031899469</v>
      </c>
      <c r="M73" s="18">
        <f t="shared" si="23"/>
        <v>1.8481728974775751</v>
      </c>
      <c r="N73" s="1">
        <f t="shared" si="24"/>
        <v>6.0803245859884392</v>
      </c>
      <c r="O73" s="18">
        <f t="shared" si="25"/>
        <v>55397.067396317863</v>
      </c>
      <c r="P73" s="18">
        <f t="shared" si="26"/>
        <v>1.8044647360364126</v>
      </c>
      <c r="Q73" s="18">
        <f t="shared" si="27"/>
        <v>10.778481699968154</v>
      </c>
      <c r="R73" s="18">
        <f t="shared" ref="R73:X82" si="29">$O73/R$2</f>
        <v>34008.993881890223</v>
      </c>
      <c r="S73" s="1">
        <f t="shared" si="29"/>
        <v>21357.967588725838</v>
      </c>
      <c r="T73" s="18">
        <f t="shared" si="29"/>
        <v>34008.993881890223</v>
      </c>
      <c r="U73" s="18">
        <f t="shared" si="29"/>
        <v>21357.967588725838</v>
      </c>
      <c r="V73" s="18">
        <f t="shared" si="29"/>
        <v>13693.307824372028</v>
      </c>
      <c r="W73" s="18">
        <f t="shared" si="29"/>
        <v>8946.9356602303851</v>
      </c>
      <c r="X73" s="18">
        <f t="shared" si="29"/>
        <v>5948.2148190373273</v>
      </c>
      <c r="Y73" s="18">
        <f t="shared" si="28"/>
        <v>33</v>
      </c>
    </row>
    <row r="74" spans="1:25">
      <c r="B74" s="18" t="s">
        <v>451</v>
      </c>
      <c r="C74" s="19">
        <v>10100</v>
      </c>
      <c r="D74" s="18">
        <v>20.6</v>
      </c>
      <c r="E74" s="18">
        <v>4.9000000000000004</v>
      </c>
      <c r="F74" s="19">
        <v>10955</v>
      </c>
      <c r="G74" s="18">
        <v>533</v>
      </c>
      <c r="H74" s="18">
        <v>2.2999999999999998</v>
      </c>
      <c r="I74" s="18">
        <v>1</v>
      </c>
      <c r="J74" s="18" t="s">
        <v>272</v>
      </c>
      <c r="K74" s="20" t="s">
        <v>452</v>
      </c>
      <c r="L74" s="18">
        <f t="shared" si="22"/>
        <v>18.949343339587241</v>
      </c>
      <c r="M74" s="18">
        <f t="shared" si="23"/>
        <v>0.92195344591510731</v>
      </c>
      <c r="N74" s="1">
        <f t="shared" si="24"/>
        <v>5.7558959802209042</v>
      </c>
      <c r="O74" s="18">
        <f t="shared" si="25"/>
        <v>17675.319132189044</v>
      </c>
      <c r="P74" s="18">
        <f t="shared" si="26"/>
        <v>1.75003159724644</v>
      </c>
      <c r="Q74" s="18">
        <f t="shared" si="27"/>
        <v>7.436759166469372</v>
      </c>
      <c r="R74" s="18">
        <f t="shared" si="29"/>
        <v>10851.112675813407</v>
      </c>
      <c r="S74" s="1">
        <f t="shared" si="29"/>
        <v>6814.600679940896</v>
      </c>
      <c r="T74" s="18">
        <f t="shared" si="29"/>
        <v>10851.112675813407</v>
      </c>
      <c r="U74" s="18">
        <f t="shared" si="29"/>
        <v>6814.600679940896</v>
      </c>
      <c r="V74" s="18">
        <f t="shared" si="29"/>
        <v>4369.068565300342</v>
      </c>
      <c r="W74" s="18">
        <f t="shared" si="29"/>
        <v>2854.6627192082342</v>
      </c>
      <c r="X74" s="18">
        <f t="shared" si="29"/>
        <v>1897.8729404778762</v>
      </c>
      <c r="Y74" s="18">
        <f t="shared" si="28"/>
        <v>99</v>
      </c>
    </row>
    <row r="75" spans="1:25">
      <c r="B75" s="18" t="s">
        <v>72</v>
      </c>
      <c r="C75" s="19">
        <v>13300</v>
      </c>
      <c r="D75" s="18">
        <v>20.9</v>
      </c>
      <c r="E75" s="18">
        <v>9.1</v>
      </c>
      <c r="F75" s="19">
        <v>9136</v>
      </c>
      <c r="G75" s="18">
        <v>731</v>
      </c>
      <c r="H75" s="18">
        <v>1.58</v>
      </c>
      <c r="I75" s="18">
        <v>0.7</v>
      </c>
      <c r="J75" s="20" t="s">
        <v>267</v>
      </c>
      <c r="K75" s="20" t="s">
        <v>225</v>
      </c>
      <c r="L75" s="18">
        <f t="shared" si="22"/>
        <v>18.194254445964432</v>
      </c>
      <c r="M75" s="18">
        <f t="shared" si="23"/>
        <v>1.4557793345008756</v>
      </c>
      <c r="N75" s="1">
        <f t="shared" si="24"/>
        <v>5.0788220377653071</v>
      </c>
      <c r="O75" s="18">
        <f t="shared" si="25"/>
        <v>21827.479890773691</v>
      </c>
      <c r="P75" s="18">
        <f t="shared" si="26"/>
        <v>1.6411639015619317</v>
      </c>
      <c r="Q75" s="18">
        <f t="shared" si="27"/>
        <v>0.75322704015319175</v>
      </c>
      <c r="R75" s="18">
        <f t="shared" si="29"/>
        <v>13400.179196340374</v>
      </c>
      <c r="S75" s="1">
        <f t="shared" si="29"/>
        <v>8415.4383970458384</v>
      </c>
      <c r="T75" s="18">
        <f t="shared" si="29"/>
        <v>13400.179196340374</v>
      </c>
      <c r="U75" s="18">
        <f t="shared" si="29"/>
        <v>8415.4383970458384</v>
      </c>
      <c r="V75" s="18">
        <f t="shared" si="29"/>
        <v>5395.4192021818317</v>
      </c>
      <c r="W75" s="18">
        <f t="shared" si="29"/>
        <v>3525.2598627757916</v>
      </c>
      <c r="X75" s="18">
        <f t="shared" si="29"/>
        <v>2343.7078071242663</v>
      </c>
      <c r="Y75" s="18">
        <f t="shared" si="28"/>
        <v>75</v>
      </c>
    </row>
    <row r="76" spans="1:25">
      <c r="A76" s="15" t="s">
        <v>339</v>
      </c>
      <c r="B76" s="18" t="s">
        <v>433</v>
      </c>
      <c r="C76" s="19">
        <v>3850</v>
      </c>
      <c r="D76" s="18">
        <v>7.8</v>
      </c>
      <c r="E76" s="18">
        <v>2.2999999999999998</v>
      </c>
      <c r="F76" s="19">
        <v>4399</v>
      </c>
      <c r="G76" s="18">
        <v>100</v>
      </c>
      <c r="H76" s="18">
        <v>1.08</v>
      </c>
      <c r="I76" s="18">
        <v>0</v>
      </c>
      <c r="J76" s="18" t="s">
        <v>274</v>
      </c>
      <c r="K76" s="20" t="s">
        <v>434</v>
      </c>
      <c r="L76" s="18">
        <f t="shared" si="22"/>
        <v>38.5</v>
      </c>
      <c r="M76" s="18">
        <f t="shared" si="23"/>
        <v>0.87519890884291884</v>
      </c>
      <c r="N76" s="1">
        <f t="shared" si="24"/>
        <v>3.6728307510289326</v>
      </c>
      <c r="O76" s="18">
        <f t="shared" si="25"/>
        <v>5522.1766988395393</v>
      </c>
      <c r="P76" s="18">
        <f t="shared" si="26"/>
        <v>1.434331610088192</v>
      </c>
      <c r="Q76" s="18">
        <f t="shared" si="27"/>
        <v>-11.944481459440226</v>
      </c>
      <c r="R76" s="18">
        <f t="shared" si="29"/>
        <v>3390.1374638115512</v>
      </c>
      <c r="S76" s="1">
        <f t="shared" si="29"/>
        <v>2129.0381692817073</v>
      </c>
      <c r="T76" s="18">
        <f t="shared" si="29"/>
        <v>3390.1374638115512</v>
      </c>
      <c r="U76" s="18">
        <f t="shared" si="29"/>
        <v>2129.0381692817073</v>
      </c>
      <c r="V76" s="18">
        <f t="shared" si="29"/>
        <v>1364.9976244556669</v>
      </c>
      <c r="W76" s="18">
        <f t="shared" si="29"/>
        <v>891.86236656680398</v>
      </c>
      <c r="X76" s="18">
        <f t="shared" si="29"/>
        <v>592.9392081062266</v>
      </c>
      <c r="Y76" s="18">
        <f t="shared" si="28"/>
        <v>260</v>
      </c>
    </row>
    <row r="77" spans="1:25">
      <c r="B77" s="18" t="s">
        <v>449</v>
      </c>
      <c r="C77" s="19">
        <v>2535</v>
      </c>
      <c r="D77" s="18">
        <v>0.5</v>
      </c>
      <c r="E77" s="18">
        <v>-0.5</v>
      </c>
      <c r="F77" s="19">
        <v>3618</v>
      </c>
      <c r="G77" s="18">
        <v>-18</v>
      </c>
      <c r="H77" s="18">
        <v>0.33</v>
      </c>
      <c r="I77" s="18">
        <v>1.7</v>
      </c>
      <c r="J77" s="20" t="s">
        <v>270</v>
      </c>
      <c r="K77" s="20" t="s">
        <v>450</v>
      </c>
      <c r="L77" s="18">
        <f t="shared" si="22"/>
        <v>-140.83333333333334</v>
      </c>
      <c r="M77" s="18">
        <f t="shared" si="23"/>
        <v>0.70066334991708124</v>
      </c>
      <c r="N77" s="1">
        <f t="shared" si="24"/>
        <v>3.1031990503102236</v>
      </c>
      <c r="O77" s="18">
        <f t="shared" si="25"/>
        <v>3441.1164520251632</v>
      </c>
      <c r="P77" s="18">
        <f t="shared" si="26"/>
        <v>1.3574423873866521</v>
      </c>
      <c r="Q77" s="18">
        <f t="shared" si="27"/>
        <v>-16.664812746532448</v>
      </c>
      <c r="R77" s="18">
        <f t="shared" si="29"/>
        <v>2112.5469968754023</v>
      </c>
      <c r="S77" s="1">
        <f t="shared" si="29"/>
        <v>1326.6993562238599</v>
      </c>
      <c r="T77" s="18">
        <f t="shared" si="29"/>
        <v>2112.5469968754023</v>
      </c>
      <c r="U77" s="18">
        <f t="shared" si="29"/>
        <v>1326.6993562238599</v>
      </c>
      <c r="V77" s="18">
        <f t="shared" si="29"/>
        <v>850.59135892495772</v>
      </c>
      <c r="W77" s="18">
        <f t="shared" si="29"/>
        <v>555.75951837616185</v>
      </c>
      <c r="X77" s="18">
        <f t="shared" si="29"/>
        <v>369.48706557939073</v>
      </c>
      <c r="Y77" s="18">
        <f t="shared" si="28"/>
        <v>394</v>
      </c>
    </row>
    <row r="78" spans="1:25">
      <c r="A78" s="15" t="s">
        <v>334</v>
      </c>
      <c r="B78" s="18" t="s">
        <v>417</v>
      </c>
      <c r="C78" s="19">
        <v>2030</v>
      </c>
      <c r="D78" s="18">
        <v>0.4</v>
      </c>
      <c r="E78" s="18">
        <v>-5.3</v>
      </c>
      <c r="F78" s="19">
        <v>4284</v>
      </c>
      <c r="G78" s="18">
        <v>-230</v>
      </c>
      <c r="H78" s="18">
        <v>0.74</v>
      </c>
      <c r="I78" s="18">
        <v>1</v>
      </c>
      <c r="J78" s="18" t="s">
        <v>325</v>
      </c>
      <c r="K78" s="20" t="s">
        <v>418</v>
      </c>
      <c r="L78" s="18">
        <f t="shared" si="22"/>
        <v>-8.8260869565217384</v>
      </c>
      <c r="M78" s="18">
        <f t="shared" si="23"/>
        <v>0.47385620915032678</v>
      </c>
      <c r="N78" s="1">
        <f t="shared" si="24"/>
        <v>2.0434942024437408</v>
      </c>
      <c r="O78" s="18">
        <f t="shared" si="25"/>
        <v>2485.1308016070052</v>
      </c>
      <c r="P78" s="18">
        <f t="shared" si="26"/>
        <v>1.2242023653236478</v>
      </c>
      <c r="Q78" s="18">
        <f t="shared" si="27"/>
        <v>-24.84459429118661</v>
      </c>
      <c r="R78" s="18">
        <f t="shared" si="29"/>
        <v>1525.6547358889118</v>
      </c>
      <c r="S78" s="1">
        <f t="shared" si="29"/>
        <v>958.12550391421314</v>
      </c>
      <c r="T78" s="18">
        <f t="shared" si="29"/>
        <v>1525.6547358889118</v>
      </c>
      <c r="U78" s="18">
        <f t="shared" si="29"/>
        <v>958.12550391421314</v>
      </c>
      <c r="V78" s="18">
        <f t="shared" si="29"/>
        <v>614.28632686962453</v>
      </c>
      <c r="W78" s="18">
        <f t="shared" si="29"/>
        <v>401.36249867104897</v>
      </c>
      <c r="X78" s="18">
        <f t="shared" si="29"/>
        <v>266.83888797960878</v>
      </c>
      <c r="Y78" s="18">
        <f t="shared" si="28"/>
        <v>493</v>
      </c>
    </row>
    <row r="79" spans="1:25">
      <c r="B79" s="18" t="s">
        <v>439</v>
      </c>
      <c r="C79" s="19">
        <v>10400</v>
      </c>
      <c r="D79" s="18">
        <v>16.5</v>
      </c>
      <c r="E79" s="18">
        <v>4</v>
      </c>
      <c r="F79" s="19">
        <v>8431</v>
      </c>
      <c r="G79" s="18">
        <v>334</v>
      </c>
      <c r="H79" s="18">
        <v>1.93</v>
      </c>
      <c r="I79" s="18">
        <v>1.9</v>
      </c>
      <c r="J79" s="18" t="s">
        <v>261</v>
      </c>
      <c r="K79" s="20" t="s">
        <v>440</v>
      </c>
      <c r="L79" s="18">
        <f t="shared" si="22"/>
        <v>31.137724550898202</v>
      </c>
      <c r="M79" s="18">
        <f t="shared" si="23"/>
        <v>1.2335428774759816</v>
      </c>
      <c r="N79" s="1">
        <f t="shared" si="24"/>
        <v>1.8398882990511733</v>
      </c>
      <c r="O79" s="18">
        <f t="shared" si="25"/>
        <v>12479.939566146562</v>
      </c>
      <c r="P79" s="18">
        <f t="shared" si="26"/>
        <v>1.1999941890525541</v>
      </c>
      <c r="Q79" s="18">
        <f t="shared" si="27"/>
        <v>-26.330766316874161</v>
      </c>
      <c r="R79" s="18">
        <f t="shared" si="29"/>
        <v>7661.6003030450884</v>
      </c>
      <c r="S79" s="1">
        <f t="shared" si="29"/>
        <v>4811.5569522139058</v>
      </c>
      <c r="T79" s="18">
        <f t="shared" si="29"/>
        <v>7661.6003030450884</v>
      </c>
      <c r="U79" s="18">
        <f t="shared" si="29"/>
        <v>4811.5569522139058</v>
      </c>
      <c r="V79" s="18">
        <f t="shared" si="29"/>
        <v>3084.8501940765841</v>
      </c>
      <c r="W79" s="18">
        <f t="shared" si="29"/>
        <v>2015.5799140605491</v>
      </c>
      <c r="X79" s="18">
        <f t="shared" si="29"/>
        <v>1340.0233073163979</v>
      </c>
      <c r="Y79" s="18">
        <f t="shared" si="28"/>
        <v>96</v>
      </c>
    </row>
    <row r="80" spans="1:25">
      <c r="A80" s="15" t="s">
        <v>334</v>
      </c>
      <c r="B80" s="18" t="s">
        <v>413</v>
      </c>
      <c r="C80" s="19">
        <v>4695</v>
      </c>
      <c r="D80" s="18">
        <v>1.2</v>
      </c>
      <c r="E80" s="18">
        <v>-4.4000000000000004</v>
      </c>
      <c r="F80" s="19">
        <v>8835</v>
      </c>
      <c r="G80" s="18">
        <v>-396</v>
      </c>
      <c r="H80" s="18">
        <v>3.05</v>
      </c>
      <c r="I80" s="18">
        <v>0</v>
      </c>
      <c r="J80" s="18" t="s">
        <v>274</v>
      </c>
      <c r="K80" s="20" t="s">
        <v>414</v>
      </c>
      <c r="L80" s="18">
        <f t="shared" si="22"/>
        <v>-11.856060606060606</v>
      </c>
      <c r="M80" s="18">
        <f t="shared" si="23"/>
        <v>0.53140916808149408</v>
      </c>
      <c r="N80" s="1">
        <f t="shared" si="24"/>
        <v>1.8392020988801105</v>
      </c>
      <c r="O80" s="18">
        <f t="shared" si="25"/>
        <v>5633.5931103685925</v>
      </c>
      <c r="P80" s="18">
        <f t="shared" si="26"/>
        <v>1.1999133355417662</v>
      </c>
      <c r="Q80" s="18">
        <f t="shared" si="27"/>
        <v>-26.335730021060954</v>
      </c>
      <c r="R80" s="18">
        <f t="shared" si="29"/>
        <v>3458.5374755111884</v>
      </c>
      <c r="S80" s="1">
        <f t="shared" si="29"/>
        <v>2171.9940190790526</v>
      </c>
      <c r="T80" s="18">
        <f t="shared" si="29"/>
        <v>3458.5374755111884</v>
      </c>
      <c r="U80" s="18">
        <f t="shared" si="29"/>
        <v>2171.9940190790526</v>
      </c>
      <c r="V80" s="18">
        <f t="shared" si="29"/>
        <v>1392.5380573966288</v>
      </c>
      <c r="W80" s="18">
        <f t="shared" si="29"/>
        <v>909.8567390542986</v>
      </c>
      <c r="X80" s="18">
        <f t="shared" si="29"/>
        <v>604.90245420010058</v>
      </c>
      <c r="Y80" s="18">
        <f t="shared" si="28"/>
        <v>213</v>
      </c>
    </row>
    <row r="81" spans="1:25">
      <c r="B81" s="18" t="s">
        <v>447</v>
      </c>
      <c r="C81" s="19">
        <v>11950</v>
      </c>
      <c r="D81" s="18">
        <v>6</v>
      </c>
      <c r="E81" s="18">
        <v>3.1</v>
      </c>
      <c r="F81" s="19">
        <v>10089</v>
      </c>
      <c r="G81" s="18">
        <v>281</v>
      </c>
      <c r="H81" s="18">
        <v>3.26</v>
      </c>
      <c r="I81" s="18">
        <v>1.3</v>
      </c>
      <c r="J81" s="18" t="s">
        <v>273</v>
      </c>
      <c r="K81" s="20" t="s">
        <v>448</v>
      </c>
      <c r="L81" s="18">
        <f t="shared" si="22"/>
        <v>42.526690391459077</v>
      </c>
      <c r="M81" s="18">
        <f t="shared" si="23"/>
        <v>1.1844583209436019</v>
      </c>
      <c r="N81" s="1">
        <f t="shared" si="24"/>
        <v>1.3693558903230318</v>
      </c>
      <c r="O81" s="18">
        <f t="shared" si="25"/>
        <v>13690.987529186637</v>
      </c>
      <c r="P81" s="18">
        <f t="shared" si="26"/>
        <v>1.1456893329863296</v>
      </c>
      <c r="Q81" s="18">
        <f t="shared" si="27"/>
        <v>-29.664613403942013</v>
      </c>
      <c r="R81" s="18">
        <f t="shared" si="29"/>
        <v>8405.0786982289301</v>
      </c>
      <c r="S81" s="1">
        <f t="shared" si="29"/>
        <v>5278.4683675413098</v>
      </c>
      <c r="T81" s="18">
        <f t="shared" si="29"/>
        <v>8405.0786982289301</v>
      </c>
      <c r="U81" s="18">
        <f t="shared" si="29"/>
        <v>5278.4683675413098</v>
      </c>
      <c r="V81" s="18">
        <f t="shared" si="29"/>
        <v>3384.2027289201296</v>
      </c>
      <c r="W81" s="18">
        <f t="shared" si="29"/>
        <v>2211.1709212388969</v>
      </c>
      <c r="X81" s="18">
        <f t="shared" si="29"/>
        <v>1470.0585921950112</v>
      </c>
      <c r="Y81" s="18">
        <f t="shared" si="28"/>
        <v>84</v>
      </c>
    </row>
    <row r="82" spans="1:25">
      <c r="B82" s="18" t="s">
        <v>453</v>
      </c>
      <c r="C82" s="19">
        <v>11850</v>
      </c>
      <c r="D82" s="18">
        <v>12.9</v>
      </c>
      <c r="E82" s="18">
        <v>2.1</v>
      </c>
      <c r="F82" s="19">
        <v>10059</v>
      </c>
      <c r="G82" s="18">
        <v>202</v>
      </c>
      <c r="H82" s="18">
        <v>1.83</v>
      </c>
      <c r="I82" s="18">
        <v>2</v>
      </c>
      <c r="J82" s="18" t="s">
        <v>272</v>
      </c>
      <c r="K82" s="20" t="s">
        <v>454</v>
      </c>
      <c r="L82" s="18">
        <f t="shared" si="22"/>
        <v>58.663366336633665</v>
      </c>
      <c r="M82" s="18">
        <f t="shared" si="23"/>
        <v>1.1780495079033702</v>
      </c>
      <c r="N82" s="1">
        <f t="shared" si="24"/>
        <v>0.44062069483690181</v>
      </c>
      <c r="O82" s="18">
        <f t="shared" si="25"/>
        <v>12382.610978619263</v>
      </c>
      <c r="P82" s="18">
        <f t="shared" si="26"/>
        <v>1.0449460741450856</v>
      </c>
      <c r="Q82" s="18">
        <f t="shared" si="27"/>
        <v>-35.849375584694712</v>
      </c>
      <c r="R82" s="18">
        <f t="shared" si="29"/>
        <v>7601.8489932136772</v>
      </c>
      <c r="S82" s="1">
        <f t="shared" si="29"/>
        <v>4774.0325684231002</v>
      </c>
      <c r="T82" s="18">
        <f t="shared" si="29"/>
        <v>7601.8489932136772</v>
      </c>
      <c r="U82" s="18">
        <f t="shared" si="29"/>
        <v>4774.0325684231002</v>
      </c>
      <c r="V82" s="18">
        <f t="shared" si="29"/>
        <v>3060.7920557713924</v>
      </c>
      <c r="W82" s="18">
        <f t="shared" si="29"/>
        <v>1999.8608038001073</v>
      </c>
      <c r="X82" s="18">
        <f t="shared" si="29"/>
        <v>1329.5727298065071</v>
      </c>
      <c r="Y82" s="18">
        <f t="shared" si="28"/>
        <v>84</v>
      </c>
    </row>
    <row r="83" spans="1:25">
      <c r="A83" s="15" t="s">
        <v>336</v>
      </c>
      <c r="B83" s="18" t="s">
        <v>415</v>
      </c>
      <c r="C83" s="19">
        <v>6500</v>
      </c>
      <c r="D83" s="18">
        <v>26.4</v>
      </c>
      <c r="E83" s="18">
        <v>-1.9</v>
      </c>
      <c r="F83" s="19">
        <v>8027</v>
      </c>
      <c r="G83" s="18">
        <v>-155</v>
      </c>
      <c r="H83" s="18">
        <v>0.69</v>
      </c>
      <c r="I83" s="18">
        <v>2.2000000000000002</v>
      </c>
      <c r="J83" s="20" t="s">
        <v>265</v>
      </c>
      <c r="K83" s="20" t="s">
        <v>416</v>
      </c>
      <c r="L83" s="18">
        <f t="shared" si="22"/>
        <v>-41.935483870967744</v>
      </c>
      <c r="M83" s="18">
        <f t="shared" si="23"/>
        <v>0.80976703625264734</v>
      </c>
      <c r="N83" s="1">
        <f t="shared" si="24"/>
        <v>0.19198894402452371</v>
      </c>
      <c r="O83" s="18">
        <f t="shared" si="25"/>
        <v>6625.8764998260349</v>
      </c>
      <c r="P83" s="18">
        <f t="shared" si="26"/>
        <v>1.0193656153578514</v>
      </c>
      <c r="Q83" s="18">
        <f t="shared" si="27"/>
        <v>-37.419793852808311</v>
      </c>
      <c r="R83" s="18">
        <f t="shared" ref="R83:X90" si="30">$O83/R$2</f>
        <v>4067.7133995674594</v>
      </c>
      <c r="S83" s="1">
        <f t="shared" si="30"/>
        <v>2554.5622210967599</v>
      </c>
      <c r="T83" s="18">
        <f t="shared" si="30"/>
        <v>4067.7133995674594</v>
      </c>
      <c r="U83" s="18">
        <f t="shared" si="30"/>
        <v>2554.5622210967599</v>
      </c>
      <c r="V83" s="18">
        <f t="shared" si="30"/>
        <v>1637.8153354092756</v>
      </c>
      <c r="W83" s="18">
        <f t="shared" si="30"/>
        <v>1070.1160462605346</v>
      </c>
      <c r="X83" s="18">
        <f t="shared" si="30"/>
        <v>711.44807185219429</v>
      </c>
      <c r="Y83" s="18">
        <f t="shared" si="28"/>
        <v>154</v>
      </c>
    </row>
    <row r="84" spans="1:25">
      <c r="A84" s="15" t="s">
        <v>339</v>
      </c>
      <c r="B84" s="18" t="s">
        <v>437</v>
      </c>
      <c r="C84" s="19">
        <v>12500</v>
      </c>
      <c r="D84" s="18">
        <v>14.5</v>
      </c>
      <c r="E84" s="18">
        <v>2.4</v>
      </c>
      <c r="F84" s="19">
        <v>9750</v>
      </c>
      <c r="G84" s="18">
        <v>220</v>
      </c>
      <c r="H84" s="18">
        <v>1.21</v>
      </c>
      <c r="I84" s="18">
        <v>0.2</v>
      </c>
      <c r="J84" s="18" t="s">
        <v>272</v>
      </c>
      <c r="K84" s="20" t="s">
        <v>438</v>
      </c>
      <c r="L84" s="18">
        <f t="shared" si="22"/>
        <v>56.81818181818182</v>
      </c>
      <c r="M84" s="18">
        <f t="shared" si="23"/>
        <v>1.2820512820512822</v>
      </c>
      <c r="N84" s="1">
        <f t="shared" si="24"/>
        <v>-0.11289715441000769</v>
      </c>
      <c r="O84" s="18">
        <f t="shared" si="25"/>
        <v>12359.593352225236</v>
      </c>
      <c r="P84" s="18">
        <f t="shared" si="26"/>
        <v>0.98876746817801886</v>
      </c>
      <c r="Q84" s="18">
        <f t="shared" si="27"/>
        <v>-39.298254661557323</v>
      </c>
      <c r="R84" s="18">
        <f t="shared" si="30"/>
        <v>7587.7181673053346</v>
      </c>
      <c r="S84" s="1">
        <f t="shared" si="30"/>
        <v>4765.1582770282876</v>
      </c>
      <c r="T84" s="18">
        <f t="shared" si="30"/>
        <v>7587.7181673053346</v>
      </c>
      <c r="U84" s="18">
        <f t="shared" si="30"/>
        <v>4765.1582770282876</v>
      </c>
      <c r="V84" s="18">
        <f t="shared" si="30"/>
        <v>3055.102450555562</v>
      </c>
      <c r="W84" s="18">
        <f t="shared" si="30"/>
        <v>1996.1433286325994</v>
      </c>
      <c r="X84" s="18">
        <f t="shared" si="30"/>
        <v>1327.10123099166</v>
      </c>
      <c r="Y84" s="18">
        <f t="shared" si="28"/>
        <v>80</v>
      </c>
    </row>
    <row r="85" spans="1:25">
      <c r="A85" s="15" t="s">
        <v>334</v>
      </c>
      <c r="B85" s="18" t="s">
        <v>411</v>
      </c>
      <c r="C85" s="19">
        <v>5040</v>
      </c>
      <c r="D85" s="18">
        <v>11.6</v>
      </c>
      <c r="E85" s="18">
        <v>0.2</v>
      </c>
      <c r="F85" s="19">
        <v>4471</v>
      </c>
      <c r="G85" s="18">
        <v>9</v>
      </c>
      <c r="H85" s="18">
        <v>0.46</v>
      </c>
      <c r="I85" s="18">
        <v>1.4</v>
      </c>
      <c r="J85" s="18" t="s">
        <v>307</v>
      </c>
      <c r="K85" s="20" t="s">
        <v>412</v>
      </c>
      <c r="L85" s="18">
        <f t="shared" si="22"/>
        <v>560</v>
      </c>
      <c r="M85" s="18">
        <f t="shared" si="23"/>
        <v>1.1272645940505479</v>
      </c>
      <c r="N85" s="1">
        <f t="shared" si="24"/>
        <v>-0.99317470146447207</v>
      </c>
      <c r="O85" s="18">
        <f t="shared" si="25"/>
        <v>4561.2290872186732</v>
      </c>
      <c r="P85" s="18">
        <f t="shared" si="26"/>
        <v>0.90500577127354631</v>
      </c>
      <c r="Q85" s="18">
        <f t="shared" si="27"/>
        <v>-44.440496248429298</v>
      </c>
      <c r="R85" s="18">
        <f t="shared" si="30"/>
        <v>2800.1989890791633</v>
      </c>
      <c r="S85" s="1">
        <f t="shared" si="30"/>
        <v>1758.5512661279465</v>
      </c>
      <c r="T85" s="18">
        <f t="shared" si="30"/>
        <v>2800.1989890791633</v>
      </c>
      <c r="U85" s="18">
        <f t="shared" si="30"/>
        <v>1758.5512661279465</v>
      </c>
      <c r="V85" s="18">
        <f t="shared" si="30"/>
        <v>1127.4660714786542</v>
      </c>
      <c r="W85" s="18">
        <f t="shared" si="30"/>
        <v>736.66396242537087</v>
      </c>
      <c r="X85" s="18">
        <f t="shared" si="30"/>
        <v>489.75824397920331</v>
      </c>
      <c r="Y85" s="18">
        <f t="shared" si="28"/>
        <v>198</v>
      </c>
    </row>
    <row r="86" spans="1:25">
      <c r="B86" s="18" t="s">
        <v>457</v>
      </c>
      <c r="C86" s="19">
        <v>34800</v>
      </c>
      <c r="D86" s="18">
        <v>25.5</v>
      </c>
      <c r="E86" s="18">
        <v>9.1</v>
      </c>
      <c r="F86" s="19">
        <v>11590</v>
      </c>
      <c r="G86" s="18">
        <v>868</v>
      </c>
      <c r="H86" s="18">
        <v>2.8</v>
      </c>
      <c r="I86" s="18">
        <v>0.6</v>
      </c>
      <c r="J86" s="18" t="s">
        <v>272</v>
      </c>
      <c r="K86" s="20" t="s">
        <v>458</v>
      </c>
      <c r="L86" s="18">
        <f t="shared" si="22"/>
        <v>40.092165898617509</v>
      </c>
      <c r="M86" s="18">
        <f t="shared" si="23"/>
        <v>3.0025884383088868</v>
      </c>
      <c r="N86" s="1">
        <f t="shared" si="24"/>
        <v>-2.2593619459057801</v>
      </c>
      <c r="O86" s="18">
        <f t="shared" si="25"/>
        <v>27690.509187178974</v>
      </c>
      <c r="P86" s="18">
        <f t="shared" si="26"/>
        <v>0.79570428698790152</v>
      </c>
      <c r="Q86" s="18">
        <f t="shared" si="27"/>
        <v>-51.150659231892725</v>
      </c>
      <c r="R86" s="18">
        <f t="shared" si="30"/>
        <v>16999.570587301332</v>
      </c>
      <c r="S86" s="1">
        <f t="shared" si="30"/>
        <v>10675.889998003644</v>
      </c>
      <c r="T86" s="18">
        <f t="shared" si="30"/>
        <v>16999.570587301332</v>
      </c>
      <c r="U86" s="18">
        <f t="shared" si="30"/>
        <v>10675.889998003644</v>
      </c>
      <c r="V86" s="18">
        <f t="shared" si="30"/>
        <v>6844.6703757976611</v>
      </c>
      <c r="W86" s="18">
        <f t="shared" si="30"/>
        <v>4472.1718267919687</v>
      </c>
      <c r="X86" s="18">
        <f t="shared" si="30"/>
        <v>2973.2457842130307</v>
      </c>
      <c r="Y86" s="18">
        <f t="shared" si="28"/>
        <v>29</v>
      </c>
    </row>
    <row r="87" spans="1:25">
      <c r="A87" s="15" t="s">
        <v>336</v>
      </c>
      <c r="B87" s="18" t="s">
        <v>405</v>
      </c>
      <c r="C87" s="19">
        <v>4385</v>
      </c>
      <c r="D87" s="18">
        <v>13.2</v>
      </c>
      <c r="E87" s="18">
        <v>-5.0999999999999996</v>
      </c>
      <c r="F87" s="19">
        <v>5698</v>
      </c>
      <c r="G87" s="18">
        <v>-285</v>
      </c>
      <c r="H87" s="18">
        <v>0.52</v>
      </c>
      <c r="I87" s="18">
        <v>2.2000000000000002</v>
      </c>
      <c r="J87" s="18" t="s">
        <v>310</v>
      </c>
      <c r="K87" s="20" t="s">
        <v>406</v>
      </c>
      <c r="L87" s="18">
        <f t="shared" si="22"/>
        <v>-15.385964912280702</v>
      </c>
      <c r="M87" s="18">
        <f t="shared" si="23"/>
        <v>0.76956826956826951</v>
      </c>
      <c r="N87" s="1">
        <f t="shared" si="24"/>
        <v>-2.5814867871078562</v>
      </c>
      <c r="O87" s="18">
        <f t="shared" si="25"/>
        <v>3375.8610994303358</v>
      </c>
      <c r="P87" s="18">
        <f t="shared" si="26"/>
        <v>0.76986570112436392</v>
      </c>
      <c r="Q87" s="18">
        <f t="shared" si="27"/>
        <v>-52.736924263330401</v>
      </c>
      <c r="R87" s="18">
        <f t="shared" si="30"/>
        <v>2072.485871052962</v>
      </c>
      <c r="S87" s="1">
        <f t="shared" si="30"/>
        <v>1301.5405929315664</v>
      </c>
      <c r="T87" s="18">
        <f t="shared" si="30"/>
        <v>2072.485871052962</v>
      </c>
      <c r="U87" s="18">
        <f t="shared" si="30"/>
        <v>1301.5405929315664</v>
      </c>
      <c r="V87" s="18">
        <f t="shared" si="30"/>
        <v>834.46123377092658</v>
      </c>
      <c r="W87" s="18">
        <f t="shared" si="30"/>
        <v>545.22041461865183</v>
      </c>
      <c r="X87" s="18">
        <f t="shared" si="30"/>
        <v>362.48032544729739</v>
      </c>
      <c r="Y87" s="18">
        <f t="shared" si="28"/>
        <v>228</v>
      </c>
    </row>
    <row r="88" spans="1:25">
      <c r="B88" s="18" t="s">
        <v>445</v>
      </c>
      <c r="C88" s="19">
        <v>24450</v>
      </c>
      <c r="D88" s="18">
        <v>21.1</v>
      </c>
      <c r="E88" s="18">
        <v>4.7</v>
      </c>
      <c r="F88" s="19">
        <v>11566</v>
      </c>
      <c r="G88" s="18">
        <v>503</v>
      </c>
      <c r="H88" s="18">
        <v>2.67</v>
      </c>
      <c r="I88" s="18">
        <v>1.6</v>
      </c>
      <c r="J88" s="18" t="s">
        <v>272</v>
      </c>
      <c r="K88" s="20" t="s">
        <v>446</v>
      </c>
      <c r="L88" s="18">
        <f t="shared" si="22"/>
        <v>48.608349900596423</v>
      </c>
      <c r="M88" s="18">
        <f t="shared" si="23"/>
        <v>2.1139546947950891</v>
      </c>
      <c r="N88" s="1">
        <f t="shared" si="24"/>
        <v>-2.8512730030423761</v>
      </c>
      <c r="O88" s="18">
        <f t="shared" si="25"/>
        <v>18308.383663330496</v>
      </c>
      <c r="P88" s="18">
        <f t="shared" si="26"/>
        <v>0.74880914778447838</v>
      </c>
      <c r="Q88" s="18">
        <f t="shared" si="27"/>
        <v>-54.029613980254759</v>
      </c>
      <c r="R88" s="18">
        <f t="shared" si="30"/>
        <v>11239.759381827711</v>
      </c>
      <c r="S88" s="1">
        <f t="shared" si="30"/>
        <v>7058.6744616983351</v>
      </c>
      <c r="T88" s="18">
        <f t="shared" si="30"/>
        <v>11239.759381827711</v>
      </c>
      <c r="U88" s="18">
        <f t="shared" si="30"/>
        <v>7058.6744616983351</v>
      </c>
      <c r="V88" s="18">
        <f t="shared" si="30"/>
        <v>4525.5524353867186</v>
      </c>
      <c r="W88" s="18">
        <f t="shared" si="30"/>
        <v>2956.9061753171213</v>
      </c>
      <c r="X88" s="18">
        <f t="shared" si="30"/>
        <v>1965.847726915629</v>
      </c>
      <c r="Y88" s="18">
        <f t="shared" si="28"/>
        <v>41</v>
      </c>
    </row>
    <row r="89" spans="1:25">
      <c r="A89" s="15" t="s">
        <v>336</v>
      </c>
      <c r="B89" s="18" t="s">
        <v>425</v>
      </c>
      <c r="C89" s="19">
        <v>12350</v>
      </c>
      <c r="D89" s="18">
        <v>0.6</v>
      </c>
      <c r="E89" s="18">
        <v>-2.8</v>
      </c>
      <c r="F89" s="19">
        <v>11544</v>
      </c>
      <c r="G89" s="18">
        <v>-302</v>
      </c>
      <c r="H89" s="18">
        <v>12.44</v>
      </c>
      <c r="I89" s="18">
        <v>0</v>
      </c>
      <c r="J89" s="18" t="s">
        <v>329</v>
      </c>
      <c r="K89" s="20" t="s">
        <v>426</v>
      </c>
      <c r="L89" s="18">
        <f t="shared" si="22"/>
        <v>-40.894039735099341</v>
      </c>
      <c r="M89" s="18">
        <f t="shared" si="23"/>
        <v>1.0698198198198199</v>
      </c>
      <c r="N89" s="1">
        <f t="shared" si="24"/>
        <v>-3.4537964227851492</v>
      </c>
      <c r="O89" s="18">
        <f t="shared" si="25"/>
        <v>8689.9838103477232</v>
      </c>
      <c r="P89" s="18">
        <f t="shared" si="26"/>
        <v>0.70364241379333792</v>
      </c>
      <c r="Q89" s="18">
        <f t="shared" si="27"/>
        <v>-56.802459641885868</v>
      </c>
      <c r="R89" s="18">
        <f t="shared" si="30"/>
        <v>5334.8962342270952</v>
      </c>
      <c r="S89" s="1">
        <f t="shared" si="30"/>
        <v>3350.3649433308351</v>
      </c>
      <c r="T89" s="18">
        <f t="shared" si="30"/>
        <v>5334.8962342270952</v>
      </c>
      <c r="U89" s="18">
        <f t="shared" si="30"/>
        <v>3350.3649433308351</v>
      </c>
      <c r="V89" s="18">
        <f t="shared" si="30"/>
        <v>2148.0310943645741</v>
      </c>
      <c r="W89" s="18">
        <f t="shared" si="30"/>
        <v>1403.4809005935317</v>
      </c>
      <c r="X89" s="18">
        <f t="shared" si="30"/>
        <v>933.07990670532342</v>
      </c>
      <c r="Y89" s="18">
        <f t="shared" si="28"/>
        <v>81</v>
      </c>
    </row>
    <row r="90" spans="1:25">
      <c r="A90" s="15" t="s">
        <v>335</v>
      </c>
      <c r="B90" s="18" t="s">
        <v>431</v>
      </c>
      <c r="C90" s="19">
        <v>16350</v>
      </c>
      <c r="D90" s="18">
        <v>21.3</v>
      </c>
      <c r="E90" s="18">
        <v>-6.8</v>
      </c>
      <c r="F90" s="19">
        <v>7626</v>
      </c>
      <c r="G90" s="18">
        <v>-533</v>
      </c>
      <c r="H90" s="18">
        <v>1.66</v>
      </c>
      <c r="I90" s="18">
        <v>0</v>
      </c>
      <c r="J90" s="18" t="s">
        <v>322</v>
      </c>
      <c r="K90" s="20" t="s">
        <v>432</v>
      </c>
      <c r="L90" s="18">
        <f t="shared" si="22"/>
        <v>-30.675422138836772</v>
      </c>
      <c r="M90" s="18">
        <f t="shared" si="23"/>
        <v>2.1439811172305272</v>
      </c>
      <c r="N90" s="1">
        <f t="shared" si="24"/>
        <v>-13.643741685800004</v>
      </c>
      <c r="O90" s="18">
        <f t="shared" si="25"/>
        <v>3770.9947213341084</v>
      </c>
      <c r="P90" s="18">
        <f t="shared" si="26"/>
        <v>0.23064187898067942</v>
      </c>
      <c r="Q90" s="18">
        <f t="shared" si="27"/>
        <v>-85.840589367221696</v>
      </c>
      <c r="R90" s="18">
        <f t="shared" si="30"/>
        <v>2315.0636384592517</v>
      </c>
      <c r="S90" s="1">
        <f t="shared" si="30"/>
        <v>1453.8817092845516</v>
      </c>
      <c r="T90" s="18">
        <f t="shared" si="30"/>
        <v>2315.0636384592517</v>
      </c>
      <c r="U90" s="18">
        <f t="shared" si="30"/>
        <v>1453.8817092845516</v>
      </c>
      <c r="V90" s="18">
        <f t="shared" si="30"/>
        <v>932.13222198007907</v>
      </c>
      <c r="W90" s="18">
        <f t="shared" si="30"/>
        <v>609.03670054359657</v>
      </c>
      <c r="X90" s="18">
        <f t="shared" si="30"/>
        <v>404.9074750379657</v>
      </c>
      <c r="Y90" s="18">
        <f t="shared" si="28"/>
        <v>61</v>
      </c>
    </row>
  </sheetData>
  <autoFilter ref="A2:Y57">
    <sortState ref="A3:Y90">
      <sortCondition descending="1" ref="N2:N57"/>
    </sortState>
  </autoFilter>
  <phoneticPr fontId="1" type="noConversion"/>
  <conditionalFormatting sqref="H82:H1048576">
    <cfRule type="cellIs" dxfId="117" priority="26" operator="greaterThan">
      <formula>20</formula>
    </cfRule>
    <cfRule type="cellIs" dxfId="116" priority="27" operator="greaterThan">
      <formula>10</formula>
    </cfRule>
  </conditionalFormatting>
  <conditionalFormatting sqref="N1:N90">
    <cfRule type="cellIs" dxfId="115" priority="24" operator="greaterThan">
      <formula>22</formula>
    </cfRule>
    <cfRule type="cellIs" dxfId="114" priority="25" operator="greaterThan">
      <formula>17.9</formula>
    </cfRule>
  </conditionalFormatting>
  <conditionalFormatting sqref="H1:H2 G82:H1048576 M1:M90">
    <cfRule type="cellIs" dxfId="113" priority="23" operator="lessThan">
      <formula>1</formula>
    </cfRule>
  </conditionalFormatting>
  <conditionalFormatting sqref="H82:H1048576 I1:I2">
    <cfRule type="cellIs" dxfId="112" priority="20" operator="greaterThan">
      <formula>3</formula>
    </cfRule>
    <cfRule type="cellIs" dxfId="111" priority="22" operator="greaterThan">
      <formula>0.1</formula>
    </cfRule>
  </conditionalFormatting>
  <conditionalFormatting sqref="K82:K1048576 L1:L90">
    <cfRule type="cellIs" dxfId="110" priority="21" operator="lessThan">
      <formula>10</formula>
    </cfRule>
  </conditionalFormatting>
  <conditionalFormatting sqref="H26:H31 I22:I25">
    <cfRule type="cellIs" dxfId="109" priority="18" operator="greaterThan">
      <formula>20</formula>
    </cfRule>
    <cfRule type="cellIs" dxfId="108" priority="19" operator="greaterThan">
      <formula>10</formula>
    </cfRule>
  </conditionalFormatting>
  <conditionalFormatting sqref="I22:I25 G26:G31 H3:H31">
    <cfRule type="cellIs" dxfId="107" priority="17" operator="lessThan">
      <formula>1</formula>
    </cfRule>
  </conditionalFormatting>
  <conditionalFormatting sqref="H26:H31 I3:I25">
    <cfRule type="cellIs" dxfId="106" priority="14" operator="greaterThan">
      <formula>3</formula>
    </cfRule>
    <cfRule type="cellIs" dxfId="105" priority="16" operator="greaterThan">
      <formula>0.1</formula>
    </cfRule>
  </conditionalFormatting>
  <conditionalFormatting sqref="K26:K31">
    <cfRule type="cellIs" dxfId="104" priority="15" operator="lessThan">
      <formula>10</formula>
    </cfRule>
  </conditionalFormatting>
  <conditionalFormatting sqref="H32:H41">
    <cfRule type="cellIs" dxfId="103" priority="13" operator="lessThan">
      <formula>1</formula>
    </cfRule>
  </conditionalFormatting>
  <conditionalFormatting sqref="I32:I41">
    <cfRule type="cellIs" dxfId="102" priority="11" operator="greaterThan">
      <formula>3</formula>
    </cfRule>
    <cfRule type="cellIs" dxfId="101" priority="12" operator="greaterThan">
      <formula>0.1</formula>
    </cfRule>
  </conditionalFormatting>
  <conditionalFormatting sqref="H42:H45">
    <cfRule type="cellIs" dxfId="100" priority="10" operator="lessThan">
      <formula>1</formula>
    </cfRule>
  </conditionalFormatting>
  <conditionalFormatting sqref="I42:I45">
    <cfRule type="cellIs" dxfId="99" priority="8" operator="greaterThan">
      <formula>3</formula>
    </cfRule>
    <cfRule type="cellIs" dxfId="98" priority="9" operator="greaterThan">
      <formula>0.1</formula>
    </cfRule>
  </conditionalFormatting>
  <conditionalFormatting sqref="H46:H50">
    <cfRule type="cellIs" dxfId="97" priority="7" operator="lessThan">
      <formula>1</formula>
    </cfRule>
  </conditionalFormatting>
  <conditionalFormatting sqref="I46:I50">
    <cfRule type="cellIs" dxfId="96" priority="5" operator="greaterThan">
      <formula>3</formula>
    </cfRule>
    <cfRule type="cellIs" dxfId="95" priority="6" operator="greaterThan">
      <formula>0.1</formula>
    </cfRule>
  </conditionalFormatting>
  <conditionalFormatting sqref="H51:H57">
    <cfRule type="cellIs" dxfId="94" priority="4" operator="lessThan">
      <formula>1</formula>
    </cfRule>
  </conditionalFormatting>
  <conditionalFormatting sqref="I51:I57">
    <cfRule type="cellIs" dxfId="93" priority="2" operator="greaterThan">
      <formula>3</formula>
    </cfRule>
    <cfRule type="cellIs" dxfId="92" priority="3" operator="greaterThan">
      <formula>0.1</formula>
    </cfRule>
  </conditionalFormatting>
  <conditionalFormatting sqref="N1:N1048576">
    <cfRule type="cellIs" dxfId="91" priority="1" operator="greaterThan">
      <formula>10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workbookViewId="0">
      <selection activeCell="A2" sqref="A2:XFD2"/>
    </sheetView>
  </sheetViews>
  <sheetFormatPr defaultColWidth="9" defaultRowHeight="16.5"/>
  <cols>
    <col min="1" max="1" width="5.25" style="61" bestFit="1" customWidth="1"/>
    <col min="2" max="2" width="17.75" style="61" customWidth="1"/>
    <col min="3" max="7" width="9" style="61"/>
    <col min="8" max="8" width="11" style="61" bestFit="1" customWidth="1"/>
    <col min="9" max="9" width="9" style="61" customWidth="1"/>
    <col min="10" max="18" width="9" style="61"/>
    <col min="19" max="19" width="9" style="1"/>
    <col min="20" max="16384" width="9" style="61"/>
  </cols>
  <sheetData>
    <row r="1" spans="1:25">
      <c r="M1" s="61" t="s">
        <v>46</v>
      </c>
      <c r="N1" s="61">
        <v>2</v>
      </c>
      <c r="R1" s="61">
        <v>5</v>
      </c>
      <c r="S1" s="1">
        <v>10</v>
      </c>
      <c r="T1" s="61">
        <v>5</v>
      </c>
      <c r="U1" s="61">
        <v>10</v>
      </c>
      <c r="V1" s="61">
        <v>15</v>
      </c>
      <c r="W1" s="61">
        <v>20</v>
      </c>
      <c r="X1" s="61">
        <v>25</v>
      </c>
      <c r="Y1" s="61" t="s">
        <v>35</v>
      </c>
    </row>
    <row r="2" spans="1:25">
      <c r="A2" s="61" t="s">
        <v>350</v>
      </c>
      <c r="B2" s="61" t="s">
        <v>4</v>
      </c>
      <c r="C2" s="61" t="s">
        <v>5</v>
      </c>
      <c r="D2" s="61" t="s">
        <v>6</v>
      </c>
      <c r="E2" s="61" t="s">
        <v>7</v>
      </c>
      <c r="F2" s="61" t="s">
        <v>8</v>
      </c>
      <c r="G2" s="61" t="s">
        <v>40</v>
      </c>
      <c r="H2" s="61" t="s">
        <v>41</v>
      </c>
      <c r="I2" s="61" t="s">
        <v>42</v>
      </c>
      <c r="J2" s="61" t="s">
        <v>260</v>
      </c>
      <c r="K2" s="61" t="s">
        <v>9</v>
      </c>
      <c r="L2" s="61" t="s">
        <v>38</v>
      </c>
      <c r="M2" s="61" t="s">
        <v>39</v>
      </c>
      <c r="N2" s="61" t="s">
        <v>0</v>
      </c>
      <c r="O2" s="61" t="s">
        <v>1</v>
      </c>
      <c r="P2" s="61" t="s">
        <v>36</v>
      </c>
      <c r="Q2" s="61" t="s">
        <v>37</v>
      </c>
      <c r="R2" s="61">
        <f t="shared" ref="R2:X2" si="0">POWER((1+R1/100), 10)</f>
        <v>1.6288946267774416</v>
      </c>
      <c r="S2" s="1">
        <f t="shared" si="0"/>
        <v>2.5937424601000019</v>
      </c>
      <c r="T2" s="61">
        <f t="shared" si="0"/>
        <v>1.6288946267774416</v>
      </c>
      <c r="U2" s="61">
        <f t="shared" si="0"/>
        <v>2.5937424601000019</v>
      </c>
      <c r="V2" s="61">
        <f t="shared" si="0"/>
        <v>4.0455577357079067</v>
      </c>
      <c r="W2" s="61">
        <f t="shared" si="0"/>
        <v>6.1917364223999991</v>
      </c>
      <c r="X2" s="61">
        <f t="shared" si="0"/>
        <v>9.3132257461547852</v>
      </c>
    </row>
    <row r="3" spans="1:25">
      <c r="A3" s="61" t="s">
        <v>334</v>
      </c>
      <c r="B3" s="61" t="s">
        <v>128</v>
      </c>
      <c r="C3" s="62">
        <v>13750</v>
      </c>
      <c r="D3" s="61">
        <v>1.4</v>
      </c>
      <c r="E3" s="61">
        <v>50.3</v>
      </c>
      <c r="F3" s="62">
        <v>28050</v>
      </c>
      <c r="G3" s="62">
        <v>12184</v>
      </c>
      <c r="H3" s="61">
        <v>0.11</v>
      </c>
      <c r="I3" s="61">
        <v>2.4</v>
      </c>
      <c r="J3" s="61" t="s">
        <v>261</v>
      </c>
      <c r="K3" s="63" t="s">
        <v>129</v>
      </c>
      <c r="L3" s="61">
        <f t="shared" ref="L3:L57" si="1">C3/G3</f>
        <v>1.1285292186474065</v>
      </c>
      <c r="M3" s="61">
        <f t="shared" ref="M3:M57" si="2">C3/F3</f>
        <v>0.49019607843137253</v>
      </c>
      <c r="N3" s="1">
        <f t="shared" ref="N3:N57" si="3">((POWER(P3,1/10)-1)*100)</f>
        <v>61.406863149698431</v>
      </c>
      <c r="O3" s="61">
        <f t="shared" ref="O3:O57" si="4">IF($N$1=1,POWER((1+(D3+E3)/200),10)*F3,POWER((1+(E3)/100),10)*F3)</f>
        <v>1650147.1416514672</v>
      </c>
      <c r="P3" s="61">
        <f t="shared" ref="P3:P57" si="5">O3/C3</f>
        <v>120.0107012110158</v>
      </c>
      <c r="Q3" s="61">
        <f t="shared" ref="Q3:Q57" si="6">R3/C3*100-100</f>
        <v>7267.616004016264</v>
      </c>
      <c r="R3" s="61">
        <f t="shared" ref="R3:X18" si="7">$O3/R$2</f>
        <v>1013047.2005522364</v>
      </c>
      <c r="S3" s="1">
        <f t="shared" si="7"/>
        <v>636203.15703504568</v>
      </c>
      <c r="T3" s="61">
        <f t="shared" si="7"/>
        <v>1013047.2005522364</v>
      </c>
      <c r="U3" s="61">
        <f t="shared" si="7"/>
        <v>636203.15703504568</v>
      </c>
      <c r="V3" s="61">
        <f t="shared" si="7"/>
        <v>407891.13626695488</v>
      </c>
      <c r="W3" s="61">
        <f t="shared" si="7"/>
        <v>266507.97596643306</v>
      </c>
      <c r="X3" s="61">
        <f t="shared" si="7"/>
        <v>177183.20017452328</v>
      </c>
      <c r="Y3" s="61">
        <f t="shared" ref="Y3:Y57" si="8">ROUND(1000000/C3,  0)</f>
        <v>73</v>
      </c>
    </row>
    <row r="4" spans="1:25">
      <c r="A4" s="61" t="s">
        <v>336</v>
      </c>
      <c r="B4" s="61" t="s">
        <v>31</v>
      </c>
      <c r="C4" s="62">
        <v>4840</v>
      </c>
      <c r="D4" s="61">
        <v>0.4</v>
      </c>
      <c r="E4" s="61">
        <v>39.700000000000003</v>
      </c>
      <c r="F4" s="62">
        <v>8185</v>
      </c>
      <c r="G4" s="62">
        <v>2839</v>
      </c>
      <c r="H4" s="61">
        <v>0.19</v>
      </c>
      <c r="I4" s="61">
        <v>2.1</v>
      </c>
      <c r="J4" s="61" t="s">
        <v>275</v>
      </c>
      <c r="K4" s="63" t="s">
        <v>138</v>
      </c>
      <c r="L4" s="61">
        <f t="shared" si="1"/>
        <v>1.704825642831983</v>
      </c>
      <c r="M4" s="61">
        <f t="shared" si="2"/>
        <v>0.5913255956017105</v>
      </c>
      <c r="N4" s="1">
        <f t="shared" si="3"/>
        <v>47.235907780439135</v>
      </c>
      <c r="O4" s="61">
        <f t="shared" si="4"/>
        <v>231730.25785574445</v>
      </c>
      <c r="P4" s="61">
        <f t="shared" si="5"/>
        <v>47.878152449533978</v>
      </c>
      <c r="Q4" s="61">
        <f t="shared" si="6"/>
        <v>2839.3032343813875</v>
      </c>
      <c r="R4" s="61">
        <f t="shared" si="7"/>
        <v>142262.27654405916</v>
      </c>
      <c r="S4" s="1">
        <f t="shared" si="7"/>
        <v>89342.045874057236</v>
      </c>
      <c r="T4" s="61">
        <f t="shared" si="7"/>
        <v>142262.27654405916</v>
      </c>
      <c r="U4" s="61">
        <f t="shared" si="7"/>
        <v>89342.045874057236</v>
      </c>
      <c r="V4" s="61">
        <f t="shared" si="7"/>
        <v>57280.175687616393</v>
      </c>
      <c r="W4" s="61">
        <f t="shared" si="7"/>
        <v>37425.730368206263</v>
      </c>
      <c r="X4" s="61">
        <f t="shared" si="7"/>
        <v>24881.846974601736</v>
      </c>
      <c r="Y4" s="61">
        <f t="shared" si="8"/>
        <v>207</v>
      </c>
    </row>
    <row r="5" spans="1:25">
      <c r="A5" s="61" t="s">
        <v>334</v>
      </c>
      <c r="B5" s="61" t="s">
        <v>119</v>
      </c>
      <c r="C5" s="62">
        <v>1470</v>
      </c>
      <c r="D5" s="61">
        <v>18</v>
      </c>
      <c r="E5" s="61">
        <v>22.1</v>
      </c>
      <c r="F5" s="62">
        <v>1924</v>
      </c>
      <c r="G5" s="61">
        <v>353</v>
      </c>
      <c r="H5" s="61">
        <v>0.33</v>
      </c>
      <c r="I5" s="61">
        <v>5.4</v>
      </c>
      <c r="J5" s="61" t="s">
        <v>263</v>
      </c>
      <c r="K5" s="63" t="s">
        <v>120</v>
      </c>
      <c r="L5" s="61">
        <f t="shared" si="1"/>
        <v>4.1643059490084982</v>
      </c>
      <c r="M5" s="61">
        <f t="shared" si="2"/>
        <v>0.76403326403326399</v>
      </c>
      <c r="N5" s="1">
        <f t="shared" si="3"/>
        <v>25.430870766349777</v>
      </c>
      <c r="O5" s="61">
        <f t="shared" si="4"/>
        <v>14169.734312533814</v>
      </c>
      <c r="P5" s="61">
        <f t="shared" si="5"/>
        <v>9.6392750425400102</v>
      </c>
      <c r="Q5" s="61">
        <f t="shared" si="6"/>
        <v>491.76787031399783</v>
      </c>
      <c r="R5" s="61">
        <f t="shared" si="7"/>
        <v>8698.9876936157689</v>
      </c>
      <c r="S5" s="1">
        <f t="shared" si="7"/>
        <v>5463.0459771967871</v>
      </c>
      <c r="T5" s="61">
        <f t="shared" si="7"/>
        <v>8698.9876936157689</v>
      </c>
      <c r="U5" s="61">
        <f t="shared" si="7"/>
        <v>5463.0459771967871</v>
      </c>
      <c r="V5" s="61">
        <f t="shared" si="7"/>
        <v>3502.5416118685898</v>
      </c>
      <c r="W5" s="61">
        <f t="shared" si="7"/>
        <v>2288.4911995400212</v>
      </c>
      <c r="X5" s="61">
        <f t="shared" si="7"/>
        <v>1521.4636366335444</v>
      </c>
      <c r="Y5" s="61">
        <f t="shared" si="8"/>
        <v>680</v>
      </c>
    </row>
    <row r="6" spans="1:25">
      <c r="A6" s="61" t="s">
        <v>334</v>
      </c>
      <c r="B6" s="61" t="s">
        <v>375</v>
      </c>
      <c r="C6" s="62">
        <v>1405</v>
      </c>
      <c r="D6" s="61">
        <v>2.9</v>
      </c>
      <c r="E6" s="61">
        <v>23.1</v>
      </c>
      <c r="F6" s="62">
        <v>1565</v>
      </c>
      <c r="G6" s="61">
        <v>331</v>
      </c>
      <c r="H6" s="61">
        <v>0.21</v>
      </c>
      <c r="I6" s="61">
        <v>1.4</v>
      </c>
      <c r="J6" s="61" t="s">
        <v>279</v>
      </c>
      <c r="K6" s="63" t="s">
        <v>376</v>
      </c>
      <c r="L6" s="61">
        <f t="shared" si="1"/>
        <v>4.2447129909365557</v>
      </c>
      <c r="M6" s="61">
        <f t="shared" si="2"/>
        <v>0.89776357827476039</v>
      </c>
      <c r="N6" s="1">
        <f t="shared" si="3"/>
        <v>24.434800169406536</v>
      </c>
      <c r="O6" s="61">
        <f t="shared" si="4"/>
        <v>12505.321778869607</v>
      </c>
      <c r="P6" s="61">
        <f t="shared" si="5"/>
        <v>8.9005848959926031</v>
      </c>
      <c r="Q6" s="61">
        <f t="shared" si="6"/>
        <v>446.41870319145596</v>
      </c>
      <c r="R6" s="61">
        <f t="shared" si="7"/>
        <v>7677.1827798399563</v>
      </c>
      <c r="S6" s="1">
        <f t="shared" si="7"/>
        <v>4821.3428940001486</v>
      </c>
      <c r="T6" s="61">
        <f t="shared" si="7"/>
        <v>7677.1827798399563</v>
      </c>
      <c r="U6" s="61">
        <f t="shared" si="7"/>
        <v>4821.3428940001486</v>
      </c>
      <c r="V6" s="61">
        <f t="shared" si="7"/>
        <v>3091.1242888692527</v>
      </c>
      <c r="W6" s="61">
        <f t="shared" si="7"/>
        <v>2019.6792831214186</v>
      </c>
      <c r="X6" s="61">
        <f t="shared" si="7"/>
        <v>1342.7487016550376</v>
      </c>
      <c r="Y6" s="61">
        <f t="shared" si="8"/>
        <v>712</v>
      </c>
    </row>
    <row r="7" spans="1:25">
      <c r="A7" s="61" t="s">
        <v>336</v>
      </c>
      <c r="B7" s="61" t="s">
        <v>381</v>
      </c>
      <c r="C7" s="62">
        <v>10600</v>
      </c>
      <c r="D7" s="61">
        <v>4.0999999999999996</v>
      </c>
      <c r="E7" s="61">
        <v>22.6</v>
      </c>
      <c r="F7" s="62">
        <v>11463</v>
      </c>
      <c r="G7" s="62">
        <v>2380</v>
      </c>
      <c r="H7" s="61">
        <v>0.28999999999999998</v>
      </c>
      <c r="I7" s="61">
        <v>0</v>
      </c>
      <c r="J7" s="61" t="s">
        <v>286</v>
      </c>
      <c r="K7" s="63" t="s">
        <v>382</v>
      </c>
      <c r="L7" s="61">
        <f t="shared" si="1"/>
        <v>4.4537815126050422</v>
      </c>
      <c r="M7" s="61">
        <f t="shared" si="2"/>
        <v>0.92471429817674256</v>
      </c>
      <c r="N7" s="1">
        <f t="shared" si="3"/>
        <v>23.563361007846527</v>
      </c>
      <c r="O7" s="61">
        <f t="shared" si="4"/>
        <v>87943.347809407045</v>
      </c>
      <c r="P7" s="61">
        <f t="shared" si="5"/>
        <v>8.2965422461704765</v>
      </c>
      <c r="Q7" s="61">
        <f t="shared" si="6"/>
        <v>409.33572434848759</v>
      </c>
      <c r="R7" s="61">
        <f t="shared" si="7"/>
        <v>53989.586780939688</v>
      </c>
      <c r="S7" s="1">
        <f t="shared" si="7"/>
        <v>33905.96759788417</v>
      </c>
      <c r="T7" s="61">
        <f t="shared" si="7"/>
        <v>53989.586780939688</v>
      </c>
      <c r="U7" s="61">
        <f t="shared" si="7"/>
        <v>33905.96759788417</v>
      </c>
      <c r="V7" s="61">
        <f t="shared" si="7"/>
        <v>21738.250583641315</v>
      </c>
      <c r="W7" s="61">
        <f t="shared" si="7"/>
        <v>14203.341649242724</v>
      </c>
      <c r="X7" s="61">
        <f t="shared" si="7"/>
        <v>9442.8450685539119</v>
      </c>
      <c r="Y7" s="61">
        <f t="shared" si="8"/>
        <v>94</v>
      </c>
    </row>
    <row r="8" spans="1:25">
      <c r="A8" s="61" t="s">
        <v>334</v>
      </c>
      <c r="B8" s="61" t="s">
        <v>371</v>
      </c>
      <c r="C8" s="62">
        <v>2825</v>
      </c>
      <c r="D8" s="61">
        <v>8.1</v>
      </c>
      <c r="E8" s="61">
        <v>4.5</v>
      </c>
      <c r="F8" s="62">
        <v>11149</v>
      </c>
      <c r="G8" s="61">
        <v>491</v>
      </c>
      <c r="H8" s="61">
        <v>0.1</v>
      </c>
      <c r="I8" s="61">
        <v>1.7</v>
      </c>
      <c r="J8" s="61" t="s">
        <v>263</v>
      </c>
      <c r="K8" s="63" t="s">
        <v>372</v>
      </c>
      <c r="L8" s="61">
        <f t="shared" si="1"/>
        <v>5.7535641547861509</v>
      </c>
      <c r="M8" s="61">
        <f t="shared" si="2"/>
        <v>0.25338595389721053</v>
      </c>
      <c r="N8" s="1">
        <f t="shared" si="3"/>
        <v>19.87759922025969</v>
      </c>
      <c r="O8" s="61">
        <f t="shared" si="4"/>
        <v>17314.05608290005</v>
      </c>
      <c r="P8" s="61">
        <f t="shared" si="5"/>
        <v>6.1288694098761241</v>
      </c>
      <c r="Q8" s="61">
        <f t="shared" si="6"/>
        <v>276.25941599434844</v>
      </c>
      <c r="R8" s="61">
        <f t="shared" si="7"/>
        <v>10629.328501840344</v>
      </c>
      <c r="S8" s="1">
        <f t="shared" si="7"/>
        <v>6675.3181355686738</v>
      </c>
      <c r="T8" s="61">
        <f t="shared" si="7"/>
        <v>10629.328501840344</v>
      </c>
      <c r="U8" s="61">
        <f t="shared" si="7"/>
        <v>6675.3181355686738</v>
      </c>
      <c r="V8" s="61">
        <f t="shared" si="7"/>
        <v>4279.7698646291528</v>
      </c>
      <c r="W8" s="61">
        <f t="shared" si="7"/>
        <v>2796.3167198562519</v>
      </c>
      <c r="X8" s="61">
        <f t="shared" si="7"/>
        <v>1859.0826159291394</v>
      </c>
      <c r="Y8" s="61">
        <f t="shared" si="8"/>
        <v>354</v>
      </c>
    </row>
    <row r="9" spans="1:25">
      <c r="A9" s="61" t="s">
        <v>334</v>
      </c>
      <c r="B9" s="61" t="s">
        <v>280</v>
      </c>
      <c r="C9" s="62">
        <v>8570</v>
      </c>
      <c r="D9" s="61">
        <v>1.7</v>
      </c>
      <c r="E9" s="61">
        <v>8.5</v>
      </c>
      <c r="F9" s="62">
        <v>22028</v>
      </c>
      <c r="G9" s="62">
        <v>1807</v>
      </c>
      <c r="H9" s="61">
        <v>0.38</v>
      </c>
      <c r="I9" s="61">
        <v>2.9</v>
      </c>
      <c r="J9" s="61" t="s">
        <v>281</v>
      </c>
      <c r="K9" s="63" t="s">
        <v>282</v>
      </c>
      <c r="L9" s="61">
        <f t="shared" si="1"/>
        <v>4.742667404537908</v>
      </c>
      <c r="M9" s="61">
        <f t="shared" si="2"/>
        <v>0.38905029961866716</v>
      </c>
      <c r="N9" s="1">
        <f t="shared" si="3"/>
        <v>19.241975590611805</v>
      </c>
      <c r="O9" s="61">
        <f t="shared" si="4"/>
        <v>49804.943258557221</v>
      </c>
      <c r="P9" s="61">
        <f t="shared" si="5"/>
        <v>5.8115453043824061</v>
      </c>
      <c r="Q9" s="61">
        <f t="shared" si="6"/>
        <v>256.77846859129255</v>
      </c>
      <c r="R9" s="61">
        <f t="shared" si="7"/>
        <v>30575.914758273771</v>
      </c>
      <c r="S9" s="1">
        <f t="shared" si="7"/>
        <v>19201.961653755319</v>
      </c>
      <c r="T9" s="61">
        <f t="shared" si="7"/>
        <v>30575.914758273771</v>
      </c>
      <c r="U9" s="61">
        <f t="shared" si="7"/>
        <v>19201.961653755319</v>
      </c>
      <c r="V9" s="61">
        <f t="shared" si="7"/>
        <v>12311.020262782671</v>
      </c>
      <c r="W9" s="61">
        <f t="shared" si="7"/>
        <v>8043.7763917689772</v>
      </c>
      <c r="X9" s="61">
        <f t="shared" si="7"/>
        <v>5347.7650618659736</v>
      </c>
      <c r="Y9" s="61">
        <f t="shared" si="8"/>
        <v>117</v>
      </c>
    </row>
    <row r="10" spans="1:25">
      <c r="A10" s="61" t="s">
        <v>334</v>
      </c>
      <c r="B10" s="61" t="s">
        <v>363</v>
      </c>
      <c r="C10" s="62">
        <v>642000</v>
      </c>
      <c r="D10" s="61">
        <v>3.7</v>
      </c>
      <c r="E10" s="61">
        <v>7.8</v>
      </c>
      <c r="F10" s="62">
        <v>1760221</v>
      </c>
      <c r="G10" s="62">
        <v>132630</v>
      </c>
      <c r="H10" s="61">
        <v>0.37</v>
      </c>
      <c r="I10" s="61">
        <v>1.5</v>
      </c>
      <c r="J10" s="61" t="s">
        <v>283</v>
      </c>
      <c r="K10" s="63" t="s">
        <v>364</v>
      </c>
      <c r="L10" s="61">
        <f t="shared" si="1"/>
        <v>4.8405338158787607</v>
      </c>
      <c r="M10" s="61">
        <f t="shared" si="2"/>
        <v>0.36472692917537058</v>
      </c>
      <c r="N10" s="1">
        <f t="shared" si="3"/>
        <v>19.240002877157391</v>
      </c>
      <c r="O10" s="61">
        <f t="shared" si="4"/>
        <v>3730394.8807940022</v>
      </c>
      <c r="P10" s="61">
        <f t="shared" si="5"/>
        <v>5.8105839264704082</v>
      </c>
      <c r="Q10" s="61">
        <f t="shared" si="6"/>
        <v>256.71944832710881</v>
      </c>
      <c r="R10" s="61">
        <f t="shared" si="7"/>
        <v>2290138.8582600388</v>
      </c>
      <c r="S10" s="1">
        <f t="shared" si="7"/>
        <v>1438228.7132124046</v>
      </c>
      <c r="T10" s="61">
        <f t="shared" si="7"/>
        <v>2290138.8582600388</v>
      </c>
      <c r="U10" s="61">
        <f t="shared" si="7"/>
        <v>1438228.7132124046</v>
      </c>
      <c r="V10" s="61">
        <f t="shared" si="7"/>
        <v>922096.56232757831</v>
      </c>
      <c r="W10" s="61">
        <f t="shared" si="7"/>
        <v>602479.59963193198</v>
      </c>
      <c r="X10" s="61">
        <f t="shared" si="7"/>
        <v>400548.10035440145</v>
      </c>
      <c r="Y10" s="61">
        <f t="shared" si="8"/>
        <v>2</v>
      </c>
    </row>
    <row r="11" spans="1:25">
      <c r="A11" s="61" t="s">
        <v>334</v>
      </c>
      <c r="B11" s="61" t="s">
        <v>19</v>
      </c>
      <c r="C11" s="62">
        <v>16800</v>
      </c>
      <c r="D11" s="61">
        <v>67.400000000000006</v>
      </c>
      <c r="E11" s="61">
        <v>11.9</v>
      </c>
      <c r="F11" s="62">
        <v>31396</v>
      </c>
      <c r="G11" s="62">
        <v>3429</v>
      </c>
      <c r="H11" s="61">
        <v>0.44</v>
      </c>
      <c r="I11" s="61">
        <v>1.3</v>
      </c>
      <c r="J11" s="61" t="s">
        <v>290</v>
      </c>
      <c r="K11" s="63" t="s">
        <v>136</v>
      </c>
      <c r="L11" s="61">
        <f t="shared" si="1"/>
        <v>4.8993875765529307</v>
      </c>
      <c r="M11" s="61">
        <f t="shared" si="2"/>
        <v>0.53510001274047647</v>
      </c>
      <c r="N11" s="1">
        <f t="shared" si="3"/>
        <v>19.120522691089793</v>
      </c>
      <c r="O11" s="61">
        <f t="shared" si="4"/>
        <v>96644.06431699387</v>
      </c>
      <c r="P11" s="61">
        <f t="shared" si="5"/>
        <v>5.7526228760115403</v>
      </c>
      <c r="Q11" s="61">
        <f t="shared" si="6"/>
        <v>253.16114262052446</v>
      </c>
      <c r="R11" s="61">
        <f t="shared" si="7"/>
        <v>59331.071960248111</v>
      </c>
      <c r="S11" s="1">
        <f t="shared" si="7"/>
        <v>37260.470460613025</v>
      </c>
      <c r="T11" s="61">
        <f t="shared" si="7"/>
        <v>59331.071960248111</v>
      </c>
      <c r="U11" s="61">
        <f t="shared" si="7"/>
        <v>37260.470460613025</v>
      </c>
      <c r="V11" s="61">
        <f t="shared" si="7"/>
        <v>23888.934636618833</v>
      </c>
      <c r="W11" s="61">
        <f t="shared" si="7"/>
        <v>15608.555940359836</v>
      </c>
      <c r="X11" s="61">
        <f t="shared" si="7"/>
        <v>10377.077389850232</v>
      </c>
      <c r="Y11" s="61">
        <f t="shared" si="8"/>
        <v>60</v>
      </c>
    </row>
    <row r="12" spans="1:25">
      <c r="A12" s="61" t="s">
        <v>334</v>
      </c>
      <c r="B12" s="61" t="s">
        <v>77</v>
      </c>
      <c r="C12" s="62">
        <v>35750</v>
      </c>
      <c r="D12" s="61">
        <v>15.8</v>
      </c>
      <c r="E12" s="61">
        <v>12.2</v>
      </c>
      <c r="F12" s="62">
        <v>64465</v>
      </c>
      <c r="G12" s="62">
        <v>7556</v>
      </c>
      <c r="H12" s="61">
        <v>0.46</v>
      </c>
      <c r="I12" s="61">
        <v>2.2000000000000002</v>
      </c>
      <c r="J12" s="61" t="s">
        <v>263</v>
      </c>
      <c r="K12" s="63" t="s">
        <v>130</v>
      </c>
      <c r="L12" s="61">
        <f t="shared" si="1"/>
        <v>4.7313393329804132</v>
      </c>
      <c r="M12" s="61">
        <f t="shared" si="2"/>
        <v>0.55456449236019545</v>
      </c>
      <c r="N12" s="1">
        <f t="shared" si="3"/>
        <v>19.013890151365697</v>
      </c>
      <c r="O12" s="61">
        <f t="shared" si="4"/>
        <v>203822.70276636459</v>
      </c>
      <c r="P12" s="61">
        <f t="shared" si="5"/>
        <v>5.7013343431150929</v>
      </c>
      <c r="Q12" s="61">
        <f t="shared" si="6"/>
        <v>250.0124716105455</v>
      </c>
      <c r="R12" s="61">
        <f t="shared" si="7"/>
        <v>125129.45860077001</v>
      </c>
      <c r="S12" s="1">
        <f t="shared" si="7"/>
        <v>78582.475284961867</v>
      </c>
      <c r="T12" s="61">
        <f t="shared" si="7"/>
        <v>125129.45860077001</v>
      </c>
      <c r="U12" s="61">
        <f t="shared" si="7"/>
        <v>78582.475284961867</v>
      </c>
      <c r="V12" s="61">
        <f t="shared" si="7"/>
        <v>50381.854884268243</v>
      </c>
      <c r="W12" s="61">
        <f t="shared" si="7"/>
        <v>32918.50441646549</v>
      </c>
      <c r="X12" s="61">
        <f t="shared" si="7"/>
        <v>21885.296064096616</v>
      </c>
      <c r="Y12" s="61">
        <f t="shared" si="8"/>
        <v>28</v>
      </c>
    </row>
    <row r="13" spans="1:25">
      <c r="A13" s="61" t="s">
        <v>334</v>
      </c>
      <c r="B13" s="61" t="s">
        <v>369</v>
      </c>
      <c r="C13" s="62">
        <v>3720</v>
      </c>
      <c r="D13" s="61">
        <v>2.6</v>
      </c>
      <c r="E13" s="61">
        <v>3.6</v>
      </c>
      <c r="F13" s="62">
        <v>13609</v>
      </c>
      <c r="G13" s="61">
        <v>462</v>
      </c>
      <c r="H13" s="61">
        <v>0.83</v>
      </c>
      <c r="I13" s="61">
        <v>0</v>
      </c>
      <c r="J13" s="61" t="s">
        <v>264</v>
      </c>
      <c r="K13" s="63" t="s">
        <v>370</v>
      </c>
      <c r="L13" s="61">
        <f t="shared" si="1"/>
        <v>8.0519480519480524</v>
      </c>
      <c r="M13" s="61">
        <f t="shared" si="2"/>
        <v>0.27334851936218679</v>
      </c>
      <c r="N13" s="1">
        <f t="shared" si="3"/>
        <v>17.947321503982373</v>
      </c>
      <c r="O13" s="61">
        <f t="shared" si="4"/>
        <v>19383.12373578687</v>
      </c>
      <c r="P13" s="61">
        <f t="shared" si="5"/>
        <v>5.2105171332760403</v>
      </c>
      <c r="Q13" s="61">
        <f t="shared" si="6"/>
        <v>219.88055259193641</v>
      </c>
      <c r="R13" s="61">
        <f t="shared" si="7"/>
        <v>11899.556556420035</v>
      </c>
      <c r="S13" s="1">
        <f t="shared" si="7"/>
        <v>7473.0332845148987</v>
      </c>
      <c r="T13" s="61">
        <f t="shared" si="7"/>
        <v>11899.556556420035</v>
      </c>
      <c r="U13" s="61">
        <f t="shared" si="7"/>
        <v>7473.0332845148987</v>
      </c>
      <c r="V13" s="61">
        <f t="shared" si="7"/>
        <v>4791.2117443542402</v>
      </c>
      <c r="W13" s="61">
        <f t="shared" si="7"/>
        <v>3130.4826971742627</v>
      </c>
      <c r="X13" s="61">
        <f t="shared" si="7"/>
        <v>2081.2470634881488</v>
      </c>
      <c r="Y13" s="61">
        <f t="shared" si="8"/>
        <v>269</v>
      </c>
    </row>
    <row r="14" spans="1:25">
      <c r="A14" s="61" t="s">
        <v>336</v>
      </c>
      <c r="B14" s="61" t="s">
        <v>293</v>
      </c>
      <c r="C14" s="62">
        <v>2655</v>
      </c>
      <c r="D14" s="61">
        <v>7.2</v>
      </c>
      <c r="E14" s="61">
        <v>10.4</v>
      </c>
      <c r="F14" s="62">
        <v>5062</v>
      </c>
      <c r="G14" s="61">
        <v>447</v>
      </c>
      <c r="H14" s="61">
        <v>0.47</v>
      </c>
      <c r="I14" s="61">
        <v>0</v>
      </c>
      <c r="J14" s="61" t="s">
        <v>275</v>
      </c>
      <c r="K14" s="63" t="s">
        <v>294</v>
      </c>
      <c r="L14" s="61">
        <f t="shared" si="1"/>
        <v>5.9395973154362416</v>
      </c>
      <c r="M14" s="61">
        <f t="shared" si="2"/>
        <v>0.52449624654286842</v>
      </c>
      <c r="N14" s="1">
        <f t="shared" si="3"/>
        <v>17.759196833062841</v>
      </c>
      <c r="O14" s="61">
        <f t="shared" si="4"/>
        <v>13614.850433868662</v>
      </c>
      <c r="P14" s="61">
        <f t="shared" si="5"/>
        <v>5.1280039298940343</v>
      </c>
      <c r="Q14" s="61">
        <f t="shared" si="6"/>
        <v>214.8149576771047</v>
      </c>
      <c r="R14" s="61">
        <f t="shared" si="7"/>
        <v>8358.3371263271292</v>
      </c>
      <c r="S14" s="1">
        <f t="shared" si="7"/>
        <v>5249.1142213648072</v>
      </c>
      <c r="T14" s="61">
        <f t="shared" si="7"/>
        <v>8358.3371263271292</v>
      </c>
      <c r="U14" s="61">
        <f t="shared" si="7"/>
        <v>5249.1142213648072</v>
      </c>
      <c r="V14" s="61">
        <f t="shared" si="7"/>
        <v>3365.3828033889831</v>
      </c>
      <c r="W14" s="61">
        <f t="shared" si="7"/>
        <v>2198.8743552800274</v>
      </c>
      <c r="X14" s="61">
        <f t="shared" si="7"/>
        <v>1461.8834338349327</v>
      </c>
      <c r="Y14" s="61">
        <f t="shared" si="8"/>
        <v>377</v>
      </c>
    </row>
    <row r="15" spans="1:25">
      <c r="A15" s="61" t="s">
        <v>336</v>
      </c>
      <c r="B15" s="61" t="s">
        <v>86</v>
      </c>
      <c r="C15" s="62">
        <v>4955</v>
      </c>
      <c r="D15" s="61">
        <v>12.9</v>
      </c>
      <c r="E15" s="61">
        <v>12</v>
      </c>
      <c r="F15" s="62">
        <v>8049</v>
      </c>
      <c r="G15" s="61">
        <v>906</v>
      </c>
      <c r="H15" s="61">
        <v>0.18</v>
      </c>
      <c r="I15" s="61">
        <v>2.4</v>
      </c>
      <c r="J15" s="61" t="s">
        <v>269</v>
      </c>
      <c r="K15" s="63" t="s">
        <v>105</v>
      </c>
      <c r="L15" s="61">
        <f t="shared" si="1"/>
        <v>5.4690949227373071</v>
      </c>
      <c r="M15" s="61">
        <f t="shared" si="2"/>
        <v>0.61560442290967821</v>
      </c>
      <c r="N15" s="1">
        <f t="shared" si="3"/>
        <v>17.567653284884187</v>
      </c>
      <c r="O15" s="61">
        <f t="shared" si="4"/>
        <v>24998.972228962557</v>
      </c>
      <c r="P15" s="61">
        <f t="shared" si="5"/>
        <v>5.0452012571064699</v>
      </c>
      <c r="Q15" s="61">
        <f t="shared" si="6"/>
        <v>209.73159185181618</v>
      </c>
      <c r="R15" s="61">
        <f t="shared" si="7"/>
        <v>15347.200376257491</v>
      </c>
      <c r="S15" s="1">
        <f t="shared" si="7"/>
        <v>9638.1859855117309</v>
      </c>
      <c r="T15" s="61">
        <f t="shared" si="7"/>
        <v>15347.200376257491</v>
      </c>
      <c r="U15" s="61">
        <f t="shared" si="7"/>
        <v>9638.1859855117309</v>
      </c>
      <c r="V15" s="61">
        <f t="shared" si="7"/>
        <v>6179.3636037647957</v>
      </c>
      <c r="W15" s="61">
        <f t="shared" si="7"/>
        <v>4037.473581485664</v>
      </c>
      <c r="X15" s="61">
        <f t="shared" si="7"/>
        <v>2684.24420392516</v>
      </c>
      <c r="Y15" s="61">
        <f t="shared" si="8"/>
        <v>202</v>
      </c>
    </row>
    <row r="16" spans="1:25">
      <c r="A16" s="61" t="s">
        <v>336</v>
      </c>
      <c r="B16" s="61" t="s">
        <v>300</v>
      </c>
      <c r="C16" s="62">
        <v>4205</v>
      </c>
      <c r="D16" s="61">
        <v>5.2</v>
      </c>
      <c r="E16" s="61">
        <v>5.4</v>
      </c>
      <c r="F16" s="62">
        <v>12157</v>
      </c>
      <c r="G16" s="61">
        <v>607</v>
      </c>
      <c r="H16" s="61">
        <v>0.23</v>
      </c>
      <c r="I16" s="61">
        <v>3.9</v>
      </c>
      <c r="J16" s="61" t="s">
        <v>289</v>
      </c>
      <c r="K16" s="63" t="s">
        <v>301</v>
      </c>
      <c r="L16" s="61">
        <f t="shared" si="1"/>
        <v>6.9275123558484353</v>
      </c>
      <c r="M16" s="61">
        <f t="shared" si="2"/>
        <v>0.34589125606646376</v>
      </c>
      <c r="N16" s="1">
        <f t="shared" si="3"/>
        <v>17.205138533249077</v>
      </c>
      <c r="O16" s="61">
        <f t="shared" si="4"/>
        <v>20569.916344047335</v>
      </c>
      <c r="P16" s="61">
        <f t="shared" si="5"/>
        <v>4.891775587169402</v>
      </c>
      <c r="Q16" s="61">
        <f t="shared" si="6"/>
        <v>200.31258663104256</v>
      </c>
      <c r="R16" s="61">
        <f t="shared" si="7"/>
        <v>12628.14426783534</v>
      </c>
      <c r="S16" s="1">
        <f t="shared" si="7"/>
        <v>7930.5932105742913</v>
      </c>
      <c r="T16" s="61">
        <f t="shared" si="7"/>
        <v>12628.14426783534</v>
      </c>
      <c r="U16" s="61">
        <f t="shared" si="7"/>
        <v>7930.5932105742913</v>
      </c>
      <c r="V16" s="61">
        <f t="shared" si="7"/>
        <v>5084.5687264547059</v>
      </c>
      <c r="W16" s="61">
        <f t="shared" si="7"/>
        <v>3322.1563291407297</v>
      </c>
      <c r="X16" s="61">
        <f t="shared" si="7"/>
        <v>2208.6779494784796</v>
      </c>
      <c r="Y16" s="61">
        <f t="shared" si="8"/>
        <v>238</v>
      </c>
    </row>
    <row r="17" spans="1:25">
      <c r="A17" s="61" t="s">
        <v>354</v>
      </c>
      <c r="B17" s="61" t="s">
        <v>126</v>
      </c>
      <c r="C17" s="62">
        <v>5820</v>
      </c>
      <c r="D17" s="61">
        <v>5.7</v>
      </c>
      <c r="E17" s="61">
        <v>6.7</v>
      </c>
      <c r="F17" s="62">
        <v>14617</v>
      </c>
      <c r="G17" s="61">
        <v>954</v>
      </c>
      <c r="H17" s="61">
        <v>0.31</v>
      </c>
      <c r="I17" s="61">
        <v>1.5</v>
      </c>
      <c r="J17" s="61" t="s">
        <v>261</v>
      </c>
      <c r="K17" s="63" t="s">
        <v>127</v>
      </c>
      <c r="L17" s="61">
        <f t="shared" si="1"/>
        <v>6.10062893081761</v>
      </c>
      <c r="M17" s="61">
        <f t="shared" si="2"/>
        <v>0.39816651843743583</v>
      </c>
      <c r="N17" s="1">
        <f t="shared" si="3"/>
        <v>16.992479578386721</v>
      </c>
      <c r="O17" s="61">
        <f t="shared" si="4"/>
        <v>27957.764428404851</v>
      </c>
      <c r="P17" s="61">
        <f t="shared" si="5"/>
        <v>4.8037395925094248</v>
      </c>
      <c r="Q17" s="61">
        <f t="shared" si="6"/>
        <v>194.90794024000218</v>
      </c>
      <c r="R17" s="61">
        <f t="shared" si="7"/>
        <v>17163.642121968129</v>
      </c>
      <c r="S17" s="1">
        <f t="shared" si="7"/>
        <v>10778.928462823151</v>
      </c>
      <c r="T17" s="61">
        <f t="shared" si="7"/>
        <v>17163.642121968129</v>
      </c>
      <c r="U17" s="61">
        <f t="shared" si="7"/>
        <v>10778.928462823151</v>
      </c>
      <c r="V17" s="61">
        <f t="shared" si="7"/>
        <v>6910.7317840596079</v>
      </c>
      <c r="W17" s="61">
        <f t="shared" si="7"/>
        <v>4515.3350403065206</v>
      </c>
      <c r="X17" s="61">
        <f t="shared" si="7"/>
        <v>3001.9420972317744</v>
      </c>
      <c r="Y17" s="61">
        <f t="shared" si="8"/>
        <v>172</v>
      </c>
    </row>
    <row r="18" spans="1:25">
      <c r="A18" s="61" t="s">
        <v>334</v>
      </c>
      <c r="B18" s="61" t="s">
        <v>74</v>
      </c>
      <c r="C18" s="62">
        <v>14050</v>
      </c>
      <c r="D18" s="61">
        <v>19.2</v>
      </c>
      <c r="E18" s="61">
        <v>15.5</v>
      </c>
      <c r="F18" s="62">
        <v>15549</v>
      </c>
      <c r="G18" s="62">
        <v>2168</v>
      </c>
      <c r="H18" s="61">
        <v>0.3</v>
      </c>
      <c r="I18" s="61">
        <v>0.9</v>
      </c>
      <c r="J18" s="61" t="s">
        <v>279</v>
      </c>
      <c r="K18" s="63" t="s">
        <v>140</v>
      </c>
      <c r="L18" s="61">
        <f t="shared" si="1"/>
        <v>6.480627306273063</v>
      </c>
      <c r="M18" s="61">
        <f t="shared" si="2"/>
        <v>0.90359508650073961</v>
      </c>
      <c r="N18" s="1">
        <f t="shared" si="3"/>
        <v>16.676823800330798</v>
      </c>
      <c r="O18" s="61">
        <f t="shared" si="4"/>
        <v>65693.485650440154</v>
      </c>
      <c r="P18" s="61">
        <f t="shared" si="5"/>
        <v>4.6756929288569502</v>
      </c>
      <c r="Q18" s="61">
        <f t="shared" si="6"/>
        <v>187.04698585120923</v>
      </c>
      <c r="R18" s="61">
        <f t="shared" si="7"/>
        <v>40330.101512094901</v>
      </c>
      <c r="S18" s="1">
        <f t="shared" si="7"/>
        <v>25327.68255176242</v>
      </c>
      <c r="T18" s="61">
        <f t="shared" si="7"/>
        <v>40330.101512094901</v>
      </c>
      <c r="U18" s="61">
        <f t="shared" si="7"/>
        <v>25327.68255176242</v>
      </c>
      <c r="V18" s="61">
        <f t="shared" si="7"/>
        <v>16238.424944625061</v>
      </c>
      <c r="W18" s="61">
        <f t="shared" si="7"/>
        <v>10609.864692040055</v>
      </c>
      <c r="X18" s="61">
        <f t="shared" si="7"/>
        <v>7053.7843107221433</v>
      </c>
      <c r="Y18" s="61">
        <f t="shared" si="8"/>
        <v>71</v>
      </c>
    </row>
    <row r="19" spans="1:25">
      <c r="A19" s="61" t="s">
        <v>337</v>
      </c>
      <c r="B19" s="61" t="s">
        <v>287</v>
      </c>
      <c r="C19" s="62">
        <v>45050</v>
      </c>
      <c r="D19" s="61">
        <v>8.5</v>
      </c>
      <c r="E19" s="61">
        <v>15.3</v>
      </c>
      <c r="F19" s="62">
        <v>50227</v>
      </c>
      <c r="G19" s="62">
        <v>6567</v>
      </c>
      <c r="H19" s="61">
        <v>0.65</v>
      </c>
      <c r="I19" s="61">
        <v>2.2000000000000002</v>
      </c>
      <c r="J19" s="61" t="s">
        <v>261</v>
      </c>
      <c r="K19" s="63" t="s">
        <v>288</v>
      </c>
      <c r="L19" s="61">
        <f t="shared" si="1"/>
        <v>6.8600578650829904</v>
      </c>
      <c r="M19" s="61">
        <f t="shared" si="2"/>
        <v>0.89692794712007484</v>
      </c>
      <c r="N19" s="1">
        <f t="shared" si="3"/>
        <v>16.561077025679861</v>
      </c>
      <c r="O19" s="61">
        <f t="shared" si="4"/>
        <v>208559.66087306384</v>
      </c>
      <c r="P19" s="61">
        <f t="shared" si="5"/>
        <v>4.6295152247072995</v>
      </c>
      <c r="Q19" s="61">
        <f t="shared" si="6"/>
        <v>184.21207539165374</v>
      </c>
      <c r="R19" s="61">
        <f t="shared" ref="R19:X34" si="9">$O19/R$2</f>
        <v>128037.53996394003</v>
      </c>
      <c r="S19" s="1">
        <f t="shared" si="9"/>
        <v>80408.777695308585</v>
      </c>
      <c r="T19" s="61">
        <f t="shared" si="9"/>
        <v>128037.53996394003</v>
      </c>
      <c r="U19" s="61">
        <f t="shared" si="9"/>
        <v>80408.777695308585</v>
      </c>
      <c r="V19" s="61">
        <f t="shared" si="9"/>
        <v>51552.758481784294</v>
      </c>
      <c r="W19" s="61">
        <f t="shared" si="9"/>
        <v>33683.549596612727</v>
      </c>
      <c r="X19" s="61">
        <f t="shared" si="9"/>
        <v>22393.923067866501</v>
      </c>
      <c r="Y19" s="61">
        <f t="shared" si="8"/>
        <v>22</v>
      </c>
    </row>
    <row r="20" spans="1:25">
      <c r="A20" s="61" t="s">
        <v>334</v>
      </c>
      <c r="B20" s="61" t="s">
        <v>50</v>
      </c>
      <c r="C20" s="62">
        <v>100500</v>
      </c>
      <c r="D20" s="61">
        <v>28.3</v>
      </c>
      <c r="E20" s="61">
        <v>36.200000000000003</v>
      </c>
      <c r="F20" s="62">
        <v>20032</v>
      </c>
      <c r="G20" s="62">
        <v>6135</v>
      </c>
      <c r="H20" s="61">
        <v>1.65</v>
      </c>
      <c r="I20" s="61">
        <v>0</v>
      </c>
      <c r="K20" s="63" t="s">
        <v>97</v>
      </c>
      <c r="L20" s="61">
        <f t="shared" si="1"/>
        <v>16.381418092909534</v>
      </c>
      <c r="M20" s="61">
        <f t="shared" si="2"/>
        <v>5.0169728434504792</v>
      </c>
      <c r="N20" s="1">
        <f t="shared" si="3"/>
        <v>15.913209888681967</v>
      </c>
      <c r="O20" s="61">
        <f t="shared" si="4"/>
        <v>440043.27405044326</v>
      </c>
      <c r="P20" s="61">
        <f t="shared" si="5"/>
        <v>4.3785400403029184</v>
      </c>
      <c r="Q20" s="61">
        <f t="shared" si="6"/>
        <v>168.80437619008524</v>
      </c>
      <c r="R20" s="61">
        <f t="shared" si="9"/>
        <v>270148.39807103563</v>
      </c>
      <c r="S20" s="1">
        <f t="shared" si="9"/>
        <v>169655.73136874867</v>
      </c>
      <c r="T20" s="61">
        <f t="shared" si="9"/>
        <v>270148.39807103563</v>
      </c>
      <c r="U20" s="61">
        <f t="shared" si="9"/>
        <v>169655.73136874867</v>
      </c>
      <c r="V20" s="61">
        <f t="shared" si="9"/>
        <v>108771.96737706249</v>
      </c>
      <c r="W20" s="61">
        <f t="shared" si="9"/>
        <v>71069.445472272972</v>
      </c>
      <c r="X20" s="61">
        <f t="shared" si="9"/>
        <v>47249.286771785482</v>
      </c>
      <c r="Y20" s="61">
        <f t="shared" si="8"/>
        <v>10</v>
      </c>
    </row>
    <row r="21" spans="1:25">
      <c r="A21" s="61" t="s">
        <v>334</v>
      </c>
      <c r="B21" s="61" t="s">
        <v>379</v>
      </c>
      <c r="C21" s="62">
        <v>8000</v>
      </c>
      <c r="D21" s="61">
        <v>4.8</v>
      </c>
      <c r="E21" s="61">
        <v>2.9</v>
      </c>
      <c r="F21" s="62">
        <v>26010</v>
      </c>
      <c r="G21" s="61">
        <v>750</v>
      </c>
      <c r="H21" s="61">
        <v>0.15</v>
      </c>
      <c r="I21" s="61">
        <v>3.1</v>
      </c>
      <c r="J21" s="61" t="s">
        <v>275</v>
      </c>
      <c r="K21" s="63" t="s">
        <v>380</v>
      </c>
      <c r="L21" s="61">
        <f t="shared" si="1"/>
        <v>10.666666666666666</v>
      </c>
      <c r="M21" s="61">
        <f t="shared" si="2"/>
        <v>0.30757400999615531</v>
      </c>
      <c r="N21" s="1">
        <f t="shared" si="3"/>
        <v>15.776498630389014</v>
      </c>
      <c r="O21" s="61">
        <f t="shared" si="4"/>
        <v>34617.372380500507</v>
      </c>
      <c r="P21" s="61">
        <f t="shared" si="5"/>
        <v>4.3271715475625632</v>
      </c>
      <c r="Q21" s="61">
        <f t="shared" si="6"/>
        <v>165.65079633931362</v>
      </c>
      <c r="R21" s="61">
        <f t="shared" si="9"/>
        <v>21252.063707145087</v>
      </c>
      <c r="S21" s="1">
        <f t="shared" si="9"/>
        <v>13346.495618985176</v>
      </c>
      <c r="T21" s="61">
        <f t="shared" si="9"/>
        <v>21252.063707145087</v>
      </c>
      <c r="U21" s="61">
        <f t="shared" si="9"/>
        <v>13346.495618985176</v>
      </c>
      <c r="V21" s="61">
        <f t="shared" si="9"/>
        <v>8556.8850185852134</v>
      </c>
      <c r="W21" s="61">
        <f t="shared" si="9"/>
        <v>5590.8989044275813</v>
      </c>
      <c r="X21" s="61">
        <f t="shared" si="9"/>
        <v>3717.0120561925837</v>
      </c>
      <c r="Y21" s="61">
        <f t="shared" si="8"/>
        <v>125</v>
      </c>
    </row>
    <row r="22" spans="1:25">
      <c r="A22" s="61" t="s">
        <v>336</v>
      </c>
      <c r="B22" s="61" t="s">
        <v>21</v>
      </c>
      <c r="C22" s="62">
        <v>11900</v>
      </c>
      <c r="D22" s="61">
        <v>12.5</v>
      </c>
      <c r="E22" s="61">
        <v>12.7</v>
      </c>
      <c r="F22" s="62">
        <v>13891</v>
      </c>
      <c r="G22" s="62">
        <v>1705</v>
      </c>
      <c r="H22" s="61">
        <v>1</v>
      </c>
      <c r="I22" s="61">
        <v>3.9</v>
      </c>
      <c r="J22" s="61" t="s">
        <v>277</v>
      </c>
      <c r="K22" s="63" t="s">
        <v>299</v>
      </c>
      <c r="L22" s="61">
        <f t="shared" si="1"/>
        <v>6.9794721407624634</v>
      </c>
      <c r="M22" s="61">
        <f t="shared" si="2"/>
        <v>0.85666978619249878</v>
      </c>
      <c r="N22" s="1">
        <f t="shared" si="3"/>
        <v>14.457056000131963</v>
      </c>
      <c r="O22" s="61">
        <f t="shared" si="4"/>
        <v>45916.911845181967</v>
      </c>
      <c r="P22" s="61">
        <f t="shared" si="5"/>
        <v>3.8585640206035268</v>
      </c>
      <c r="Q22" s="61">
        <f t="shared" si="6"/>
        <v>136.88235918840243</v>
      </c>
      <c r="R22" s="61">
        <f t="shared" si="9"/>
        <v>28189.000743419892</v>
      </c>
      <c r="S22" s="1">
        <f t="shared" si="9"/>
        <v>17702.957233237274</v>
      </c>
      <c r="T22" s="61">
        <f t="shared" si="9"/>
        <v>28189.000743419892</v>
      </c>
      <c r="U22" s="61">
        <f t="shared" si="9"/>
        <v>17702.957233237274</v>
      </c>
      <c r="V22" s="61">
        <f t="shared" si="9"/>
        <v>11349.958360474926</v>
      </c>
      <c r="W22" s="61">
        <f t="shared" si="9"/>
        <v>7415.8376120577759</v>
      </c>
      <c r="X22" s="61">
        <f t="shared" si="9"/>
        <v>4930.2908677092892</v>
      </c>
      <c r="Y22" s="61">
        <f t="shared" si="8"/>
        <v>84</v>
      </c>
    </row>
    <row r="23" spans="1:25">
      <c r="A23" s="61" t="s">
        <v>334</v>
      </c>
      <c r="B23" s="61" t="s">
        <v>365</v>
      </c>
      <c r="C23" s="62">
        <v>74300</v>
      </c>
      <c r="D23" s="61">
        <v>11</v>
      </c>
      <c r="E23" s="61">
        <v>9.1999999999999993</v>
      </c>
      <c r="F23" s="62">
        <v>108920</v>
      </c>
      <c r="G23" s="62">
        <v>9762</v>
      </c>
      <c r="H23" s="61">
        <v>1.99</v>
      </c>
      <c r="I23" s="61">
        <v>2.6</v>
      </c>
      <c r="J23" s="61" t="s">
        <v>277</v>
      </c>
      <c r="K23" s="63" t="s">
        <v>366</v>
      </c>
      <c r="L23" s="61">
        <f t="shared" si="1"/>
        <v>7.6111452571194427</v>
      </c>
      <c r="M23" s="61">
        <f t="shared" si="2"/>
        <v>0.68215203819316927</v>
      </c>
      <c r="N23" s="1">
        <f t="shared" si="3"/>
        <v>13.457842354029692</v>
      </c>
      <c r="O23" s="61">
        <f t="shared" si="4"/>
        <v>262623.76090338273</v>
      </c>
      <c r="P23" s="61">
        <f t="shared" si="5"/>
        <v>3.5346401198301849</v>
      </c>
      <c r="Q23" s="61">
        <f t="shared" si="6"/>
        <v>116.99624160606481</v>
      </c>
      <c r="R23" s="61">
        <f t="shared" si="9"/>
        <v>161228.20751330614</v>
      </c>
      <c r="S23" s="1">
        <f t="shared" si="9"/>
        <v>101252.82866104496</v>
      </c>
      <c r="T23" s="61">
        <f t="shared" si="9"/>
        <v>161228.20751330614</v>
      </c>
      <c r="U23" s="61">
        <f t="shared" si="9"/>
        <v>101252.82866104496</v>
      </c>
      <c r="V23" s="61">
        <f t="shared" si="9"/>
        <v>64916.577159521825</v>
      </c>
      <c r="W23" s="61">
        <f t="shared" si="9"/>
        <v>42415.203585424308</v>
      </c>
      <c r="X23" s="61">
        <f t="shared" si="9"/>
        <v>28199.011605813805</v>
      </c>
      <c r="Y23" s="61">
        <f t="shared" si="8"/>
        <v>13</v>
      </c>
    </row>
    <row r="24" spans="1:25">
      <c r="A24" s="61" t="s">
        <v>334</v>
      </c>
      <c r="B24" s="61" t="s">
        <v>11</v>
      </c>
      <c r="C24" s="62">
        <v>4355</v>
      </c>
      <c r="D24" s="61">
        <v>5.3</v>
      </c>
      <c r="E24" s="61">
        <v>7.4</v>
      </c>
      <c r="F24" s="62">
        <v>7521</v>
      </c>
      <c r="G24" s="61">
        <v>540</v>
      </c>
      <c r="H24" s="61">
        <v>0.34</v>
      </c>
      <c r="I24" s="61">
        <v>2.7</v>
      </c>
      <c r="J24" s="61" t="s">
        <v>261</v>
      </c>
      <c r="K24" s="63" t="s">
        <v>123</v>
      </c>
      <c r="L24" s="61">
        <f t="shared" si="1"/>
        <v>8.0648148148148149</v>
      </c>
      <c r="M24" s="61">
        <f t="shared" si="2"/>
        <v>0.57904533971546335</v>
      </c>
      <c r="N24" s="1">
        <f t="shared" si="3"/>
        <v>13.431330003788799</v>
      </c>
      <c r="O24" s="61">
        <f t="shared" si="4"/>
        <v>15357.424973498208</v>
      </c>
      <c r="P24" s="61">
        <f t="shared" si="5"/>
        <v>3.5263892017217469</v>
      </c>
      <c r="Q24" s="61">
        <f t="shared" si="6"/>
        <v>116.48970680799982</v>
      </c>
      <c r="R24" s="61">
        <f t="shared" si="9"/>
        <v>9428.1267314883935</v>
      </c>
      <c r="S24" s="1">
        <f t="shared" si="9"/>
        <v>5920.952141449734</v>
      </c>
      <c r="T24" s="61">
        <f t="shared" si="9"/>
        <v>9428.1267314883935</v>
      </c>
      <c r="U24" s="61">
        <f t="shared" si="9"/>
        <v>5920.952141449734</v>
      </c>
      <c r="V24" s="61">
        <f t="shared" si="9"/>
        <v>3796.1205788627581</v>
      </c>
      <c r="W24" s="61">
        <f t="shared" si="9"/>
        <v>2480.3098720319017</v>
      </c>
      <c r="X24" s="61">
        <f t="shared" si="9"/>
        <v>1648.9909502987118</v>
      </c>
      <c r="Y24" s="61">
        <f t="shared" si="8"/>
        <v>230</v>
      </c>
    </row>
    <row r="25" spans="1:25">
      <c r="A25" s="61" t="s">
        <v>334</v>
      </c>
      <c r="B25" s="61" t="s">
        <v>18</v>
      </c>
      <c r="C25" s="62">
        <v>3430</v>
      </c>
      <c r="D25" s="61">
        <v>13.7</v>
      </c>
      <c r="E25" s="61">
        <v>8</v>
      </c>
      <c r="F25" s="62">
        <v>5504</v>
      </c>
      <c r="G25" s="61">
        <v>410</v>
      </c>
      <c r="H25" s="61">
        <v>0.77</v>
      </c>
      <c r="I25" s="61">
        <v>1.1000000000000001</v>
      </c>
      <c r="J25" s="61" t="s">
        <v>263</v>
      </c>
      <c r="K25" s="63" t="s">
        <v>121</v>
      </c>
      <c r="L25" s="61">
        <f t="shared" si="1"/>
        <v>8.3658536585365848</v>
      </c>
      <c r="M25" s="61">
        <f t="shared" si="2"/>
        <v>0.62318313953488369</v>
      </c>
      <c r="N25" s="1">
        <f t="shared" si="3"/>
        <v>13.230176949595073</v>
      </c>
      <c r="O25" s="61">
        <f t="shared" si="4"/>
        <v>11882.723184989423</v>
      </c>
      <c r="P25" s="61">
        <f t="shared" si="5"/>
        <v>3.46435078279575</v>
      </c>
      <c r="Q25" s="61">
        <f t="shared" si="6"/>
        <v>112.68108604726157</v>
      </c>
      <c r="R25" s="61">
        <f t="shared" si="9"/>
        <v>7294.9612514210712</v>
      </c>
      <c r="S25" s="1">
        <f t="shared" si="9"/>
        <v>4581.3041841213817</v>
      </c>
      <c r="T25" s="61">
        <f t="shared" si="9"/>
        <v>7294.9612514210712</v>
      </c>
      <c r="U25" s="61">
        <f t="shared" si="9"/>
        <v>4581.3041841213817</v>
      </c>
      <c r="V25" s="61">
        <f t="shared" si="9"/>
        <v>2937.2274384090924</v>
      </c>
      <c r="W25" s="61">
        <f t="shared" si="9"/>
        <v>1919.1261343104011</v>
      </c>
      <c r="X25" s="61">
        <f t="shared" si="9"/>
        <v>1275.8976866737632</v>
      </c>
      <c r="Y25" s="61">
        <f t="shared" si="8"/>
        <v>292</v>
      </c>
    </row>
    <row r="26" spans="1:25">
      <c r="A26" s="61" t="s">
        <v>334</v>
      </c>
      <c r="B26" s="61" t="s">
        <v>10</v>
      </c>
      <c r="C26" s="62">
        <v>27800</v>
      </c>
      <c r="D26" s="61">
        <v>17.100000000000001</v>
      </c>
      <c r="E26" s="61">
        <v>20.6</v>
      </c>
      <c r="F26" s="62">
        <v>14757</v>
      </c>
      <c r="G26" s="62">
        <v>2760</v>
      </c>
      <c r="H26" s="61">
        <v>1.56</v>
      </c>
      <c r="I26" s="61">
        <v>0.9</v>
      </c>
      <c r="J26" s="61" t="s">
        <v>264</v>
      </c>
      <c r="K26" s="63" t="s">
        <v>298</v>
      </c>
      <c r="L26" s="61">
        <f t="shared" si="1"/>
        <v>10.072463768115941</v>
      </c>
      <c r="M26" s="61">
        <f t="shared" si="2"/>
        <v>1.8838517313817171</v>
      </c>
      <c r="N26" s="1">
        <f t="shared" si="3"/>
        <v>13.199011893112678</v>
      </c>
      <c r="O26" s="61">
        <f t="shared" si="4"/>
        <v>96044.202627382983</v>
      </c>
      <c r="P26" s="61">
        <f t="shared" si="5"/>
        <v>3.4548274326396755</v>
      </c>
      <c r="Q26" s="61">
        <f t="shared" si="6"/>
        <v>112.09643495936916</v>
      </c>
      <c r="R26" s="61">
        <f t="shared" si="9"/>
        <v>58962.808918704628</v>
      </c>
      <c r="S26" s="1">
        <f t="shared" si="9"/>
        <v>37029.197811597682</v>
      </c>
      <c r="T26" s="61">
        <f t="shared" si="9"/>
        <v>58962.808918704628</v>
      </c>
      <c r="U26" s="61">
        <f t="shared" si="9"/>
        <v>37029.197811597682</v>
      </c>
      <c r="V26" s="61">
        <f t="shared" si="9"/>
        <v>23740.658001158601</v>
      </c>
      <c r="W26" s="61">
        <f t="shared" si="9"/>
        <v>15511.674928525943</v>
      </c>
      <c r="X26" s="61">
        <f t="shared" si="9"/>
        <v>10312.667731375179</v>
      </c>
      <c r="Y26" s="61">
        <f t="shared" si="8"/>
        <v>36</v>
      </c>
    </row>
    <row r="27" spans="1:25">
      <c r="A27" s="61" t="s">
        <v>334</v>
      </c>
      <c r="B27" s="61" t="s">
        <v>355</v>
      </c>
      <c r="C27" s="62">
        <v>20300</v>
      </c>
      <c r="D27" s="61">
        <v>3.1</v>
      </c>
      <c r="E27" s="61">
        <v>5.5</v>
      </c>
      <c r="F27" s="62">
        <v>38516</v>
      </c>
      <c r="G27" s="62">
        <v>2098</v>
      </c>
      <c r="H27" s="61">
        <v>0.35</v>
      </c>
      <c r="I27" s="61">
        <v>1</v>
      </c>
      <c r="J27" s="61" t="s">
        <v>261</v>
      </c>
      <c r="K27" s="63" t="s">
        <v>356</v>
      </c>
      <c r="L27" s="61">
        <f t="shared" si="1"/>
        <v>9.6758817921830307</v>
      </c>
      <c r="M27" s="61">
        <f t="shared" si="2"/>
        <v>0.52705369197216745</v>
      </c>
      <c r="N27" s="1">
        <f t="shared" si="3"/>
        <v>12.477841550521006</v>
      </c>
      <c r="O27" s="61">
        <f t="shared" si="4"/>
        <v>65790.89195794698</v>
      </c>
      <c r="P27" s="61">
        <f t="shared" si="5"/>
        <v>3.2409306383225114</v>
      </c>
      <c r="Q27" s="61">
        <f t="shared" si="6"/>
        <v>98.965027267250264</v>
      </c>
      <c r="R27" s="61">
        <f t="shared" si="9"/>
        <v>40389.900535251807</v>
      </c>
      <c r="S27" s="1">
        <f t="shared" si="9"/>
        <v>25365.236899969786</v>
      </c>
      <c r="T27" s="61">
        <f t="shared" si="9"/>
        <v>40389.900535251807</v>
      </c>
      <c r="U27" s="61">
        <f t="shared" si="9"/>
        <v>25365.236899969786</v>
      </c>
      <c r="V27" s="61">
        <f t="shared" si="9"/>
        <v>16262.502294120553</v>
      </c>
      <c r="W27" s="61">
        <f t="shared" si="9"/>
        <v>10625.596354511092</v>
      </c>
      <c r="X27" s="61">
        <f t="shared" si="9"/>
        <v>7064.2432333512925</v>
      </c>
      <c r="Y27" s="61">
        <f t="shared" si="8"/>
        <v>49</v>
      </c>
    </row>
    <row r="28" spans="1:25">
      <c r="A28" s="61" t="s">
        <v>339</v>
      </c>
      <c r="B28" s="61" t="s">
        <v>355</v>
      </c>
      <c r="C28" s="62">
        <v>20300</v>
      </c>
      <c r="D28" s="61">
        <v>3.1</v>
      </c>
      <c r="E28" s="61">
        <v>5.5</v>
      </c>
      <c r="F28" s="62">
        <v>38516</v>
      </c>
      <c r="G28" s="62">
        <v>2098</v>
      </c>
      <c r="H28" s="61">
        <v>0.35</v>
      </c>
      <c r="I28" s="61">
        <v>1</v>
      </c>
      <c r="J28" s="61" t="s">
        <v>261</v>
      </c>
      <c r="K28" s="63" t="s">
        <v>356</v>
      </c>
      <c r="L28" s="61">
        <f t="shared" si="1"/>
        <v>9.6758817921830307</v>
      </c>
      <c r="M28" s="61">
        <f t="shared" si="2"/>
        <v>0.52705369197216745</v>
      </c>
      <c r="N28" s="1">
        <f t="shared" si="3"/>
        <v>12.477841550521006</v>
      </c>
      <c r="O28" s="61">
        <f t="shared" si="4"/>
        <v>65790.89195794698</v>
      </c>
      <c r="P28" s="61">
        <f t="shared" si="5"/>
        <v>3.2409306383225114</v>
      </c>
      <c r="Q28" s="61">
        <f t="shared" si="6"/>
        <v>98.965027267250264</v>
      </c>
      <c r="R28" s="61">
        <f t="shared" si="9"/>
        <v>40389.900535251807</v>
      </c>
      <c r="S28" s="1">
        <f t="shared" si="9"/>
        <v>25365.236899969786</v>
      </c>
      <c r="T28" s="61">
        <f t="shared" si="9"/>
        <v>40389.900535251807</v>
      </c>
      <c r="U28" s="61">
        <f t="shared" si="9"/>
        <v>25365.236899969786</v>
      </c>
      <c r="V28" s="61">
        <f t="shared" si="9"/>
        <v>16262.502294120553</v>
      </c>
      <c r="W28" s="61">
        <f t="shared" si="9"/>
        <v>10625.596354511092</v>
      </c>
      <c r="X28" s="61">
        <f t="shared" si="9"/>
        <v>7064.2432333512925</v>
      </c>
      <c r="Y28" s="61">
        <f t="shared" si="8"/>
        <v>49</v>
      </c>
    </row>
    <row r="29" spans="1:25">
      <c r="A29" s="61" t="s">
        <v>334</v>
      </c>
      <c r="B29" s="61" t="s">
        <v>47</v>
      </c>
      <c r="C29" s="62">
        <v>58500</v>
      </c>
      <c r="D29" s="61">
        <v>11.4</v>
      </c>
      <c r="E29" s="61">
        <v>15.9</v>
      </c>
      <c r="F29" s="62">
        <v>43345</v>
      </c>
      <c r="G29" s="62">
        <v>6586</v>
      </c>
      <c r="H29" s="61">
        <v>1.23</v>
      </c>
      <c r="I29" s="61">
        <v>0.8</v>
      </c>
      <c r="J29" s="61" t="s">
        <v>261</v>
      </c>
      <c r="K29" s="63" t="s">
        <v>131</v>
      </c>
      <c r="L29" s="61">
        <f t="shared" si="1"/>
        <v>8.8824779836015786</v>
      </c>
      <c r="M29" s="61">
        <f t="shared" si="2"/>
        <v>1.3496366362902295</v>
      </c>
      <c r="N29" s="1">
        <f t="shared" si="3"/>
        <v>12.476488709465761</v>
      </c>
      <c r="O29" s="61">
        <f t="shared" si="4"/>
        <v>189571.63987162491</v>
      </c>
      <c r="P29" s="61">
        <f t="shared" si="5"/>
        <v>3.2405408525064088</v>
      </c>
      <c r="Q29" s="61">
        <f t="shared" si="6"/>
        <v>98.941097799395521</v>
      </c>
      <c r="R29" s="61">
        <f t="shared" si="9"/>
        <v>116380.54221264638</v>
      </c>
      <c r="S29" s="1">
        <f t="shared" si="9"/>
        <v>73088.073618656796</v>
      </c>
      <c r="T29" s="61">
        <f t="shared" si="9"/>
        <v>116380.54221264638</v>
      </c>
      <c r="U29" s="61">
        <f t="shared" si="9"/>
        <v>73088.073618656796</v>
      </c>
      <c r="V29" s="61">
        <f t="shared" si="9"/>
        <v>46859.210090707791</v>
      </c>
      <c r="W29" s="61">
        <f t="shared" si="9"/>
        <v>30616.878196850703</v>
      </c>
      <c r="X29" s="61">
        <f t="shared" si="9"/>
        <v>20355.099837442966</v>
      </c>
      <c r="Y29" s="61">
        <f t="shared" si="8"/>
        <v>17</v>
      </c>
    </row>
    <row r="30" spans="1:25">
      <c r="A30" s="61" t="s">
        <v>334</v>
      </c>
      <c r="B30" s="61" t="s">
        <v>17</v>
      </c>
      <c r="C30" s="62">
        <v>4830</v>
      </c>
      <c r="D30" s="61">
        <v>7.6</v>
      </c>
      <c r="E30" s="61">
        <v>6.7</v>
      </c>
      <c r="F30" s="62">
        <v>8158</v>
      </c>
      <c r="G30" s="61">
        <v>533</v>
      </c>
      <c r="H30" s="61">
        <v>0.18</v>
      </c>
      <c r="I30" s="61">
        <v>1.6</v>
      </c>
      <c r="J30" s="61" t="s">
        <v>277</v>
      </c>
      <c r="K30" s="63" t="s">
        <v>122</v>
      </c>
      <c r="L30" s="61">
        <f t="shared" si="1"/>
        <v>9.0619136960600368</v>
      </c>
      <c r="M30" s="61">
        <f t="shared" si="2"/>
        <v>0.59205687668546214</v>
      </c>
      <c r="N30" s="1">
        <f t="shared" si="3"/>
        <v>12.441874344599002</v>
      </c>
      <c r="O30" s="61">
        <f t="shared" si="4"/>
        <v>15603.710898743024</v>
      </c>
      <c r="P30" s="61">
        <f t="shared" si="5"/>
        <v>3.2305819666134625</v>
      </c>
      <c r="Q30" s="61">
        <f t="shared" si="6"/>
        <v>98.329708595377554</v>
      </c>
      <c r="R30" s="61">
        <f t="shared" si="9"/>
        <v>9579.3249251567358</v>
      </c>
      <c r="S30" s="1">
        <f t="shared" si="9"/>
        <v>6015.9060272088163</v>
      </c>
      <c r="T30" s="61">
        <f t="shared" si="9"/>
        <v>9579.3249251567358</v>
      </c>
      <c r="U30" s="61">
        <f t="shared" si="9"/>
        <v>6015.9060272088163</v>
      </c>
      <c r="V30" s="61">
        <f t="shared" si="9"/>
        <v>3856.9986929163497</v>
      </c>
      <c r="W30" s="61">
        <f t="shared" si="9"/>
        <v>2520.0864239461307</v>
      </c>
      <c r="X30" s="61">
        <f t="shared" si="9"/>
        <v>1675.4357001585013</v>
      </c>
      <c r="Y30" s="61">
        <f t="shared" si="8"/>
        <v>207</v>
      </c>
    </row>
    <row r="31" spans="1:25">
      <c r="A31" s="61" t="s">
        <v>337</v>
      </c>
      <c r="B31" s="61" t="s">
        <v>295</v>
      </c>
      <c r="C31" s="62">
        <v>3725</v>
      </c>
      <c r="D31" s="61">
        <v>5.8</v>
      </c>
      <c r="E31" s="61">
        <v>5.8</v>
      </c>
      <c r="F31" s="62">
        <v>6630</v>
      </c>
      <c r="G31" s="61">
        <v>370</v>
      </c>
      <c r="H31" s="61">
        <v>1.41</v>
      </c>
      <c r="I31" s="61">
        <v>1.6</v>
      </c>
      <c r="J31" s="61" t="s">
        <v>275</v>
      </c>
      <c r="K31" s="63" t="s">
        <v>296</v>
      </c>
      <c r="L31" s="61">
        <f t="shared" si="1"/>
        <v>10.067567567567568</v>
      </c>
      <c r="M31" s="61">
        <f t="shared" si="2"/>
        <v>0.56184012066365008</v>
      </c>
      <c r="N31" s="1">
        <f t="shared" si="3"/>
        <v>12.079037531935199</v>
      </c>
      <c r="O31" s="61">
        <f t="shared" si="4"/>
        <v>11651.187877630266</v>
      </c>
      <c r="P31" s="61">
        <f t="shared" si="5"/>
        <v>3.127835671847051</v>
      </c>
      <c r="Q31" s="61">
        <f t="shared" si="6"/>
        <v>92.021977384446984</v>
      </c>
      <c r="R31" s="61">
        <f t="shared" si="9"/>
        <v>7152.8186575706504</v>
      </c>
      <c r="S31" s="1">
        <f t="shared" si="9"/>
        <v>4492.0373001030539</v>
      </c>
      <c r="T31" s="61">
        <f t="shared" si="9"/>
        <v>7152.8186575706504</v>
      </c>
      <c r="U31" s="61">
        <f t="shared" si="9"/>
        <v>4492.0373001030539</v>
      </c>
      <c r="V31" s="61">
        <f t="shared" si="9"/>
        <v>2879.9954515026834</v>
      </c>
      <c r="W31" s="61">
        <f t="shared" si="9"/>
        <v>1881.7318895357807</v>
      </c>
      <c r="X31" s="61">
        <f t="shared" si="9"/>
        <v>1251.0367723493409</v>
      </c>
      <c r="Y31" s="61">
        <f t="shared" si="8"/>
        <v>268</v>
      </c>
    </row>
    <row r="32" spans="1:25">
      <c r="A32" s="61" t="s">
        <v>334</v>
      </c>
      <c r="B32" s="61" t="s">
        <v>117</v>
      </c>
      <c r="C32" s="62">
        <v>3670</v>
      </c>
      <c r="D32" s="61">
        <v>15.7</v>
      </c>
      <c r="E32" s="61">
        <v>11.4</v>
      </c>
      <c r="F32" s="62">
        <v>3786</v>
      </c>
      <c r="G32" s="61">
        <v>405</v>
      </c>
      <c r="H32" s="61">
        <v>0.99</v>
      </c>
      <c r="I32" s="61">
        <v>1.4</v>
      </c>
      <c r="J32" s="61" t="s">
        <v>261</v>
      </c>
      <c r="K32" s="63" t="s">
        <v>118</v>
      </c>
      <c r="L32" s="61">
        <f t="shared" si="1"/>
        <v>9.0617283950617278</v>
      </c>
      <c r="M32" s="61">
        <f t="shared" si="2"/>
        <v>0.96936080295826732</v>
      </c>
      <c r="N32" s="1">
        <f t="shared" si="3"/>
        <v>11.74719880585684</v>
      </c>
      <c r="O32" s="61">
        <f t="shared" si="4"/>
        <v>11143.77970045949</v>
      </c>
      <c r="P32" s="61">
        <f t="shared" si="5"/>
        <v>3.0364522344576268</v>
      </c>
      <c r="Q32" s="61">
        <f t="shared" si="6"/>
        <v>86.411827047699035</v>
      </c>
      <c r="R32" s="61">
        <f t="shared" si="9"/>
        <v>6841.314052650554</v>
      </c>
      <c r="S32" s="1">
        <f t="shared" si="9"/>
        <v>4296.409482393191</v>
      </c>
      <c r="T32" s="61">
        <f t="shared" si="9"/>
        <v>6841.314052650554</v>
      </c>
      <c r="U32" s="61">
        <f t="shared" si="9"/>
        <v>4296.409482393191</v>
      </c>
      <c r="V32" s="61">
        <f t="shared" si="9"/>
        <v>2754.5719103448937</v>
      </c>
      <c r="W32" s="61">
        <f t="shared" si="9"/>
        <v>1799.7826361187406</v>
      </c>
      <c r="X32" s="61">
        <f t="shared" si="9"/>
        <v>1196.5542341825546</v>
      </c>
      <c r="Y32" s="61">
        <f t="shared" si="8"/>
        <v>272</v>
      </c>
    </row>
    <row r="33" spans="1:25">
      <c r="A33" s="61" t="s">
        <v>336</v>
      </c>
      <c r="B33" s="61" t="s">
        <v>13</v>
      </c>
      <c r="C33" s="62">
        <v>7970</v>
      </c>
      <c r="D33" s="61">
        <v>8.6999999999999993</v>
      </c>
      <c r="E33" s="61">
        <v>7</v>
      </c>
      <c r="F33" s="62">
        <v>12172</v>
      </c>
      <c r="G33" s="61">
        <v>794</v>
      </c>
      <c r="H33" s="61">
        <v>0.82</v>
      </c>
      <c r="I33" s="61">
        <v>3</v>
      </c>
      <c r="J33" s="61" t="s">
        <v>284</v>
      </c>
      <c r="K33" s="63" t="s">
        <v>137</v>
      </c>
      <c r="L33" s="61">
        <f t="shared" si="1"/>
        <v>10.037783375314861</v>
      </c>
      <c r="M33" s="61">
        <f t="shared" si="2"/>
        <v>0.65478146565888928</v>
      </c>
      <c r="N33" s="1">
        <f t="shared" si="3"/>
        <v>11.628256058154719</v>
      </c>
      <c r="O33" s="61">
        <f t="shared" si="4"/>
        <v>23944.166320928591</v>
      </c>
      <c r="P33" s="61">
        <f t="shared" si="5"/>
        <v>3.0042868658630604</v>
      </c>
      <c r="Q33" s="61">
        <f t="shared" si="6"/>
        <v>84.437152439176202</v>
      </c>
      <c r="R33" s="61">
        <f t="shared" si="9"/>
        <v>14699.641049402344</v>
      </c>
      <c r="S33" s="1">
        <f t="shared" si="9"/>
        <v>9231.5126460186111</v>
      </c>
      <c r="T33" s="61">
        <f t="shared" si="9"/>
        <v>14699.641049402344</v>
      </c>
      <c r="U33" s="61">
        <f t="shared" si="9"/>
        <v>9231.5126460186111</v>
      </c>
      <c r="V33" s="61">
        <f t="shared" si="9"/>
        <v>5918.6317153718119</v>
      </c>
      <c r="W33" s="61">
        <f t="shared" si="9"/>
        <v>3867.1165384729852</v>
      </c>
      <c r="X33" s="61">
        <f t="shared" si="9"/>
        <v>2570.9852819593234</v>
      </c>
      <c r="Y33" s="61">
        <f t="shared" si="8"/>
        <v>125</v>
      </c>
    </row>
    <row r="34" spans="1:25">
      <c r="A34" s="61" t="s">
        <v>336</v>
      </c>
      <c r="B34" s="61" t="s">
        <v>387</v>
      </c>
      <c r="C34" s="62">
        <v>3825</v>
      </c>
      <c r="D34" s="61">
        <v>6.6</v>
      </c>
      <c r="E34" s="61">
        <v>3.6</v>
      </c>
      <c r="F34" s="62">
        <v>7986</v>
      </c>
      <c r="G34" s="61">
        <v>286</v>
      </c>
      <c r="H34" s="61">
        <v>0.93</v>
      </c>
      <c r="I34" s="61">
        <v>3.9</v>
      </c>
      <c r="J34" s="61" t="s">
        <v>278</v>
      </c>
      <c r="K34" s="63" t="s">
        <v>388</v>
      </c>
      <c r="L34" s="61">
        <f t="shared" si="1"/>
        <v>13.374125874125873</v>
      </c>
      <c r="M34" s="61">
        <f t="shared" si="2"/>
        <v>0.47896318557475581</v>
      </c>
      <c r="N34" s="1">
        <f t="shared" si="3"/>
        <v>11.514037959975386</v>
      </c>
      <c r="O34" s="61">
        <f t="shared" si="4"/>
        <v>11374.357127929601</v>
      </c>
      <c r="P34" s="61">
        <f t="shared" si="5"/>
        <v>2.9736881380208109</v>
      </c>
      <c r="Q34" s="61">
        <f t="shared" si="6"/>
        <v>82.558655982791862</v>
      </c>
      <c r="R34" s="61">
        <f t="shared" si="9"/>
        <v>6982.8685913417885</v>
      </c>
      <c r="S34" s="1">
        <f t="shared" si="9"/>
        <v>4385.3070622482164</v>
      </c>
      <c r="T34" s="61">
        <f t="shared" si="9"/>
        <v>6982.8685913417885</v>
      </c>
      <c r="U34" s="61">
        <f t="shared" si="9"/>
        <v>4385.3070622482164</v>
      </c>
      <c r="V34" s="61">
        <f t="shared" si="9"/>
        <v>2811.5671239924286</v>
      </c>
      <c r="W34" s="61">
        <f t="shared" si="9"/>
        <v>1837.0221779435419</v>
      </c>
      <c r="X34" s="61">
        <f t="shared" si="9"/>
        <v>1221.3122969370531</v>
      </c>
      <c r="Y34" s="61">
        <f t="shared" si="8"/>
        <v>261</v>
      </c>
    </row>
    <row r="35" spans="1:25">
      <c r="A35" s="61" t="s">
        <v>334</v>
      </c>
      <c r="B35" s="61" t="s">
        <v>134</v>
      </c>
      <c r="C35" s="62">
        <v>22850</v>
      </c>
      <c r="D35" s="61">
        <v>18.600000000000001</v>
      </c>
      <c r="E35" s="61">
        <v>11.5</v>
      </c>
      <c r="F35" s="62">
        <v>22740</v>
      </c>
      <c r="G35" s="62">
        <v>2429</v>
      </c>
      <c r="H35" s="61">
        <v>0.74</v>
      </c>
      <c r="I35" s="61">
        <v>0.8</v>
      </c>
      <c r="J35" s="61" t="s">
        <v>277</v>
      </c>
      <c r="K35" s="63" t="s">
        <v>135</v>
      </c>
      <c r="L35" s="61">
        <f t="shared" si="1"/>
        <v>9.4071634417455741</v>
      </c>
      <c r="M35" s="61">
        <f t="shared" si="2"/>
        <v>1.0048372911169745</v>
      </c>
      <c r="N35" s="1">
        <f t="shared" si="3"/>
        <v>11.446207216695958</v>
      </c>
      <c r="O35" s="61">
        <f t="shared" si="4"/>
        <v>67536.59083473403</v>
      </c>
      <c r="P35" s="61">
        <f t="shared" si="5"/>
        <v>2.955649489485078</v>
      </c>
      <c r="Q35" s="61">
        <f t="shared" si="6"/>
        <v>81.451239441586836</v>
      </c>
      <c r="R35" s="61">
        <f t="shared" ref="R35:X50" si="10">$O35/R$2</f>
        <v>41461.608212402592</v>
      </c>
      <c r="S35" s="1">
        <f t="shared" si="10"/>
        <v>26038.279387279705</v>
      </c>
      <c r="T35" s="61">
        <f t="shared" si="10"/>
        <v>41461.608212402592</v>
      </c>
      <c r="U35" s="61">
        <f t="shared" si="10"/>
        <v>26038.279387279705</v>
      </c>
      <c r="V35" s="61">
        <f t="shared" si="10"/>
        <v>16694.012357956432</v>
      </c>
      <c r="W35" s="61">
        <f t="shared" si="10"/>
        <v>10907.536469156734</v>
      </c>
      <c r="X35" s="61">
        <f t="shared" si="10"/>
        <v>7251.6862229628996</v>
      </c>
      <c r="Y35" s="61">
        <f t="shared" si="8"/>
        <v>44</v>
      </c>
    </row>
    <row r="36" spans="1:25">
      <c r="A36" s="61" t="s">
        <v>339</v>
      </c>
      <c r="B36" s="61" t="s">
        <v>357</v>
      </c>
      <c r="C36" s="62">
        <v>5100</v>
      </c>
      <c r="D36" s="61">
        <v>4.3</v>
      </c>
      <c r="E36" s="61">
        <v>7.8</v>
      </c>
      <c r="F36" s="62">
        <v>6908</v>
      </c>
      <c r="G36" s="61">
        <v>471</v>
      </c>
      <c r="H36" s="61">
        <v>0.52</v>
      </c>
      <c r="I36" s="61">
        <v>2.2999999999999998</v>
      </c>
      <c r="J36" s="61" t="s">
        <v>317</v>
      </c>
      <c r="K36" s="63" t="s">
        <v>358</v>
      </c>
      <c r="L36" s="61">
        <f t="shared" si="1"/>
        <v>10.828025477707007</v>
      </c>
      <c r="M36" s="61">
        <f t="shared" si="2"/>
        <v>0.73827446438911404</v>
      </c>
      <c r="N36" s="1">
        <f t="shared" si="3"/>
        <v>11.121213668626817</v>
      </c>
      <c r="O36" s="61">
        <f t="shared" si="4"/>
        <v>14639.961593757243</v>
      </c>
      <c r="P36" s="61">
        <f t="shared" si="5"/>
        <v>2.8705807046582832</v>
      </c>
      <c r="Q36" s="61">
        <f t="shared" si="6"/>
        <v>76.22875399480921</v>
      </c>
      <c r="R36" s="61">
        <f t="shared" si="10"/>
        <v>8987.6664537352699</v>
      </c>
      <c r="S36" s="1">
        <f t="shared" si="10"/>
        <v>5644.3389499791738</v>
      </c>
      <c r="T36" s="61">
        <f t="shared" si="10"/>
        <v>8987.6664537352699</v>
      </c>
      <c r="U36" s="61">
        <f t="shared" si="10"/>
        <v>5644.3389499791738</v>
      </c>
      <c r="V36" s="61">
        <f t="shared" si="10"/>
        <v>3618.7746041882874</v>
      </c>
      <c r="W36" s="61">
        <f t="shared" si="10"/>
        <v>2364.4355306847187</v>
      </c>
      <c r="X36" s="61">
        <f t="shared" si="10"/>
        <v>1571.953906497085</v>
      </c>
      <c r="Y36" s="61">
        <f t="shared" si="8"/>
        <v>196</v>
      </c>
    </row>
    <row r="37" spans="1:25">
      <c r="A37" s="61" t="s">
        <v>334</v>
      </c>
      <c r="B37" s="61" t="s">
        <v>43</v>
      </c>
      <c r="C37" s="62">
        <v>66700</v>
      </c>
      <c r="D37" s="61">
        <v>63.5</v>
      </c>
      <c r="E37" s="61">
        <v>28.3</v>
      </c>
      <c r="F37" s="62">
        <v>15036</v>
      </c>
      <c r="G37" s="62">
        <v>3835</v>
      </c>
      <c r="H37" s="61">
        <v>2.69</v>
      </c>
      <c r="I37" s="61">
        <v>0.4</v>
      </c>
      <c r="J37" s="61" t="s">
        <v>264</v>
      </c>
      <c r="K37" s="63" t="s">
        <v>139</v>
      </c>
      <c r="L37" s="61">
        <f t="shared" si="1"/>
        <v>17.392438070404172</v>
      </c>
      <c r="M37" s="61">
        <f t="shared" si="2"/>
        <v>4.4360202181431232</v>
      </c>
      <c r="N37" s="1">
        <f t="shared" si="3"/>
        <v>10.541996646175189</v>
      </c>
      <c r="O37" s="61">
        <f t="shared" si="4"/>
        <v>181718.39017613116</v>
      </c>
      <c r="P37" s="61">
        <f t="shared" si="5"/>
        <v>2.724413645819058</v>
      </c>
      <c r="Q37" s="61">
        <f t="shared" si="6"/>
        <v>67.255364529561973</v>
      </c>
      <c r="R37" s="61">
        <f t="shared" si="10"/>
        <v>111559.32814121783</v>
      </c>
      <c r="S37" s="1">
        <f t="shared" si="10"/>
        <v>70060.305898344668</v>
      </c>
      <c r="T37" s="61">
        <f t="shared" si="10"/>
        <v>111559.32814121783</v>
      </c>
      <c r="U37" s="61">
        <f t="shared" si="10"/>
        <v>70060.305898344668</v>
      </c>
      <c r="V37" s="61">
        <f t="shared" si="10"/>
        <v>44918.006872625534</v>
      </c>
      <c r="W37" s="61">
        <f t="shared" si="10"/>
        <v>29348.534527200482</v>
      </c>
      <c r="X37" s="61">
        <f t="shared" si="10"/>
        <v>19511.863572206275</v>
      </c>
      <c r="Y37" s="61">
        <f t="shared" si="8"/>
        <v>15</v>
      </c>
    </row>
    <row r="38" spans="1:25">
      <c r="A38" s="61" t="s">
        <v>334</v>
      </c>
      <c r="B38" s="61" t="s">
        <v>124</v>
      </c>
      <c r="C38" s="62">
        <v>5500</v>
      </c>
      <c r="D38" s="61">
        <v>8.1999999999999993</v>
      </c>
      <c r="E38" s="61">
        <v>9.6</v>
      </c>
      <c r="F38" s="62">
        <v>5948</v>
      </c>
      <c r="G38" s="61">
        <v>552</v>
      </c>
      <c r="H38" s="61">
        <v>0.12</v>
      </c>
      <c r="I38" s="61">
        <v>1.2</v>
      </c>
      <c r="J38" s="61" t="s">
        <v>284</v>
      </c>
      <c r="K38" s="63" t="s">
        <v>125</v>
      </c>
      <c r="L38" s="61">
        <f t="shared" si="1"/>
        <v>9.9637681159420293</v>
      </c>
      <c r="M38" s="61">
        <f t="shared" si="2"/>
        <v>0.92468056489576334</v>
      </c>
      <c r="N38" s="1">
        <f t="shared" si="3"/>
        <v>10.461613133920578</v>
      </c>
      <c r="O38" s="61">
        <f t="shared" si="4"/>
        <v>14875.668831099778</v>
      </c>
      <c r="P38" s="61">
        <f t="shared" si="5"/>
        <v>2.7046670601999598</v>
      </c>
      <c r="Q38" s="61">
        <f t="shared" si="6"/>
        <v>66.043095467187783</v>
      </c>
      <c r="R38" s="61">
        <f t="shared" si="10"/>
        <v>9132.3702506953287</v>
      </c>
      <c r="S38" s="1">
        <f t="shared" si="10"/>
        <v>5735.214293606562</v>
      </c>
      <c r="T38" s="61">
        <f t="shared" si="10"/>
        <v>9132.3702506953287</v>
      </c>
      <c r="U38" s="61">
        <f t="shared" si="10"/>
        <v>5735.214293606562</v>
      </c>
      <c r="V38" s="61">
        <f t="shared" si="10"/>
        <v>3677.0378283815985</v>
      </c>
      <c r="W38" s="61">
        <f t="shared" si="10"/>
        <v>2402.5035654430799</v>
      </c>
      <c r="X38" s="61">
        <f t="shared" si="10"/>
        <v>1597.2627783925022</v>
      </c>
      <c r="Y38" s="61">
        <f t="shared" si="8"/>
        <v>182</v>
      </c>
    </row>
    <row r="39" spans="1:25">
      <c r="A39" s="61" t="s">
        <v>339</v>
      </c>
      <c r="B39" s="61" t="s">
        <v>124</v>
      </c>
      <c r="C39" s="62">
        <v>5500</v>
      </c>
      <c r="D39" s="61">
        <v>8.1999999999999993</v>
      </c>
      <c r="E39" s="61">
        <v>9.6</v>
      </c>
      <c r="F39" s="62">
        <v>5948</v>
      </c>
      <c r="G39" s="61">
        <v>552</v>
      </c>
      <c r="H39" s="61">
        <v>0.12</v>
      </c>
      <c r="I39" s="61">
        <v>1.2</v>
      </c>
      <c r="J39" s="61" t="s">
        <v>284</v>
      </c>
      <c r="K39" s="63" t="s">
        <v>125</v>
      </c>
      <c r="L39" s="61">
        <f t="shared" si="1"/>
        <v>9.9637681159420293</v>
      </c>
      <c r="M39" s="61">
        <f t="shared" si="2"/>
        <v>0.92468056489576334</v>
      </c>
      <c r="N39" s="1">
        <f t="shared" si="3"/>
        <v>10.461613133920578</v>
      </c>
      <c r="O39" s="61">
        <f t="shared" si="4"/>
        <v>14875.668831099778</v>
      </c>
      <c r="P39" s="61">
        <f t="shared" si="5"/>
        <v>2.7046670601999598</v>
      </c>
      <c r="Q39" s="61">
        <f t="shared" si="6"/>
        <v>66.043095467187783</v>
      </c>
      <c r="R39" s="61">
        <f t="shared" si="10"/>
        <v>9132.3702506953287</v>
      </c>
      <c r="S39" s="1">
        <f t="shared" si="10"/>
        <v>5735.214293606562</v>
      </c>
      <c r="T39" s="61">
        <f t="shared" si="10"/>
        <v>9132.3702506953287</v>
      </c>
      <c r="U39" s="61">
        <f t="shared" si="10"/>
        <v>5735.214293606562</v>
      </c>
      <c r="V39" s="61">
        <f t="shared" si="10"/>
        <v>3677.0378283815985</v>
      </c>
      <c r="W39" s="61">
        <f t="shared" si="10"/>
        <v>2402.5035654430799</v>
      </c>
      <c r="X39" s="61">
        <f t="shared" si="10"/>
        <v>1597.2627783925022</v>
      </c>
      <c r="Y39" s="61">
        <f t="shared" si="8"/>
        <v>182</v>
      </c>
    </row>
    <row r="40" spans="1:25">
      <c r="A40" s="61" t="s">
        <v>335</v>
      </c>
      <c r="B40" s="61" t="s">
        <v>361</v>
      </c>
      <c r="C40" s="62">
        <v>3550</v>
      </c>
      <c r="D40" s="61">
        <v>3.8</v>
      </c>
      <c r="E40" s="61">
        <v>1.4</v>
      </c>
      <c r="F40" s="62">
        <v>7617</v>
      </c>
      <c r="G40" s="61">
        <v>107</v>
      </c>
      <c r="H40" s="61">
        <v>0.23</v>
      </c>
      <c r="I40" s="61">
        <v>3.2</v>
      </c>
      <c r="J40" s="61" t="s">
        <v>269</v>
      </c>
      <c r="K40" s="63" t="s">
        <v>362</v>
      </c>
      <c r="L40" s="61">
        <f t="shared" si="1"/>
        <v>33.177570093457945</v>
      </c>
      <c r="M40" s="61">
        <f t="shared" si="2"/>
        <v>0.46606275436523564</v>
      </c>
      <c r="N40" s="1">
        <f t="shared" si="3"/>
        <v>9.4443925799981621</v>
      </c>
      <c r="O40" s="61">
        <f t="shared" si="4"/>
        <v>8753.1325593265683</v>
      </c>
      <c r="P40" s="61">
        <f t="shared" si="5"/>
        <v>2.4656711434722727</v>
      </c>
      <c r="Q40" s="61">
        <f t="shared" si="6"/>
        <v>51.370819385062703</v>
      </c>
      <c r="R40" s="61">
        <f t="shared" si="10"/>
        <v>5373.6640881697267</v>
      </c>
      <c r="S40" s="1">
        <f t="shared" si="10"/>
        <v>3374.7115197354988</v>
      </c>
      <c r="T40" s="61">
        <f t="shared" si="10"/>
        <v>5373.6640881697267</v>
      </c>
      <c r="U40" s="61">
        <f t="shared" si="10"/>
        <v>3374.7115197354988</v>
      </c>
      <c r="V40" s="61">
        <f t="shared" si="10"/>
        <v>2163.6404993228734</v>
      </c>
      <c r="W40" s="61">
        <f t="shared" si="10"/>
        <v>1413.6797761061248</v>
      </c>
      <c r="X40" s="61">
        <f t="shared" si="10"/>
        <v>939.86045199650971</v>
      </c>
      <c r="Y40" s="61">
        <f t="shared" si="8"/>
        <v>282</v>
      </c>
    </row>
    <row r="41" spans="1:25">
      <c r="A41" s="61" t="s">
        <v>337</v>
      </c>
      <c r="B41" s="61" t="s">
        <v>391</v>
      </c>
      <c r="C41" s="62">
        <v>7170</v>
      </c>
      <c r="D41" s="61">
        <v>1.3</v>
      </c>
      <c r="E41" s="61">
        <v>1.5</v>
      </c>
      <c r="F41" s="62">
        <v>14886</v>
      </c>
      <c r="G41" s="61">
        <v>218</v>
      </c>
      <c r="H41" s="61">
        <v>0.26</v>
      </c>
      <c r="I41" s="61">
        <v>1.4</v>
      </c>
      <c r="J41" s="61" t="s">
        <v>269</v>
      </c>
      <c r="K41" s="63" t="s">
        <v>392</v>
      </c>
      <c r="L41" s="61">
        <f t="shared" si="1"/>
        <v>32.889908256880737</v>
      </c>
      <c r="M41" s="61">
        <f t="shared" si="2"/>
        <v>0.48166062071745264</v>
      </c>
      <c r="N41" s="1">
        <f t="shared" si="3"/>
        <v>9.1922784247299596</v>
      </c>
      <c r="O41" s="61">
        <f t="shared" si="4"/>
        <v>17275.81072132436</v>
      </c>
      <c r="P41" s="61">
        <f t="shared" si="5"/>
        <v>2.4094575622488645</v>
      </c>
      <c r="Q41" s="61">
        <f t="shared" si="6"/>
        <v>47.919793130858693</v>
      </c>
      <c r="R41" s="61">
        <f t="shared" si="10"/>
        <v>10605.849167482569</v>
      </c>
      <c r="S41" s="1">
        <f t="shared" si="10"/>
        <v>6660.5728930613604</v>
      </c>
      <c r="T41" s="61">
        <f t="shared" si="10"/>
        <v>10605.849167482569</v>
      </c>
      <c r="U41" s="61">
        <f t="shared" si="10"/>
        <v>6660.5728930613604</v>
      </c>
      <c r="V41" s="61">
        <f t="shared" si="10"/>
        <v>4270.3161961675414</v>
      </c>
      <c r="W41" s="61">
        <f t="shared" si="10"/>
        <v>2790.1398804421374</v>
      </c>
      <c r="X41" s="61">
        <f t="shared" si="10"/>
        <v>1854.9760514993575</v>
      </c>
      <c r="Y41" s="61">
        <f t="shared" si="8"/>
        <v>139</v>
      </c>
    </row>
    <row r="42" spans="1:25">
      <c r="A42" s="61" t="s">
        <v>334</v>
      </c>
      <c r="B42" s="61" t="s">
        <v>373</v>
      </c>
      <c r="C42" s="62">
        <v>3170</v>
      </c>
      <c r="D42" s="61">
        <v>5.2</v>
      </c>
      <c r="E42" s="61">
        <v>2.5</v>
      </c>
      <c r="F42" s="62">
        <v>5576</v>
      </c>
      <c r="G42" s="61">
        <v>137</v>
      </c>
      <c r="H42" s="61">
        <v>0.28999999999999998</v>
      </c>
      <c r="I42" s="61">
        <v>1.8</v>
      </c>
      <c r="J42" s="61" t="s">
        <v>278</v>
      </c>
      <c r="K42" s="63" t="s">
        <v>374</v>
      </c>
      <c r="L42" s="61">
        <f t="shared" si="1"/>
        <v>23.138686131386862</v>
      </c>
      <c r="M42" s="61">
        <f t="shared" si="2"/>
        <v>0.56850789096126253</v>
      </c>
      <c r="N42" s="1">
        <f t="shared" si="3"/>
        <v>8.4551590742935048</v>
      </c>
      <c r="O42" s="61">
        <f t="shared" si="4"/>
        <v>7137.7514184388874</v>
      </c>
      <c r="P42" s="61">
        <f t="shared" si="5"/>
        <v>2.2516565988766208</v>
      </c>
      <c r="Q42" s="61">
        <f t="shared" si="6"/>
        <v>38.232182847286651</v>
      </c>
      <c r="R42" s="61">
        <f t="shared" si="10"/>
        <v>4381.9601962589868</v>
      </c>
      <c r="S42" s="1">
        <f t="shared" si="10"/>
        <v>2751.9121609952326</v>
      </c>
      <c r="T42" s="61">
        <f t="shared" si="10"/>
        <v>4381.9601962589868</v>
      </c>
      <c r="U42" s="61">
        <f t="shared" si="10"/>
        <v>2751.9121609952326</v>
      </c>
      <c r="V42" s="61">
        <f t="shared" si="10"/>
        <v>1764.3429867377477</v>
      </c>
      <c r="W42" s="61">
        <f t="shared" si="10"/>
        <v>1152.7867033577957</v>
      </c>
      <c r="X42" s="61">
        <f t="shared" si="10"/>
        <v>766.41022272931582</v>
      </c>
      <c r="Y42" s="61">
        <f t="shared" si="8"/>
        <v>315</v>
      </c>
    </row>
    <row r="43" spans="1:25">
      <c r="A43" s="61" t="s">
        <v>336</v>
      </c>
      <c r="B43" s="61" t="s">
        <v>383</v>
      </c>
      <c r="C43" s="62">
        <v>14150</v>
      </c>
      <c r="D43" s="61">
        <v>8</v>
      </c>
      <c r="E43" s="61">
        <v>6.5</v>
      </c>
      <c r="F43" s="62">
        <v>16070</v>
      </c>
      <c r="G43" s="62">
        <v>1025</v>
      </c>
      <c r="H43" s="61">
        <v>0.49</v>
      </c>
      <c r="I43" s="61">
        <v>2.8</v>
      </c>
      <c r="J43" s="61" t="s">
        <v>292</v>
      </c>
      <c r="K43" s="63" t="s">
        <v>384</v>
      </c>
      <c r="L43" s="61">
        <f t="shared" si="1"/>
        <v>13.804878048780488</v>
      </c>
      <c r="M43" s="61">
        <f t="shared" si="2"/>
        <v>0.88052271313005603</v>
      </c>
      <c r="N43" s="1">
        <f t="shared" si="3"/>
        <v>7.8637590734830454</v>
      </c>
      <c r="O43" s="61">
        <f t="shared" si="4"/>
        <v>30165.599066878593</v>
      </c>
      <c r="P43" s="61">
        <f t="shared" si="5"/>
        <v>2.131844457023222</v>
      </c>
      <c r="Q43" s="61">
        <f t="shared" si="6"/>
        <v>30.876756665395959</v>
      </c>
      <c r="R43" s="61">
        <f t="shared" si="10"/>
        <v>18519.061068153529</v>
      </c>
      <c r="S43" s="1">
        <f t="shared" si="10"/>
        <v>11630.144291856777</v>
      </c>
      <c r="T43" s="61">
        <f t="shared" si="10"/>
        <v>18519.061068153529</v>
      </c>
      <c r="U43" s="61">
        <f t="shared" si="10"/>
        <v>11630.144291856777</v>
      </c>
      <c r="V43" s="61">
        <f t="shared" si="10"/>
        <v>7456.4747403364163</v>
      </c>
      <c r="W43" s="61">
        <f t="shared" si="10"/>
        <v>4871.9126605176143</v>
      </c>
      <c r="X43" s="61">
        <f t="shared" si="10"/>
        <v>3239.006536412292</v>
      </c>
      <c r="Y43" s="61">
        <f t="shared" si="8"/>
        <v>71</v>
      </c>
    </row>
    <row r="44" spans="1:25">
      <c r="A44" s="61" t="s">
        <v>334</v>
      </c>
      <c r="B44" s="61" t="s">
        <v>377</v>
      </c>
      <c r="C44" s="62">
        <v>5740</v>
      </c>
      <c r="D44" s="61">
        <v>0.1</v>
      </c>
      <c r="E44" s="61">
        <v>0.3</v>
      </c>
      <c r="F44" s="62">
        <v>11789</v>
      </c>
      <c r="G44" s="61">
        <v>34</v>
      </c>
      <c r="H44" s="61">
        <v>0.24</v>
      </c>
      <c r="I44" s="61">
        <v>0.5</v>
      </c>
      <c r="J44" s="61" t="s">
        <v>269</v>
      </c>
      <c r="K44" s="63" t="s">
        <v>378</v>
      </c>
      <c r="L44" s="61">
        <f t="shared" si="1"/>
        <v>168.8235294117647</v>
      </c>
      <c r="M44" s="61">
        <f t="shared" si="2"/>
        <v>0.48689456272796677</v>
      </c>
      <c r="N44" s="1">
        <f t="shared" si="3"/>
        <v>7.7847802309575442</v>
      </c>
      <c r="O44" s="61">
        <f t="shared" si="4"/>
        <v>12147.482942614592</v>
      </c>
      <c r="P44" s="61">
        <f t="shared" si="5"/>
        <v>2.1162862269363401</v>
      </c>
      <c r="Q44" s="61">
        <f t="shared" si="6"/>
        <v>29.921616300198622</v>
      </c>
      <c r="R44" s="61">
        <f t="shared" si="10"/>
        <v>7457.5007756314008</v>
      </c>
      <c r="S44" s="1">
        <f t="shared" si="10"/>
        <v>4683.3805319847543</v>
      </c>
      <c r="T44" s="61">
        <f t="shared" si="10"/>
        <v>7457.5007756314008</v>
      </c>
      <c r="U44" s="61">
        <f t="shared" si="10"/>
        <v>4683.3805319847543</v>
      </c>
      <c r="V44" s="61">
        <f t="shared" si="10"/>
        <v>3002.6720012905662</v>
      </c>
      <c r="W44" s="61">
        <f t="shared" si="10"/>
        <v>1961.8863132914282</v>
      </c>
      <c r="X44" s="61">
        <f t="shared" si="10"/>
        <v>1304.326049181188</v>
      </c>
      <c r="Y44" s="61">
        <f t="shared" si="8"/>
        <v>174</v>
      </c>
    </row>
    <row r="45" spans="1:25">
      <c r="A45" s="61" t="s">
        <v>334</v>
      </c>
      <c r="B45" s="61" t="s">
        <v>367</v>
      </c>
      <c r="C45" s="62">
        <v>4500</v>
      </c>
      <c r="D45" s="61">
        <v>-3.6</v>
      </c>
      <c r="E45" s="61">
        <v>-7.5</v>
      </c>
      <c r="F45" s="62">
        <v>19753</v>
      </c>
      <c r="G45" s="62">
        <v>-1489</v>
      </c>
      <c r="H45" s="61">
        <v>0.05</v>
      </c>
      <c r="I45" s="61">
        <v>1.1000000000000001</v>
      </c>
      <c r="J45" s="61" t="s">
        <v>277</v>
      </c>
      <c r="K45" s="63" t="s">
        <v>368</v>
      </c>
      <c r="L45" s="61">
        <f t="shared" si="1"/>
        <v>-3.0221625251846875</v>
      </c>
      <c r="M45" s="61">
        <f t="shared" si="2"/>
        <v>0.22781349668404799</v>
      </c>
      <c r="N45" s="1">
        <f t="shared" si="3"/>
        <v>7.2466629560700158</v>
      </c>
      <c r="O45" s="61">
        <f t="shared" si="4"/>
        <v>9058.3769901628311</v>
      </c>
      <c r="P45" s="61">
        <f t="shared" si="5"/>
        <v>2.0129726644806292</v>
      </c>
      <c r="Q45" s="61">
        <f t="shared" si="6"/>
        <v>23.579059773991418</v>
      </c>
      <c r="R45" s="61">
        <f t="shared" si="10"/>
        <v>5561.057689829614</v>
      </c>
      <c r="S45" s="1">
        <f t="shared" si="10"/>
        <v>3492.3964616801563</v>
      </c>
      <c r="T45" s="61">
        <f t="shared" si="10"/>
        <v>5561.057689829614</v>
      </c>
      <c r="U45" s="61">
        <f t="shared" si="10"/>
        <v>3492.3964616801563</v>
      </c>
      <c r="V45" s="61">
        <f t="shared" si="10"/>
        <v>2239.0922542544713</v>
      </c>
      <c r="W45" s="61">
        <f t="shared" si="10"/>
        <v>1462.9784558322144</v>
      </c>
      <c r="X45" s="61">
        <f t="shared" si="10"/>
        <v>972.6358231897068</v>
      </c>
      <c r="Y45" s="61">
        <f t="shared" si="8"/>
        <v>222</v>
      </c>
    </row>
    <row r="46" spans="1:25">
      <c r="A46" s="61" t="s">
        <v>336</v>
      </c>
      <c r="B46" s="61" t="s">
        <v>385</v>
      </c>
      <c r="C46" s="62">
        <v>6450</v>
      </c>
      <c r="D46" s="61">
        <v>4.5999999999999996</v>
      </c>
      <c r="E46" s="61">
        <v>0.4</v>
      </c>
      <c r="F46" s="62">
        <v>12060</v>
      </c>
      <c r="G46" s="61">
        <v>42</v>
      </c>
      <c r="H46" s="61">
        <v>0.21</v>
      </c>
      <c r="I46" s="61">
        <v>4.7</v>
      </c>
      <c r="J46" s="61" t="s">
        <v>261</v>
      </c>
      <c r="K46" s="63" t="s">
        <v>386</v>
      </c>
      <c r="L46" s="61">
        <f t="shared" si="1"/>
        <v>153.57142857142858</v>
      </c>
      <c r="M46" s="61">
        <f t="shared" si="2"/>
        <v>0.53482587064676612</v>
      </c>
      <c r="N46" s="1">
        <f t="shared" si="3"/>
        <v>6.8839443208289053</v>
      </c>
      <c r="O46" s="61">
        <f t="shared" si="4"/>
        <v>12551.176472268058</v>
      </c>
      <c r="P46" s="61">
        <f t="shared" si="5"/>
        <v>1.9459188329097765</v>
      </c>
      <c r="Q46" s="61">
        <f t="shared" si="6"/>
        <v>19.462536183787819</v>
      </c>
      <c r="R46" s="61">
        <f t="shared" si="10"/>
        <v>7705.3335838543135</v>
      </c>
      <c r="S46" s="1">
        <f t="shared" si="10"/>
        <v>4839.0218633287695</v>
      </c>
      <c r="T46" s="61">
        <f t="shared" si="10"/>
        <v>7705.3335838543135</v>
      </c>
      <c r="U46" s="61">
        <f t="shared" si="10"/>
        <v>4839.0218633287695</v>
      </c>
      <c r="V46" s="61">
        <f t="shared" si="10"/>
        <v>3102.4588677812571</v>
      </c>
      <c r="W46" s="61">
        <f t="shared" si="10"/>
        <v>2027.0850721069705</v>
      </c>
      <c r="X46" s="61">
        <f t="shared" si="10"/>
        <v>1347.672311867899</v>
      </c>
      <c r="Y46" s="61">
        <f t="shared" si="8"/>
        <v>155</v>
      </c>
    </row>
    <row r="47" spans="1:25">
      <c r="A47" s="61" t="s">
        <v>338</v>
      </c>
      <c r="B47" s="61" t="s">
        <v>33</v>
      </c>
      <c r="C47" s="62">
        <v>19800</v>
      </c>
      <c r="D47" s="61">
        <v>23.5</v>
      </c>
      <c r="E47" s="61">
        <v>11.3</v>
      </c>
      <c r="F47" s="62">
        <v>13823</v>
      </c>
      <c r="G47" s="62">
        <v>1513</v>
      </c>
      <c r="H47" s="61">
        <v>1.72</v>
      </c>
      <c r="I47" s="61">
        <v>1.2</v>
      </c>
      <c r="J47" s="61" t="s">
        <v>290</v>
      </c>
      <c r="K47" s="63" t="s">
        <v>297</v>
      </c>
      <c r="L47" s="61">
        <f t="shared" si="1"/>
        <v>13.086582947785855</v>
      </c>
      <c r="M47" s="61">
        <f t="shared" si="2"/>
        <v>1.4323952832236129</v>
      </c>
      <c r="N47" s="1">
        <f t="shared" si="3"/>
        <v>7.3714643449827477</v>
      </c>
      <c r="O47" s="61">
        <f t="shared" si="4"/>
        <v>40323.103576177025</v>
      </c>
      <c r="P47" s="61">
        <f t="shared" si="5"/>
        <v>2.0365203826352034</v>
      </c>
      <c r="Q47" s="61">
        <f t="shared" si="6"/>
        <v>25.024685400564977</v>
      </c>
      <c r="R47" s="61">
        <f t="shared" si="10"/>
        <v>24754.887709311864</v>
      </c>
      <c r="S47" s="1">
        <f t="shared" si="10"/>
        <v>15546.301992766994</v>
      </c>
      <c r="T47" s="61">
        <f t="shared" si="10"/>
        <v>24754.887709311864</v>
      </c>
      <c r="U47" s="61">
        <f t="shared" si="10"/>
        <v>15546.301992766994</v>
      </c>
      <c r="V47" s="61">
        <f t="shared" si="10"/>
        <v>9967.2545073988767</v>
      </c>
      <c r="W47" s="61">
        <f t="shared" si="10"/>
        <v>6512.4063469980938</v>
      </c>
      <c r="X47" s="61">
        <f t="shared" si="10"/>
        <v>4329.6602783225244</v>
      </c>
      <c r="Y47" s="61">
        <f t="shared" si="8"/>
        <v>51</v>
      </c>
    </row>
    <row r="48" spans="1:25">
      <c r="A48" s="61" t="s">
        <v>338</v>
      </c>
      <c r="B48" s="61" t="s">
        <v>226</v>
      </c>
      <c r="C48" s="62">
        <v>3700</v>
      </c>
      <c r="D48" s="61">
        <v>9.6999999999999993</v>
      </c>
      <c r="E48" s="61">
        <v>17.2</v>
      </c>
      <c r="F48" s="62">
        <v>1201</v>
      </c>
      <c r="G48" s="61">
        <v>186</v>
      </c>
      <c r="H48" s="61">
        <v>7.32</v>
      </c>
      <c r="I48" s="61">
        <v>0.3</v>
      </c>
      <c r="J48" s="61" t="s">
        <v>312</v>
      </c>
      <c r="K48" s="63" t="s">
        <v>227</v>
      </c>
      <c r="L48" s="61">
        <f t="shared" si="1"/>
        <v>19.892473118279568</v>
      </c>
      <c r="M48" s="61">
        <f t="shared" si="2"/>
        <v>3.0807660283097418</v>
      </c>
      <c r="N48" s="1">
        <f t="shared" si="3"/>
        <v>4.7277420143973847</v>
      </c>
      <c r="O48" s="61">
        <f t="shared" si="4"/>
        <v>5872.4472481280491</v>
      </c>
      <c r="P48" s="61">
        <f t="shared" si="5"/>
        <v>1.5871479048994728</v>
      </c>
      <c r="Q48" s="61">
        <f t="shared" si="6"/>
        <v>-2.5628865852765159</v>
      </c>
      <c r="R48" s="61">
        <f t="shared" si="10"/>
        <v>3605.1731963447692</v>
      </c>
      <c r="S48" s="1">
        <f t="shared" si="10"/>
        <v>2264.082629044688</v>
      </c>
      <c r="T48" s="61">
        <f t="shared" si="10"/>
        <v>3605.1731963447692</v>
      </c>
      <c r="U48" s="61">
        <f t="shared" si="10"/>
        <v>2264.082629044688</v>
      </c>
      <c r="V48" s="61">
        <f t="shared" si="10"/>
        <v>1451.5791472446917</v>
      </c>
      <c r="W48" s="61">
        <f t="shared" si="10"/>
        <v>948.43301579879119</v>
      </c>
      <c r="X48" s="61">
        <f t="shared" si="10"/>
        <v>630.54922195487916</v>
      </c>
      <c r="Y48" s="61">
        <f t="shared" si="8"/>
        <v>270</v>
      </c>
    </row>
    <row r="49" spans="1:25">
      <c r="A49" s="61" t="s">
        <v>334</v>
      </c>
      <c r="B49" s="61" t="s">
        <v>48</v>
      </c>
      <c r="C49" s="62">
        <v>59200</v>
      </c>
      <c r="D49" s="61">
        <v>19.600000000000001</v>
      </c>
      <c r="E49" s="61">
        <v>8.8000000000000007</v>
      </c>
      <c r="F49" s="62">
        <v>37600</v>
      </c>
      <c r="G49" s="62">
        <v>3195</v>
      </c>
      <c r="H49" s="61">
        <v>1.77</v>
      </c>
      <c r="I49" s="61">
        <v>2.4</v>
      </c>
      <c r="J49" s="61" t="s">
        <v>264</v>
      </c>
      <c r="K49" s="63" t="s">
        <v>146</v>
      </c>
      <c r="L49" s="61">
        <f t="shared" si="1"/>
        <v>18.528951486697967</v>
      </c>
      <c r="M49" s="61">
        <f t="shared" si="2"/>
        <v>1.574468085106383</v>
      </c>
      <c r="N49" s="1">
        <f t="shared" si="3"/>
        <v>3.9717871850671438</v>
      </c>
      <c r="O49" s="61">
        <f t="shared" si="4"/>
        <v>87393.030308994217</v>
      </c>
      <c r="P49" s="61">
        <f t="shared" si="5"/>
        <v>1.4762336200843618</v>
      </c>
      <c r="Q49" s="61">
        <f t="shared" si="6"/>
        <v>-9.3720615307756248</v>
      </c>
      <c r="R49" s="61">
        <f t="shared" si="10"/>
        <v>53651.739573780833</v>
      </c>
      <c r="S49" s="1">
        <f t="shared" si="10"/>
        <v>33693.796378544372</v>
      </c>
      <c r="T49" s="61">
        <f t="shared" si="10"/>
        <v>53651.739573780833</v>
      </c>
      <c r="U49" s="61">
        <f t="shared" si="10"/>
        <v>33693.796378544372</v>
      </c>
      <c r="V49" s="61">
        <f t="shared" si="10"/>
        <v>21602.220514028053</v>
      </c>
      <c r="W49" s="61">
        <f t="shared" si="10"/>
        <v>14114.462300564068</v>
      </c>
      <c r="X49" s="61">
        <f t="shared" si="10"/>
        <v>9383.7551768866742</v>
      </c>
      <c r="Y49" s="61">
        <f t="shared" si="8"/>
        <v>17</v>
      </c>
    </row>
    <row r="50" spans="1:25">
      <c r="A50" s="61" t="s">
        <v>353</v>
      </c>
      <c r="B50" s="61" t="s">
        <v>389</v>
      </c>
      <c r="C50" s="62">
        <v>267500</v>
      </c>
      <c r="D50" s="61">
        <v>21.5</v>
      </c>
      <c r="E50" s="61">
        <v>1.6</v>
      </c>
      <c r="F50" s="62">
        <v>310284</v>
      </c>
      <c r="G50" s="62">
        <v>4805</v>
      </c>
      <c r="H50" s="61">
        <v>0.2</v>
      </c>
      <c r="I50" s="61">
        <v>1.3</v>
      </c>
      <c r="J50" s="61" t="s">
        <v>285</v>
      </c>
      <c r="K50" s="63" t="s">
        <v>390</v>
      </c>
      <c r="L50" s="61">
        <f t="shared" si="1"/>
        <v>55.671175858480751</v>
      </c>
      <c r="M50" s="61">
        <f t="shared" si="2"/>
        <v>0.86211341867450464</v>
      </c>
      <c r="N50" s="1">
        <f t="shared" si="3"/>
        <v>3.1186615721310762</v>
      </c>
      <c r="O50" s="61">
        <f t="shared" si="4"/>
        <v>363660.77586690121</v>
      </c>
      <c r="P50" s="61">
        <f t="shared" si="5"/>
        <v>1.3594795359510325</v>
      </c>
      <c r="Q50" s="61">
        <f t="shared" si="6"/>
        <v>-16.539749496221987</v>
      </c>
      <c r="R50" s="61">
        <f t="shared" si="10"/>
        <v>223256.17009760617</v>
      </c>
      <c r="S50" s="1">
        <f t="shared" si="10"/>
        <v>140206.97176422065</v>
      </c>
      <c r="T50" s="61">
        <f t="shared" si="10"/>
        <v>223256.17009760617</v>
      </c>
      <c r="U50" s="61">
        <f t="shared" si="10"/>
        <v>140206.97176422065</v>
      </c>
      <c r="V50" s="61">
        <f t="shared" si="10"/>
        <v>89891.382010709713</v>
      </c>
      <c r="W50" s="61">
        <f t="shared" si="10"/>
        <v>58733.245580557428</v>
      </c>
      <c r="X50" s="61">
        <f t="shared" si="10"/>
        <v>39047.778479658169</v>
      </c>
      <c r="Y50" s="61">
        <f t="shared" si="8"/>
        <v>4</v>
      </c>
    </row>
    <row r="51" spans="1:25">
      <c r="A51" s="61" t="s">
        <v>335</v>
      </c>
      <c r="B51" s="61" t="s">
        <v>83</v>
      </c>
      <c r="C51" s="62">
        <v>103000</v>
      </c>
      <c r="D51" s="61">
        <v>38.5</v>
      </c>
      <c r="E51" s="61">
        <v>6</v>
      </c>
      <c r="F51" s="62">
        <v>69728</v>
      </c>
      <c r="G51" s="62">
        <v>3904</v>
      </c>
      <c r="H51" s="61">
        <v>2.8</v>
      </c>
      <c r="I51" s="61">
        <v>1.4</v>
      </c>
      <c r="J51" s="61" t="s">
        <v>264</v>
      </c>
      <c r="K51" s="63" t="s">
        <v>145</v>
      </c>
      <c r="L51" s="61">
        <f t="shared" si="1"/>
        <v>26.383196721311474</v>
      </c>
      <c r="M51" s="61">
        <f t="shared" si="2"/>
        <v>1.4771684258834328</v>
      </c>
      <c r="N51" s="1">
        <f t="shared" si="3"/>
        <v>1.9442801685280342</v>
      </c>
      <c r="O51" s="61">
        <f t="shared" si="4"/>
        <v>124872.22818454016</v>
      </c>
      <c r="P51" s="61">
        <f t="shared" si="5"/>
        <v>1.2123517299469919</v>
      </c>
      <c r="Q51" s="61">
        <f t="shared" si="6"/>
        <v>-25.572120503247419</v>
      </c>
      <c r="R51" s="61">
        <f t="shared" ref="R51:X57" si="11">$O51/R$2</f>
        <v>76660.715881655153</v>
      </c>
      <c r="S51" s="1">
        <f t="shared" si="11"/>
        <v>48143.649612662666</v>
      </c>
      <c r="T51" s="61">
        <f t="shared" si="11"/>
        <v>76660.715881655153</v>
      </c>
      <c r="U51" s="61">
        <f t="shared" si="11"/>
        <v>48143.649612662666</v>
      </c>
      <c r="V51" s="61">
        <f t="shared" si="11"/>
        <v>30866.505026578136</v>
      </c>
      <c r="W51" s="61">
        <f t="shared" si="11"/>
        <v>20167.561999697984</v>
      </c>
      <c r="X51" s="61">
        <f t="shared" si="11"/>
        <v>13408.053405781237</v>
      </c>
      <c r="Y51" s="61">
        <f t="shared" si="8"/>
        <v>10</v>
      </c>
    </row>
    <row r="52" spans="1:25">
      <c r="A52" s="61" t="s">
        <v>339</v>
      </c>
      <c r="B52" s="61" t="s">
        <v>155</v>
      </c>
      <c r="C52" s="62">
        <v>8220</v>
      </c>
      <c r="D52" s="61">
        <v>2</v>
      </c>
      <c r="E52" s="61">
        <v>9.1</v>
      </c>
      <c r="F52" s="62">
        <v>3997</v>
      </c>
      <c r="G52" s="61">
        <v>335</v>
      </c>
      <c r="H52" s="61">
        <v>3.9</v>
      </c>
      <c r="I52" s="61">
        <v>0</v>
      </c>
      <c r="J52" s="61" t="s">
        <v>318</v>
      </c>
      <c r="K52" s="63" t="s">
        <v>156</v>
      </c>
      <c r="L52" s="61">
        <f t="shared" si="1"/>
        <v>24.53731343283582</v>
      </c>
      <c r="M52" s="61">
        <f t="shared" si="2"/>
        <v>2.0565424068051037</v>
      </c>
      <c r="N52" s="1">
        <f t="shared" si="3"/>
        <v>1.5105039079345239</v>
      </c>
      <c r="O52" s="61">
        <f t="shared" si="4"/>
        <v>9549.5224522134904</v>
      </c>
      <c r="P52" s="61">
        <f t="shared" si="5"/>
        <v>1.16174239078023</v>
      </c>
      <c r="Q52" s="61">
        <f t="shared" si="6"/>
        <v>-28.679094909988876</v>
      </c>
      <c r="R52" s="61">
        <f t="shared" si="11"/>
        <v>5862.578398398914</v>
      </c>
      <c r="S52" s="1">
        <f t="shared" si="11"/>
        <v>3681.7542987075549</v>
      </c>
      <c r="T52" s="61">
        <f t="shared" si="11"/>
        <v>5862.578398398914</v>
      </c>
      <c r="U52" s="61">
        <f t="shared" si="11"/>
        <v>3681.7542987075549</v>
      </c>
      <c r="V52" s="61">
        <f t="shared" si="11"/>
        <v>2360.4959009545514</v>
      </c>
      <c r="W52" s="61">
        <f t="shared" si="11"/>
        <v>1542.3011899644089</v>
      </c>
      <c r="X52" s="61">
        <f t="shared" si="11"/>
        <v>1025.3721656168666</v>
      </c>
      <c r="Y52" s="61">
        <f t="shared" si="8"/>
        <v>122</v>
      </c>
    </row>
    <row r="53" spans="1:25">
      <c r="A53" s="61" t="s">
        <v>339</v>
      </c>
      <c r="B53" s="61" t="s">
        <v>314</v>
      </c>
      <c r="C53" s="62">
        <v>8370</v>
      </c>
      <c r="D53" s="61">
        <v>-20</v>
      </c>
      <c r="E53" s="61">
        <v>11.5</v>
      </c>
      <c r="F53" s="62">
        <v>3251</v>
      </c>
      <c r="G53" s="61">
        <v>359</v>
      </c>
      <c r="H53" s="61">
        <v>4.0599999999999996</v>
      </c>
      <c r="I53" s="61">
        <v>0</v>
      </c>
      <c r="J53" s="61" t="s">
        <v>271</v>
      </c>
      <c r="K53" s="63" t="s">
        <v>315</v>
      </c>
      <c r="L53" s="61">
        <f t="shared" si="1"/>
        <v>23.314763231197773</v>
      </c>
      <c r="M53" s="61">
        <f t="shared" si="2"/>
        <v>2.5745924330975085</v>
      </c>
      <c r="N53" s="1">
        <f t="shared" si="3"/>
        <v>1.4387802819489925</v>
      </c>
      <c r="O53" s="61">
        <f t="shared" si="4"/>
        <v>9655.2971329692318</v>
      </c>
      <c r="P53" s="61">
        <f t="shared" si="5"/>
        <v>1.1535599919915451</v>
      </c>
      <c r="Q53" s="61">
        <f t="shared" si="6"/>
        <v>-29.181423216201836</v>
      </c>
      <c r="R53" s="61">
        <f t="shared" si="11"/>
        <v>5927.5148768039062</v>
      </c>
      <c r="S53" s="1">
        <f t="shared" si="11"/>
        <v>3722.535017064482</v>
      </c>
      <c r="T53" s="61">
        <f t="shared" si="11"/>
        <v>5927.5148768039062</v>
      </c>
      <c r="U53" s="61">
        <f t="shared" si="11"/>
        <v>3722.535017064482</v>
      </c>
      <c r="V53" s="61">
        <f t="shared" si="11"/>
        <v>2386.6417843322938</v>
      </c>
      <c r="W53" s="61">
        <f t="shared" si="11"/>
        <v>1559.3843914348522</v>
      </c>
      <c r="X53" s="61">
        <f t="shared" si="11"/>
        <v>1036.7296354816353</v>
      </c>
      <c r="Y53" s="61">
        <f t="shared" si="8"/>
        <v>119</v>
      </c>
    </row>
    <row r="54" spans="1:25">
      <c r="A54" s="61" t="s">
        <v>339</v>
      </c>
      <c r="B54" s="61" t="s">
        <v>181</v>
      </c>
      <c r="C54" s="62">
        <v>5280</v>
      </c>
      <c r="D54" s="61">
        <v>1.9</v>
      </c>
      <c r="E54" s="61">
        <v>7.8</v>
      </c>
      <c r="F54" s="62">
        <v>2583</v>
      </c>
      <c r="G54" s="61">
        <v>204</v>
      </c>
      <c r="H54" s="61">
        <v>1.35</v>
      </c>
      <c r="I54" s="61">
        <v>1.2</v>
      </c>
      <c r="J54" s="61" t="s">
        <v>276</v>
      </c>
      <c r="K54" s="63" t="s">
        <v>182</v>
      </c>
      <c r="L54" s="61">
        <f t="shared" si="1"/>
        <v>25.882352941176471</v>
      </c>
      <c r="M54" s="61">
        <f t="shared" si="2"/>
        <v>2.0441347270615564</v>
      </c>
      <c r="N54" s="1">
        <f t="shared" si="3"/>
        <v>0.36165380755091014</v>
      </c>
      <c r="O54" s="61">
        <f t="shared" si="4"/>
        <v>5474.0910244173365</v>
      </c>
      <c r="P54" s="61">
        <f t="shared" si="5"/>
        <v>1.0367596637154046</v>
      </c>
      <c r="Q54" s="61">
        <f t="shared" si="6"/>
        <v>-36.351950170865244</v>
      </c>
      <c r="R54" s="61">
        <f t="shared" si="11"/>
        <v>3360.6170309783151</v>
      </c>
      <c r="S54" s="1">
        <f t="shared" si="11"/>
        <v>2110.4990601905338</v>
      </c>
      <c r="T54" s="61">
        <f t="shared" si="11"/>
        <v>3360.6170309783151</v>
      </c>
      <c r="U54" s="61">
        <f t="shared" si="11"/>
        <v>2110.4990601905338</v>
      </c>
      <c r="V54" s="61">
        <f t="shared" si="11"/>
        <v>1353.111581154943</v>
      </c>
      <c r="W54" s="61">
        <f t="shared" si="11"/>
        <v>884.0962616905947</v>
      </c>
      <c r="X54" s="61">
        <f t="shared" si="11"/>
        <v>587.77604812998993</v>
      </c>
      <c r="Y54" s="61">
        <f t="shared" si="8"/>
        <v>189</v>
      </c>
    </row>
    <row r="55" spans="1:25">
      <c r="A55" s="61" t="s">
        <v>338</v>
      </c>
      <c r="B55" s="61" t="s">
        <v>393</v>
      </c>
      <c r="C55" s="62">
        <v>29500</v>
      </c>
      <c r="D55" s="61">
        <v>17.3</v>
      </c>
      <c r="E55" s="61">
        <v>2.6</v>
      </c>
      <c r="F55" s="62">
        <v>17603</v>
      </c>
      <c r="G55" s="61">
        <v>457</v>
      </c>
      <c r="H55" s="61">
        <v>1.93</v>
      </c>
      <c r="I55" s="61">
        <v>2</v>
      </c>
      <c r="J55" s="61" t="s">
        <v>275</v>
      </c>
      <c r="K55" s="63" t="s">
        <v>394</v>
      </c>
      <c r="L55" s="61">
        <f t="shared" si="1"/>
        <v>64.551422319474838</v>
      </c>
      <c r="M55" s="61">
        <f t="shared" si="2"/>
        <v>1.6758507072658069</v>
      </c>
      <c r="N55" s="1">
        <f t="shared" si="3"/>
        <v>-2.5630170224183901</v>
      </c>
      <c r="O55" s="61">
        <f t="shared" si="4"/>
        <v>22754.133234891808</v>
      </c>
      <c r="P55" s="61">
        <f t="shared" si="5"/>
        <v>0.7713265503353155</v>
      </c>
      <c r="Q55" s="61">
        <f t="shared" si="6"/>
        <v>-52.647240794127619</v>
      </c>
      <c r="R55" s="61">
        <f t="shared" si="11"/>
        <v>13969.063965732352</v>
      </c>
      <c r="S55" s="1">
        <f t="shared" si="11"/>
        <v>8772.703375498013</v>
      </c>
      <c r="T55" s="61">
        <f t="shared" si="11"/>
        <v>13969.063965732352</v>
      </c>
      <c r="U55" s="61">
        <f t="shared" si="11"/>
        <v>8772.703375498013</v>
      </c>
      <c r="V55" s="61">
        <f t="shared" si="11"/>
        <v>5624.4737367245125</v>
      </c>
      <c r="W55" s="61">
        <f t="shared" si="11"/>
        <v>3674.9195512544129</v>
      </c>
      <c r="X55" s="61">
        <f t="shared" si="11"/>
        <v>2443.2064523171748</v>
      </c>
      <c r="Y55" s="61">
        <f t="shared" si="8"/>
        <v>34</v>
      </c>
    </row>
    <row r="56" spans="1:25">
      <c r="A56" s="61" t="s">
        <v>339</v>
      </c>
      <c r="B56" s="61" t="s">
        <v>359</v>
      </c>
      <c r="C56" s="62">
        <v>9000</v>
      </c>
      <c r="D56" s="61">
        <v>-20.100000000000001</v>
      </c>
      <c r="E56" s="61">
        <v>7.1</v>
      </c>
      <c r="F56" s="62">
        <v>2486</v>
      </c>
      <c r="G56" s="61">
        <v>156</v>
      </c>
      <c r="H56" s="61">
        <v>2.86</v>
      </c>
      <c r="I56" s="61">
        <v>0</v>
      </c>
      <c r="J56" s="61" t="s">
        <v>276</v>
      </c>
      <c r="K56" s="63" t="s">
        <v>360</v>
      </c>
      <c r="L56" s="61">
        <f t="shared" si="1"/>
        <v>57.692307692307693</v>
      </c>
      <c r="M56" s="61">
        <f t="shared" si="2"/>
        <v>3.6202735317779564</v>
      </c>
      <c r="N56" s="1">
        <f t="shared" si="3"/>
        <v>-5.8294011233251837</v>
      </c>
      <c r="O56" s="61">
        <f t="shared" si="4"/>
        <v>4936.2350635516414</v>
      </c>
      <c r="P56" s="61">
        <f t="shared" si="5"/>
        <v>0.54847056261684901</v>
      </c>
      <c r="Q56" s="61">
        <f t="shared" si="6"/>
        <v>-66.328665243255955</v>
      </c>
      <c r="R56" s="61">
        <f t="shared" si="11"/>
        <v>3030.420128106965</v>
      </c>
      <c r="S56" s="1">
        <f t="shared" si="11"/>
        <v>1903.1323037990921</v>
      </c>
      <c r="T56" s="61">
        <f t="shared" si="11"/>
        <v>3030.420128106965</v>
      </c>
      <c r="U56" s="61">
        <f t="shared" si="11"/>
        <v>1903.1323037990921</v>
      </c>
      <c r="V56" s="61">
        <f t="shared" si="11"/>
        <v>1220.1618135324622</v>
      </c>
      <c r="W56" s="61">
        <f t="shared" si="11"/>
        <v>797.22952122020263</v>
      </c>
      <c r="X56" s="61">
        <f t="shared" si="11"/>
        <v>530.02420408306955</v>
      </c>
      <c r="Y56" s="61">
        <f t="shared" si="8"/>
        <v>111</v>
      </c>
    </row>
    <row r="57" spans="1:25">
      <c r="A57" s="61" t="s">
        <v>338</v>
      </c>
      <c r="B57" s="61" t="s">
        <v>27</v>
      </c>
      <c r="C57" s="62">
        <v>35900</v>
      </c>
      <c r="D57" s="61">
        <v>14.3</v>
      </c>
      <c r="E57" s="61">
        <v>11.5</v>
      </c>
      <c r="F57" s="62">
        <v>6404</v>
      </c>
      <c r="G57" s="61">
        <v>704</v>
      </c>
      <c r="H57" s="61">
        <v>9.2200000000000006</v>
      </c>
      <c r="I57" s="61">
        <v>0</v>
      </c>
      <c r="J57" s="61" t="s">
        <v>272</v>
      </c>
      <c r="K57" s="63" t="s">
        <v>257</v>
      </c>
      <c r="L57" s="61">
        <f t="shared" si="1"/>
        <v>50.99431818181818</v>
      </c>
      <c r="M57" s="61">
        <f t="shared" si="2"/>
        <v>5.6058713304184886</v>
      </c>
      <c r="N57" s="1">
        <f t="shared" si="3"/>
        <v>-6.1551261504949046</v>
      </c>
      <c r="O57" s="61">
        <f t="shared" si="4"/>
        <v>19019.539476940932</v>
      </c>
      <c r="P57" s="61">
        <f t="shared" si="5"/>
        <v>0.52979218598721256</v>
      </c>
      <c r="Q57" s="61">
        <f t="shared" si="6"/>
        <v>-67.475355540011918</v>
      </c>
      <c r="R57" s="61">
        <f t="shared" si="11"/>
        <v>11676.347361135719</v>
      </c>
      <c r="S57" s="1">
        <f t="shared" si="11"/>
        <v>7332.8558133746374</v>
      </c>
      <c r="T57" s="61">
        <f t="shared" si="11"/>
        <v>11676.347361135719</v>
      </c>
      <c r="U57" s="61">
        <f t="shared" si="11"/>
        <v>7332.8558133746374</v>
      </c>
      <c r="V57" s="61">
        <f t="shared" si="11"/>
        <v>4701.3392761808709</v>
      </c>
      <c r="W57" s="61">
        <f t="shared" si="11"/>
        <v>3071.7618095197772</v>
      </c>
      <c r="X57" s="61">
        <f t="shared" si="11"/>
        <v>2042.2075009610562</v>
      </c>
      <c r="Y57" s="61">
        <f t="shared" si="8"/>
        <v>28</v>
      </c>
    </row>
    <row r="58" spans="1:25">
      <c r="S58" s="61"/>
    </row>
    <row r="59" spans="1:25">
      <c r="S59" s="61"/>
    </row>
    <row r="60" spans="1:25">
      <c r="S60" s="61"/>
    </row>
    <row r="61" spans="1:25">
      <c r="S61" s="61"/>
    </row>
    <row r="62" spans="1:25">
      <c r="S62" s="61"/>
    </row>
    <row r="63" spans="1:25">
      <c r="S63" s="61"/>
    </row>
    <row r="64" spans="1:25">
      <c r="S64" s="61"/>
    </row>
    <row r="65" spans="19:19">
      <c r="S65" s="61"/>
    </row>
    <row r="66" spans="19:19">
      <c r="S66" s="61"/>
    </row>
    <row r="67" spans="19:19">
      <c r="S67" s="61"/>
    </row>
    <row r="68" spans="19:19">
      <c r="S68" s="61"/>
    </row>
    <row r="69" spans="19:19">
      <c r="S69" s="61"/>
    </row>
    <row r="70" spans="19:19">
      <c r="S70" s="61"/>
    </row>
    <row r="71" spans="19:19">
      <c r="S71" s="61"/>
    </row>
    <row r="72" spans="19:19">
      <c r="S72" s="61"/>
    </row>
    <row r="73" spans="19:19">
      <c r="S73" s="61"/>
    </row>
    <row r="74" spans="19:19">
      <c r="S74" s="61"/>
    </row>
    <row r="75" spans="19:19">
      <c r="S75" s="61"/>
    </row>
    <row r="76" spans="19:19">
      <c r="S76" s="61"/>
    </row>
    <row r="77" spans="19:19">
      <c r="S77" s="61"/>
    </row>
    <row r="78" spans="19:19">
      <c r="S78" s="61"/>
    </row>
    <row r="79" spans="19:19">
      <c r="S79" s="61"/>
    </row>
    <row r="80" spans="19:19">
      <c r="S80" s="61"/>
    </row>
    <row r="81" spans="19:19">
      <c r="S81" s="61"/>
    </row>
  </sheetData>
  <phoneticPr fontId="1" type="noConversion"/>
  <conditionalFormatting sqref="H82:H1048576">
    <cfRule type="cellIs" dxfId="90" priority="26" operator="greaterThan">
      <formula>20</formula>
    </cfRule>
    <cfRule type="cellIs" dxfId="89" priority="27" operator="greaterThan">
      <formula>10</formula>
    </cfRule>
  </conditionalFormatting>
  <conditionalFormatting sqref="N1:N57">
    <cfRule type="cellIs" dxfId="88" priority="24" operator="greaterThan">
      <formula>22</formula>
    </cfRule>
    <cfRule type="cellIs" dxfId="87" priority="25" operator="greaterThan">
      <formula>17.9</formula>
    </cfRule>
  </conditionalFormatting>
  <conditionalFormatting sqref="H1:H2 G82:H1048576 M1:M57">
    <cfRule type="cellIs" dxfId="86" priority="23" operator="lessThan">
      <formula>1</formula>
    </cfRule>
  </conditionalFormatting>
  <conditionalFormatting sqref="H82:H1048576 I1:I2">
    <cfRule type="cellIs" dxfId="85" priority="20" operator="greaterThan">
      <formula>3</formula>
    </cfRule>
    <cfRule type="cellIs" dxfId="84" priority="22" operator="greaterThan">
      <formula>0.1</formula>
    </cfRule>
  </conditionalFormatting>
  <conditionalFormatting sqref="K82:K1048576 L1:L57">
    <cfRule type="cellIs" dxfId="83" priority="21" operator="lessThan">
      <formula>10</formula>
    </cfRule>
  </conditionalFormatting>
  <conditionalFormatting sqref="H26:H31 I22:I25">
    <cfRule type="cellIs" dxfId="82" priority="18" operator="greaterThan">
      <formula>20</formula>
    </cfRule>
    <cfRule type="cellIs" dxfId="81" priority="19" operator="greaterThan">
      <formula>10</formula>
    </cfRule>
  </conditionalFormatting>
  <conditionalFormatting sqref="I22:I25 G26:G31 H3:H31">
    <cfRule type="cellIs" dxfId="80" priority="17" operator="lessThan">
      <formula>1</formula>
    </cfRule>
  </conditionalFormatting>
  <conditionalFormatting sqref="H26:H31 I3:I25">
    <cfRule type="cellIs" dxfId="79" priority="14" operator="greaterThan">
      <formula>3</formula>
    </cfRule>
    <cfRule type="cellIs" dxfId="78" priority="16" operator="greaterThan">
      <formula>0.1</formula>
    </cfRule>
  </conditionalFormatting>
  <conditionalFormatting sqref="K26:K31">
    <cfRule type="cellIs" dxfId="77" priority="15" operator="lessThan">
      <formula>10</formula>
    </cfRule>
  </conditionalFormatting>
  <conditionalFormatting sqref="H32:H41">
    <cfRule type="cellIs" dxfId="76" priority="13" operator="lessThan">
      <formula>1</formula>
    </cfRule>
  </conditionalFormatting>
  <conditionalFormatting sqref="I32:I41">
    <cfRule type="cellIs" dxfId="75" priority="11" operator="greaterThan">
      <formula>3</formula>
    </cfRule>
    <cfRule type="cellIs" dxfId="74" priority="12" operator="greaterThan">
      <formula>0.1</formula>
    </cfRule>
  </conditionalFormatting>
  <conditionalFormatting sqref="H42:H45">
    <cfRule type="cellIs" dxfId="73" priority="10" operator="lessThan">
      <formula>1</formula>
    </cfRule>
  </conditionalFormatting>
  <conditionalFormatting sqref="I42:I45">
    <cfRule type="cellIs" dxfId="72" priority="8" operator="greaterThan">
      <formula>3</formula>
    </cfRule>
    <cfRule type="cellIs" dxfId="71" priority="9" operator="greaterThan">
      <formula>0.1</formula>
    </cfRule>
  </conditionalFormatting>
  <conditionalFormatting sqref="H46:H50">
    <cfRule type="cellIs" dxfId="70" priority="7" operator="lessThan">
      <formula>1</formula>
    </cfRule>
  </conditionalFormatting>
  <conditionalFormatting sqref="I46:I50">
    <cfRule type="cellIs" dxfId="69" priority="5" operator="greaterThan">
      <formula>3</formula>
    </cfRule>
    <cfRule type="cellIs" dxfId="68" priority="6" operator="greaterThan">
      <formula>0.1</formula>
    </cfRule>
  </conditionalFormatting>
  <conditionalFormatting sqref="H51:H57">
    <cfRule type="cellIs" dxfId="67" priority="4" operator="lessThan">
      <formula>1</formula>
    </cfRule>
  </conditionalFormatting>
  <conditionalFormatting sqref="I51:I57">
    <cfRule type="cellIs" dxfId="66" priority="2" operator="greaterThan">
      <formula>3</formula>
    </cfRule>
    <cfRule type="cellIs" dxfId="65" priority="3" operator="greaterThan">
      <formula>0.1</formula>
    </cfRule>
  </conditionalFormatting>
  <conditionalFormatting sqref="N1:N1048576">
    <cfRule type="cellIs" dxfId="64" priority="1" operator="greaterThan">
      <formula>10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workbookViewId="0">
      <selection activeCell="L20" sqref="L20"/>
    </sheetView>
  </sheetViews>
  <sheetFormatPr defaultColWidth="9" defaultRowHeight="16.5"/>
  <cols>
    <col min="1" max="1" width="3.375" style="61" bestFit="1" customWidth="1"/>
    <col min="2" max="2" width="15.375" style="61" customWidth="1"/>
    <col min="3" max="7" width="9" style="61"/>
    <col min="8" max="8" width="11" style="61" bestFit="1" customWidth="1"/>
    <col min="9" max="9" width="9" style="61" customWidth="1"/>
    <col min="10" max="11" width="9" style="61"/>
    <col min="12" max="12" width="7.125" style="61" customWidth="1"/>
    <col min="13" max="16384" width="9" style="61"/>
  </cols>
  <sheetData>
    <row r="1" spans="1:26">
      <c r="N1" s="61" t="s">
        <v>46</v>
      </c>
      <c r="O1" s="61">
        <v>2</v>
      </c>
      <c r="S1" s="61">
        <v>10</v>
      </c>
      <c r="T1" s="61">
        <v>10</v>
      </c>
      <c r="U1" s="61">
        <v>5</v>
      </c>
      <c r="V1" s="61">
        <v>10</v>
      </c>
      <c r="W1" s="61">
        <v>15</v>
      </c>
      <c r="X1" s="61">
        <v>20</v>
      </c>
      <c r="Y1" s="61">
        <v>25</v>
      </c>
      <c r="Z1" s="61" t="s">
        <v>35</v>
      </c>
    </row>
    <row r="2" spans="1:26">
      <c r="A2" s="61" t="s">
        <v>664</v>
      </c>
      <c r="B2" s="61" t="s">
        <v>4</v>
      </c>
      <c r="C2" s="61" t="s">
        <v>5</v>
      </c>
      <c r="D2" s="61" t="s">
        <v>6</v>
      </c>
      <c r="E2" s="61" t="s">
        <v>7</v>
      </c>
      <c r="F2" s="61" t="s">
        <v>8</v>
      </c>
      <c r="G2" s="61" t="s">
        <v>40</v>
      </c>
      <c r="H2" s="61" t="s">
        <v>41</v>
      </c>
      <c r="I2" s="61" t="s">
        <v>573</v>
      </c>
      <c r="J2" s="61" t="s">
        <v>260</v>
      </c>
      <c r="K2" s="61" t="s">
        <v>9</v>
      </c>
      <c r="L2" s="61" t="s">
        <v>640</v>
      </c>
      <c r="M2" s="61" t="s">
        <v>38</v>
      </c>
      <c r="N2" s="61" t="s">
        <v>39</v>
      </c>
      <c r="O2" s="61" t="s">
        <v>0</v>
      </c>
      <c r="P2" s="61" t="s">
        <v>1</v>
      </c>
      <c r="Q2" s="61" t="s">
        <v>36</v>
      </c>
      <c r="R2" s="61" t="s">
        <v>37</v>
      </c>
      <c r="S2" s="61">
        <f t="shared" ref="S2:Y2" si="0">POWER((1+S1/100), 10)</f>
        <v>2.5937424601000019</v>
      </c>
      <c r="T2" s="61">
        <f t="shared" si="0"/>
        <v>2.5937424601000019</v>
      </c>
      <c r="U2" s="61">
        <f t="shared" si="0"/>
        <v>1.6288946267774416</v>
      </c>
      <c r="V2" s="61">
        <f t="shared" si="0"/>
        <v>2.5937424601000019</v>
      </c>
      <c r="W2" s="61">
        <f t="shared" si="0"/>
        <v>4.0455577357079067</v>
      </c>
      <c r="X2" s="61">
        <f t="shared" si="0"/>
        <v>6.1917364223999991</v>
      </c>
      <c r="Y2" s="61">
        <f t="shared" si="0"/>
        <v>9.3132257461547852</v>
      </c>
    </row>
    <row r="3" spans="1:26">
      <c r="A3" s="61" t="s">
        <v>335</v>
      </c>
      <c r="B3" s="61" t="s">
        <v>461</v>
      </c>
      <c r="C3" s="62">
        <v>3455</v>
      </c>
      <c r="D3" s="61">
        <v>1.7</v>
      </c>
      <c r="E3" s="61">
        <v>17.899999999999999</v>
      </c>
      <c r="F3" s="62">
        <v>3419</v>
      </c>
      <c r="G3" s="61">
        <v>533</v>
      </c>
      <c r="H3" s="61">
        <v>1.1200000000000001</v>
      </c>
      <c r="I3" s="61">
        <v>0</v>
      </c>
      <c r="J3" s="61" t="s">
        <v>312</v>
      </c>
      <c r="K3" s="63" t="s">
        <v>462</v>
      </c>
      <c r="L3" s="61">
        <f t="shared" ref="L3:L21" si="1">I3/C3*100</f>
        <v>0</v>
      </c>
      <c r="M3" s="61">
        <f t="shared" ref="M3:M21" si="2">C3/G3</f>
        <v>6.4821763602251403</v>
      </c>
      <c r="N3" s="61">
        <f t="shared" ref="N3:N21" si="3">C3/F3</f>
        <v>1.0105293945598128</v>
      </c>
      <c r="O3" s="1">
        <f t="shared" ref="O3:O21" si="4">((POWER(Q3,1/10)-1)*100)</f>
        <v>17.776572106639609</v>
      </c>
      <c r="P3" s="61">
        <f t="shared" ref="P3:P21" si="5">IF($O$1=1,POWER((1+(D3)/100),10)*F3,IF($O$1=2,POWER((1+(E3)/100),10)*F3,POWER((1+(E3+L3)/100),10)*F3))</f>
        <v>17743.412605275604</v>
      </c>
      <c r="Q3" s="61">
        <f t="shared" ref="Q3:Q21" si="6">P3/C3</f>
        <v>5.1355752837266584</v>
      </c>
      <c r="R3" s="61">
        <f t="shared" ref="R3:R21" si="7">S3/C3*100-100</f>
        <v>97.99865880009753</v>
      </c>
      <c r="S3" s="61">
        <f t="shared" ref="S3:Y12" si="8">$P3/S$2</f>
        <v>6840.8536615433695</v>
      </c>
      <c r="T3" s="1">
        <f t="shared" si="8"/>
        <v>6840.8536615433695</v>
      </c>
      <c r="U3" s="61">
        <f t="shared" si="8"/>
        <v>10892.916161420866</v>
      </c>
      <c r="V3" s="61">
        <f t="shared" si="8"/>
        <v>6840.8536615433695</v>
      </c>
      <c r="W3" s="61">
        <f t="shared" si="8"/>
        <v>4385.9002304340602</v>
      </c>
      <c r="X3" s="61">
        <f t="shared" si="8"/>
        <v>2865.660195270073</v>
      </c>
      <c r="Y3" s="61">
        <f t="shared" si="8"/>
        <v>1905.1844214773218</v>
      </c>
      <c r="Z3" s="61">
        <f t="shared" ref="Z3:Z21" si="9">ROUND(1000000/C3,  0)</f>
        <v>289</v>
      </c>
    </row>
    <row r="4" spans="1:26">
      <c r="A4" s="61" t="s">
        <v>335</v>
      </c>
      <c r="B4" s="61" t="s">
        <v>471</v>
      </c>
      <c r="C4" s="62">
        <v>8930</v>
      </c>
      <c r="D4" s="61">
        <v>5.2</v>
      </c>
      <c r="E4" s="61">
        <v>7.5</v>
      </c>
      <c r="F4" s="62">
        <v>17254</v>
      </c>
      <c r="G4" s="62">
        <v>1260</v>
      </c>
      <c r="H4" s="61">
        <v>0.28000000000000003</v>
      </c>
      <c r="I4" s="61">
        <v>50</v>
      </c>
      <c r="J4" s="61" t="s">
        <v>285</v>
      </c>
      <c r="K4" s="63" t="s">
        <v>472</v>
      </c>
      <c r="L4" s="61">
        <f t="shared" si="1"/>
        <v>0.55991041433370659</v>
      </c>
      <c r="M4" s="61">
        <f t="shared" si="2"/>
        <v>7.087301587301587</v>
      </c>
      <c r="N4" s="61">
        <f t="shared" si="3"/>
        <v>0.51756114524168306</v>
      </c>
      <c r="O4" s="1">
        <f t="shared" si="4"/>
        <v>14.81861337371484</v>
      </c>
      <c r="P4" s="61">
        <f t="shared" si="5"/>
        <v>35561.038573589925</v>
      </c>
      <c r="Q4" s="61">
        <f t="shared" si="6"/>
        <v>3.9821991683751317</v>
      </c>
      <c r="R4" s="61">
        <f t="shared" si="7"/>
        <v>53.531016653889282</v>
      </c>
      <c r="S4" s="61">
        <f t="shared" si="8"/>
        <v>13710.319787192313</v>
      </c>
      <c r="T4" s="1">
        <f t="shared" si="8"/>
        <v>13710.319787192313</v>
      </c>
      <c r="U4" s="61">
        <f t="shared" si="8"/>
        <v>21831.392890001032</v>
      </c>
      <c r="V4" s="61">
        <f t="shared" si="8"/>
        <v>13710.319787192313</v>
      </c>
      <c r="W4" s="61">
        <f t="shared" si="8"/>
        <v>8790.1448692011618</v>
      </c>
      <c r="X4" s="61">
        <f t="shared" si="8"/>
        <v>5743.3062629959295</v>
      </c>
      <c r="Y4" s="61">
        <f t="shared" si="8"/>
        <v>3818.3374421340804</v>
      </c>
      <c r="Z4" s="61">
        <f t="shared" si="9"/>
        <v>112</v>
      </c>
    </row>
    <row r="5" spans="1:26">
      <c r="A5" s="61" t="s">
        <v>334</v>
      </c>
      <c r="B5" s="61" t="s">
        <v>78</v>
      </c>
      <c r="C5" s="62">
        <v>11100</v>
      </c>
      <c r="D5" s="61">
        <v>10.5</v>
      </c>
      <c r="E5" s="61">
        <v>11.2</v>
      </c>
      <c r="F5" s="62">
        <v>15138</v>
      </c>
      <c r="G5" s="62">
        <v>1602</v>
      </c>
      <c r="H5" s="61">
        <v>0.84</v>
      </c>
      <c r="I5" s="61">
        <v>50</v>
      </c>
      <c r="J5" s="61" t="s">
        <v>261</v>
      </c>
      <c r="K5" s="63" t="s">
        <v>207</v>
      </c>
      <c r="L5" s="61">
        <f t="shared" si="1"/>
        <v>0.45045045045045046</v>
      </c>
      <c r="M5" s="61">
        <f t="shared" si="2"/>
        <v>6.928838951310861</v>
      </c>
      <c r="N5" s="61">
        <f t="shared" si="3"/>
        <v>0.7332540626238605</v>
      </c>
      <c r="O5" s="1">
        <f t="shared" si="4"/>
        <v>14.704205063731468</v>
      </c>
      <c r="P5" s="61">
        <f t="shared" si="5"/>
        <v>43763.935910134591</v>
      </c>
      <c r="Q5" s="61">
        <f t="shared" si="6"/>
        <v>3.9426969288409541</v>
      </c>
      <c r="R5" s="61">
        <f t="shared" si="7"/>
        <v>52.008034316905281</v>
      </c>
      <c r="S5" s="61">
        <f t="shared" si="8"/>
        <v>16872.891809176486</v>
      </c>
      <c r="T5" s="1">
        <f t="shared" si="8"/>
        <v>16872.891809176486</v>
      </c>
      <c r="U5" s="61">
        <f t="shared" si="8"/>
        <v>26867.260282339998</v>
      </c>
      <c r="V5" s="61">
        <f t="shared" si="8"/>
        <v>16872.891809176486</v>
      </c>
      <c r="W5" s="61">
        <f t="shared" si="8"/>
        <v>10817.775636682791</v>
      </c>
      <c r="X5" s="61">
        <f t="shared" si="8"/>
        <v>7068.1199787201385</v>
      </c>
      <c r="Y5" s="61">
        <f t="shared" si="8"/>
        <v>4699.1168369567013</v>
      </c>
      <c r="Z5" s="61">
        <f t="shared" si="9"/>
        <v>90</v>
      </c>
    </row>
    <row r="6" spans="1:26">
      <c r="A6" s="61" t="s">
        <v>334</v>
      </c>
      <c r="B6" s="61" t="s">
        <v>463</v>
      </c>
      <c r="C6" s="62">
        <v>3300</v>
      </c>
      <c r="D6" s="61">
        <v>-12.1</v>
      </c>
      <c r="E6" s="61">
        <v>6.5</v>
      </c>
      <c r="F6" s="62">
        <v>5087</v>
      </c>
      <c r="G6" s="61">
        <v>307</v>
      </c>
      <c r="H6" s="61">
        <v>0.12</v>
      </c>
      <c r="I6" s="61">
        <v>100</v>
      </c>
      <c r="J6" s="63" t="s">
        <v>270</v>
      </c>
      <c r="K6" s="63" t="s">
        <v>464</v>
      </c>
      <c r="L6" s="61">
        <f t="shared" si="1"/>
        <v>3.0303030303030303</v>
      </c>
      <c r="M6" s="61">
        <f t="shared" si="2"/>
        <v>10.749185667752442</v>
      </c>
      <c r="N6" s="61">
        <f t="shared" si="3"/>
        <v>0.64871240416748577</v>
      </c>
      <c r="O6" s="1">
        <f t="shared" si="4"/>
        <v>11.2101400196557</v>
      </c>
      <c r="P6" s="61">
        <f t="shared" si="5"/>
        <v>9548.9982858252279</v>
      </c>
      <c r="Q6" s="61">
        <f t="shared" si="6"/>
        <v>2.893635844189463</v>
      </c>
      <c r="R6" s="61">
        <f t="shared" si="7"/>
        <v>11.562188178000483</v>
      </c>
      <c r="S6" s="61">
        <f t="shared" si="8"/>
        <v>3681.5522098740157</v>
      </c>
      <c r="T6" s="1">
        <f t="shared" si="8"/>
        <v>3681.5522098740157</v>
      </c>
      <c r="U6" s="61">
        <f t="shared" si="8"/>
        <v>5862.2566057060994</v>
      </c>
      <c r="V6" s="61">
        <f t="shared" si="8"/>
        <v>3681.5522098740157</v>
      </c>
      <c r="W6" s="61">
        <f t="shared" si="8"/>
        <v>2360.3663350399097</v>
      </c>
      <c r="X6" s="61">
        <f t="shared" si="8"/>
        <v>1542.2165341663413</v>
      </c>
      <c r="Y6" s="61">
        <f t="shared" si="8"/>
        <v>1025.3158836794853</v>
      </c>
      <c r="Z6" s="61">
        <f t="shared" si="9"/>
        <v>303</v>
      </c>
    </row>
    <row r="7" spans="1:26">
      <c r="A7" s="61" t="s">
        <v>334</v>
      </c>
      <c r="B7" s="61" t="s">
        <v>124</v>
      </c>
      <c r="C7" s="62">
        <v>5650</v>
      </c>
      <c r="D7" s="61">
        <v>8.1999999999999993</v>
      </c>
      <c r="E7" s="61">
        <v>9.6</v>
      </c>
      <c r="F7" s="62">
        <v>5948</v>
      </c>
      <c r="G7" s="61">
        <v>552</v>
      </c>
      <c r="H7" s="61">
        <v>0.12</v>
      </c>
      <c r="I7" s="61">
        <v>60</v>
      </c>
      <c r="J7" s="61" t="s">
        <v>284</v>
      </c>
      <c r="K7" s="63" t="s">
        <v>125</v>
      </c>
      <c r="L7" s="61">
        <f t="shared" si="1"/>
        <v>1.0619469026548671</v>
      </c>
      <c r="M7" s="61">
        <f t="shared" si="2"/>
        <v>10.235507246376812</v>
      </c>
      <c r="N7" s="61">
        <f t="shared" si="3"/>
        <v>0.94989912575655677</v>
      </c>
      <c r="O7" s="1">
        <f t="shared" si="4"/>
        <v>10.164788587147333</v>
      </c>
      <c r="P7" s="61">
        <f t="shared" si="5"/>
        <v>14875.668831099778</v>
      </c>
      <c r="Q7" s="61">
        <f t="shared" si="6"/>
        <v>2.6328617400176597</v>
      </c>
      <c r="R7" s="61">
        <f t="shared" si="7"/>
        <v>1.5082175859568565</v>
      </c>
      <c r="S7" s="61">
        <f t="shared" si="8"/>
        <v>5735.214293606562</v>
      </c>
      <c r="T7" s="1">
        <f t="shared" si="8"/>
        <v>5735.214293606562</v>
      </c>
      <c r="U7" s="61">
        <f t="shared" si="8"/>
        <v>9132.3702506953287</v>
      </c>
      <c r="V7" s="61">
        <f t="shared" si="8"/>
        <v>5735.214293606562</v>
      </c>
      <c r="W7" s="61">
        <f t="shared" si="8"/>
        <v>3677.0378283815985</v>
      </c>
      <c r="X7" s="61">
        <f t="shared" si="8"/>
        <v>2402.5035654430799</v>
      </c>
      <c r="Y7" s="61">
        <f t="shared" si="8"/>
        <v>1597.2627783925022</v>
      </c>
      <c r="Z7" s="61">
        <f t="shared" si="9"/>
        <v>177</v>
      </c>
    </row>
    <row r="8" spans="1:26">
      <c r="A8" s="61" t="s">
        <v>334</v>
      </c>
      <c r="B8" s="61" t="s">
        <v>465</v>
      </c>
      <c r="C8" s="62">
        <v>4260</v>
      </c>
      <c r="D8" s="61">
        <v>1</v>
      </c>
      <c r="E8" s="61">
        <v>7.7</v>
      </c>
      <c r="F8" s="62">
        <v>3864</v>
      </c>
      <c r="G8" s="61">
        <v>289</v>
      </c>
      <c r="H8" s="61">
        <v>0.68</v>
      </c>
      <c r="J8" s="63" t="s">
        <v>316</v>
      </c>
      <c r="K8" s="63" t="s">
        <v>466</v>
      </c>
      <c r="L8" s="61">
        <f t="shared" si="1"/>
        <v>0</v>
      </c>
      <c r="M8" s="61">
        <f t="shared" si="2"/>
        <v>14.740484429065743</v>
      </c>
      <c r="N8" s="61">
        <f t="shared" si="3"/>
        <v>1.1024844720496894</v>
      </c>
      <c r="O8" s="1">
        <f t="shared" si="4"/>
        <v>6.6543209964849526</v>
      </c>
      <c r="P8" s="61">
        <f t="shared" si="5"/>
        <v>8113.2367787628336</v>
      </c>
      <c r="Q8" s="61">
        <f t="shared" si="6"/>
        <v>1.9045156757659234</v>
      </c>
      <c r="R8" s="61">
        <f t="shared" si="7"/>
        <v>-26.572676159509882</v>
      </c>
      <c r="S8" s="61">
        <f t="shared" si="8"/>
        <v>3128.0039956048786</v>
      </c>
      <c r="T8" s="1">
        <f t="shared" si="8"/>
        <v>3128.0039956048786</v>
      </c>
      <c r="U8" s="61">
        <f t="shared" si="8"/>
        <v>4980.8235875968412</v>
      </c>
      <c r="V8" s="61">
        <f t="shared" si="8"/>
        <v>3128.0039956048786</v>
      </c>
      <c r="W8" s="61">
        <f t="shared" si="8"/>
        <v>2005.4680488556046</v>
      </c>
      <c r="X8" s="61">
        <f t="shared" si="8"/>
        <v>1310.3330350774258</v>
      </c>
      <c r="Y8" s="61">
        <f t="shared" si="8"/>
        <v>871.152165737269</v>
      </c>
      <c r="Z8" s="61">
        <f t="shared" si="9"/>
        <v>235</v>
      </c>
    </row>
    <row r="9" spans="1:26">
      <c r="A9" s="61" t="s">
        <v>334</v>
      </c>
      <c r="B9" s="61" t="s">
        <v>467</v>
      </c>
      <c r="C9" s="62">
        <v>17850</v>
      </c>
      <c r="D9" s="61">
        <v>10.1</v>
      </c>
      <c r="E9" s="61">
        <v>8.5</v>
      </c>
      <c r="F9" s="62">
        <v>11839</v>
      </c>
      <c r="G9" s="61">
        <v>974</v>
      </c>
      <c r="H9" s="61">
        <v>2.83</v>
      </c>
      <c r="I9" s="61">
        <v>100</v>
      </c>
      <c r="J9" s="61" t="s">
        <v>308</v>
      </c>
      <c r="K9" s="63" t="s">
        <v>468</v>
      </c>
      <c r="L9" s="61">
        <f t="shared" si="1"/>
        <v>0.56022408963585435</v>
      </c>
      <c r="M9" s="61">
        <f t="shared" si="2"/>
        <v>18.326488706365502</v>
      </c>
      <c r="N9" s="61">
        <f t="shared" si="3"/>
        <v>1.507728693301799</v>
      </c>
      <c r="O9" s="1">
        <f t="shared" si="4"/>
        <v>4.1351670857745493</v>
      </c>
      <c r="P9" s="61">
        <f t="shared" si="5"/>
        <v>26767.782968860494</v>
      </c>
      <c r="Q9" s="61">
        <f t="shared" si="6"/>
        <v>1.4995956845299996</v>
      </c>
      <c r="R9" s="61">
        <f t="shared" si="7"/>
        <v>-42.184094697197395</v>
      </c>
      <c r="S9" s="61">
        <f t="shared" si="8"/>
        <v>10320.139096550265</v>
      </c>
      <c r="T9" s="1">
        <f t="shared" si="8"/>
        <v>10320.139096550265</v>
      </c>
      <c r="U9" s="61">
        <f t="shared" si="8"/>
        <v>16433.096732486072</v>
      </c>
      <c r="V9" s="61">
        <f t="shared" si="8"/>
        <v>10320.139096550265</v>
      </c>
      <c r="W9" s="61">
        <f t="shared" si="8"/>
        <v>6616.586566691667</v>
      </c>
      <c r="X9" s="61">
        <f t="shared" si="8"/>
        <v>4323.1463910547</v>
      </c>
      <c r="Y9" s="61">
        <f t="shared" si="8"/>
        <v>2874.1688109420402</v>
      </c>
      <c r="Z9" s="61">
        <f t="shared" si="9"/>
        <v>56</v>
      </c>
    </row>
    <row r="10" spans="1:26">
      <c r="A10" s="61" t="s">
        <v>334</v>
      </c>
      <c r="B10" s="61" t="s">
        <v>469</v>
      </c>
      <c r="C10" s="62">
        <v>17550</v>
      </c>
      <c r="D10" s="61">
        <v>-43.7</v>
      </c>
      <c r="E10" s="61">
        <v>10.3</v>
      </c>
      <c r="F10" s="62">
        <v>7043</v>
      </c>
      <c r="G10" s="61">
        <v>630</v>
      </c>
      <c r="H10" s="61">
        <v>2.34</v>
      </c>
      <c r="J10" s="61" t="s">
        <v>271</v>
      </c>
      <c r="K10" s="63" t="s">
        <v>470</v>
      </c>
      <c r="L10" s="61">
        <f t="shared" si="1"/>
        <v>0</v>
      </c>
      <c r="M10" s="61">
        <f t="shared" si="2"/>
        <v>27.857142857142858</v>
      </c>
      <c r="N10" s="61">
        <f t="shared" si="3"/>
        <v>2.4918358653982677</v>
      </c>
      <c r="O10" s="1">
        <f t="shared" si="4"/>
        <v>0.67544761282523069</v>
      </c>
      <c r="P10" s="61">
        <f t="shared" si="5"/>
        <v>18772.098000321977</v>
      </c>
      <c r="Q10" s="61">
        <f t="shared" si="6"/>
        <v>1.0696352136935601</v>
      </c>
      <c r="R10" s="61">
        <f t="shared" si="7"/>
        <v>-58.760932122292502</v>
      </c>
      <c r="S10" s="61">
        <f t="shared" si="8"/>
        <v>7237.4564125376655</v>
      </c>
      <c r="T10" s="1">
        <f t="shared" si="8"/>
        <v>7237.4564125376655</v>
      </c>
      <c r="U10" s="61">
        <f t="shared" si="8"/>
        <v>11524.439759163646</v>
      </c>
      <c r="V10" s="61">
        <f t="shared" si="8"/>
        <v>7237.4564125376655</v>
      </c>
      <c r="W10" s="61">
        <f t="shared" si="8"/>
        <v>4640.1755275004534</v>
      </c>
      <c r="X10" s="61">
        <f t="shared" si="8"/>
        <v>3031.7986296073086</v>
      </c>
      <c r="Y10" s="61">
        <f t="shared" si="8"/>
        <v>2015.6386747172473</v>
      </c>
      <c r="Z10" s="61">
        <f t="shared" si="9"/>
        <v>57</v>
      </c>
    </row>
    <row r="11" spans="1:26">
      <c r="A11" s="61" t="s">
        <v>334</v>
      </c>
      <c r="B11" s="61" t="s">
        <v>181</v>
      </c>
      <c r="C11" s="62">
        <v>5580</v>
      </c>
      <c r="D11" s="61">
        <v>1.9</v>
      </c>
      <c r="E11" s="61">
        <v>7.8</v>
      </c>
      <c r="F11" s="62">
        <v>2583</v>
      </c>
      <c r="G11" s="61">
        <v>204</v>
      </c>
      <c r="H11" s="61">
        <v>1.43</v>
      </c>
      <c r="I11" s="61">
        <v>50</v>
      </c>
      <c r="J11" s="61" t="s">
        <v>276</v>
      </c>
      <c r="K11" s="63" t="s">
        <v>182</v>
      </c>
      <c r="L11" s="61">
        <f t="shared" si="1"/>
        <v>0.8960573476702508</v>
      </c>
      <c r="M11" s="61">
        <f t="shared" si="2"/>
        <v>27.352941176470587</v>
      </c>
      <c r="N11" s="61">
        <f t="shared" si="3"/>
        <v>2.1602787456445993</v>
      </c>
      <c r="O11" s="1">
        <f t="shared" si="4"/>
        <v>-0.19144188991406796</v>
      </c>
      <c r="P11" s="61">
        <f t="shared" si="5"/>
        <v>5474.0910244173365</v>
      </c>
      <c r="Q11" s="61">
        <f t="shared" si="6"/>
        <v>0.98101989684898505</v>
      </c>
      <c r="R11" s="61">
        <f t="shared" si="7"/>
        <v>-62.177436197302264</v>
      </c>
      <c r="S11" s="61">
        <f t="shared" si="8"/>
        <v>2110.4990601905338</v>
      </c>
      <c r="T11" s="1">
        <f t="shared" si="8"/>
        <v>2110.4990601905338</v>
      </c>
      <c r="U11" s="61">
        <f t="shared" si="8"/>
        <v>3360.6170309783151</v>
      </c>
      <c r="V11" s="61">
        <f t="shared" si="8"/>
        <v>2110.4990601905338</v>
      </c>
      <c r="W11" s="61">
        <f t="shared" si="8"/>
        <v>1353.111581154943</v>
      </c>
      <c r="X11" s="61">
        <f t="shared" si="8"/>
        <v>884.0962616905947</v>
      </c>
      <c r="Y11" s="61">
        <f t="shared" si="8"/>
        <v>587.77604812998993</v>
      </c>
      <c r="Z11" s="61">
        <f t="shared" si="9"/>
        <v>179</v>
      </c>
    </row>
    <row r="12" spans="1:26">
      <c r="A12" s="61" t="s">
        <v>334</v>
      </c>
      <c r="B12" s="61" t="s">
        <v>638</v>
      </c>
      <c r="C12" s="62">
        <v>5460</v>
      </c>
      <c r="D12" s="61">
        <v>0.9</v>
      </c>
      <c r="E12" s="61">
        <v>5.8</v>
      </c>
      <c r="F12" s="62">
        <v>2666</v>
      </c>
      <c r="G12" s="61">
        <v>151</v>
      </c>
      <c r="H12" s="61">
        <v>1.48</v>
      </c>
      <c r="I12" s="61">
        <v>100</v>
      </c>
      <c r="J12" s="61" t="s">
        <v>276</v>
      </c>
      <c r="K12" s="63" t="s">
        <v>639</v>
      </c>
      <c r="L12" s="61">
        <f t="shared" si="1"/>
        <v>1.8315018315018317</v>
      </c>
      <c r="M12" s="61">
        <f t="shared" si="2"/>
        <v>36.158940397350996</v>
      </c>
      <c r="N12" s="61">
        <f t="shared" si="3"/>
        <v>2.0480120030007503</v>
      </c>
      <c r="O12" s="1">
        <f t="shared" si="4"/>
        <v>-1.5190072429359325</v>
      </c>
      <c r="P12" s="61">
        <f t="shared" si="5"/>
        <v>4685.0779610501195</v>
      </c>
      <c r="Q12" s="61">
        <f t="shared" si="6"/>
        <v>0.85807288663921599</v>
      </c>
      <c r="R12" s="61">
        <f t="shared" si="7"/>
        <v>-66.917575671482325</v>
      </c>
      <c r="S12" s="61">
        <f t="shared" si="8"/>
        <v>1806.3003683370655</v>
      </c>
      <c r="T12" s="1">
        <f t="shared" si="8"/>
        <v>1806.3003683370655</v>
      </c>
      <c r="U12" s="61">
        <f t="shared" si="8"/>
        <v>2876.2314541603855</v>
      </c>
      <c r="V12" s="61">
        <f t="shared" si="8"/>
        <v>1806.3003683370655</v>
      </c>
      <c r="W12" s="61">
        <f t="shared" si="8"/>
        <v>1158.0796189602042</v>
      </c>
      <c r="X12" s="61">
        <f t="shared" si="8"/>
        <v>756.66624698376961</v>
      </c>
      <c r="Y12" s="61">
        <f t="shared" si="8"/>
        <v>503.05641554801565</v>
      </c>
      <c r="Z12" s="61">
        <f t="shared" si="9"/>
        <v>183</v>
      </c>
    </row>
    <row r="13" spans="1:26">
      <c r="A13" s="61" t="s">
        <v>334</v>
      </c>
      <c r="B13" s="61" t="s">
        <v>473</v>
      </c>
      <c r="C13" s="62">
        <v>20000</v>
      </c>
      <c r="D13" s="61">
        <v>22.1</v>
      </c>
      <c r="E13" s="61">
        <v>9.8000000000000007</v>
      </c>
      <c r="F13" s="62">
        <v>7477</v>
      </c>
      <c r="G13" s="61">
        <v>708</v>
      </c>
      <c r="H13" s="61">
        <v>2.09</v>
      </c>
      <c r="I13" s="61">
        <v>100</v>
      </c>
      <c r="J13" s="61" t="s">
        <v>307</v>
      </c>
      <c r="K13" s="63" t="s">
        <v>474</v>
      </c>
      <c r="L13" s="61">
        <f t="shared" si="1"/>
        <v>0.5</v>
      </c>
      <c r="M13" s="61">
        <f t="shared" si="2"/>
        <v>28.248587570621471</v>
      </c>
      <c r="N13" s="61">
        <f t="shared" si="3"/>
        <v>2.6748696001069949</v>
      </c>
      <c r="O13" s="1">
        <f t="shared" si="4"/>
        <v>-0.48877360187336016</v>
      </c>
      <c r="P13" s="61">
        <f t="shared" si="5"/>
        <v>19043.675903565425</v>
      </c>
      <c r="Q13" s="61">
        <f t="shared" si="6"/>
        <v>0.95218379517827123</v>
      </c>
      <c r="R13" s="61">
        <f t="shared" si="7"/>
        <v>-63.289192746547407</v>
      </c>
      <c r="S13" s="61">
        <f t="shared" ref="S13:Y21" si="10">$P13/S$2</f>
        <v>7342.1614506905189</v>
      </c>
      <c r="T13" s="1">
        <f t="shared" si="10"/>
        <v>7342.1614506905189</v>
      </c>
      <c r="U13" s="61">
        <f t="shared" si="10"/>
        <v>11691.165033333609</v>
      </c>
      <c r="V13" s="61">
        <f t="shared" si="10"/>
        <v>7342.1614506905189</v>
      </c>
      <c r="W13" s="61">
        <f t="shared" si="10"/>
        <v>4707.3054317028782</v>
      </c>
      <c r="X13" s="61">
        <f t="shared" si="10"/>
        <v>3075.6599771706437</v>
      </c>
      <c r="Y13" s="61">
        <f t="shared" si="10"/>
        <v>2044.7991300359188</v>
      </c>
      <c r="Z13" s="61">
        <f t="shared" si="9"/>
        <v>50</v>
      </c>
    </row>
    <row r="14" spans="1:26">
      <c r="A14" s="61" t="s">
        <v>334</v>
      </c>
      <c r="B14" s="61" t="s">
        <v>570</v>
      </c>
      <c r="C14" s="62">
        <v>7740</v>
      </c>
      <c r="D14" s="61">
        <v>18.7</v>
      </c>
      <c r="E14" s="61">
        <v>9.1</v>
      </c>
      <c r="F14" s="62">
        <v>2946</v>
      </c>
      <c r="G14" s="61">
        <v>256</v>
      </c>
      <c r="H14" s="61">
        <v>1.03</v>
      </c>
      <c r="I14" s="61">
        <v>40</v>
      </c>
      <c r="J14" s="61" t="s">
        <v>272</v>
      </c>
      <c r="K14" s="63" t="s">
        <v>571</v>
      </c>
      <c r="L14" s="61">
        <f t="shared" si="1"/>
        <v>0.516795865633075</v>
      </c>
      <c r="M14" s="61">
        <f t="shared" si="2"/>
        <v>30.234375</v>
      </c>
      <c r="N14" s="61">
        <f t="shared" si="3"/>
        <v>2.6272912423625256</v>
      </c>
      <c r="O14" s="1">
        <f t="shared" si="4"/>
        <v>-0.94556417044332486</v>
      </c>
      <c r="P14" s="61">
        <f t="shared" si="5"/>
        <v>7038.5021626772432</v>
      </c>
      <c r="Q14" s="61">
        <f t="shared" si="6"/>
        <v>0.90936720448026398</v>
      </c>
      <c r="R14" s="61">
        <f t="shared" si="7"/>
        <v>-64.939957668534163</v>
      </c>
      <c r="S14" s="61">
        <f t="shared" si="10"/>
        <v>2713.6472764554555</v>
      </c>
      <c r="T14" s="1">
        <f t="shared" si="10"/>
        <v>2713.6472764554555</v>
      </c>
      <c r="U14" s="61">
        <f t="shared" si="10"/>
        <v>4321.0297627428572</v>
      </c>
      <c r="V14" s="61">
        <f t="shared" si="10"/>
        <v>2713.6472764554555</v>
      </c>
      <c r="W14" s="61">
        <f t="shared" si="10"/>
        <v>1739.8100886194916</v>
      </c>
      <c r="X14" s="61">
        <f t="shared" si="10"/>
        <v>1136.757394454628</v>
      </c>
      <c r="Y14" s="61">
        <f t="shared" si="10"/>
        <v>755.7534150381008</v>
      </c>
      <c r="Z14" s="61">
        <f t="shared" si="9"/>
        <v>129</v>
      </c>
    </row>
    <row r="15" spans="1:26">
      <c r="A15" s="61" t="s">
        <v>334</v>
      </c>
      <c r="B15" s="61" t="s">
        <v>359</v>
      </c>
      <c r="C15" s="62">
        <v>8260</v>
      </c>
      <c r="D15" s="61">
        <v>-20.100000000000001</v>
      </c>
      <c r="E15" s="61">
        <v>7.1</v>
      </c>
      <c r="F15" s="62">
        <v>2486</v>
      </c>
      <c r="G15" s="61">
        <v>156</v>
      </c>
      <c r="H15" s="61">
        <v>2.62</v>
      </c>
      <c r="J15" s="61" t="s">
        <v>276</v>
      </c>
      <c r="K15" s="63" t="s">
        <v>360</v>
      </c>
      <c r="L15" s="61">
        <f t="shared" si="1"/>
        <v>0</v>
      </c>
      <c r="M15" s="61">
        <f t="shared" si="2"/>
        <v>52.948717948717949</v>
      </c>
      <c r="N15" s="61">
        <f t="shared" si="3"/>
        <v>3.32260659694288</v>
      </c>
      <c r="O15" s="1">
        <f t="shared" si="4"/>
        <v>-5.017941296799167</v>
      </c>
      <c r="P15" s="61">
        <f t="shared" si="5"/>
        <v>4936.2350635516414</v>
      </c>
      <c r="Q15" s="61">
        <f t="shared" si="6"/>
        <v>0.59760715055104618</v>
      </c>
      <c r="R15" s="61">
        <f t="shared" si="7"/>
        <v>-76.959657338994049</v>
      </c>
      <c r="S15" s="61">
        <f t="shared" si="10"/>
        <v>1903.1323037990921</v>
      </c>
      <c r="T15" s="1">
        <f t="shared" si="10"/>
        <v>1903.1323037990921</v>
      </c>
      <c r="U15" s="61">
        <f t="shared" si="10"/>
        <v>3030.420128106965</v>
      </c>
      <c r="V15" s="61">
        <f t="shared" si="10"/>
        <v>1903.1323037990921</v>
      </c>
      <c r="W15" s="61">
        <f t="shared" si="10"/>
        <v>1220.1618135324622</v>
      </c>
      <c r="X15" s="61">
        <f t="shared" si="10"/>
        <v>797.22952122020263</v>
      </c>
      <c r="Y15" s="61">
        <f t="shared" si="10"/>
        <v>530.02420408306955</v>
      </c>
      <c r="Z15" s="61">
        <f t="shared" si="9"/>
        <v>121</v>
      </c>
    </row>
    <row r="16" spans="1:26">
      <c r="A16" s="76" t="s">
        <v>336</v>
      </c>
      <c r="B16" s="76" t="s">
        <v>651</v>
      </c>
      <c r="C16" s="77">
        <v>30500</v>
      </c>
      <c r="D16" s="76">
        <v>3.3</v>
      </c>
      <c r="E16" s="76">
        <v>11.3</v>
      </c>
      <c r="F16" s="77">
        <v>14015</v>
      </c>
      <c r="G16" s="77">
        <v>1324</v>
      </c>
      <c r="H16" s="76">
        <v>2.76</v>
      </c>
      <c r="I16" s="76"/>
      <c r="J16" s="76" t="s">
        <v>276</v>
      </c>
      <c r="K16" s="78" t="s">
        <v>652</v>
      </c>
      <c r="L16" s="76">
        <f t="shared" si="1"/>
        <v>0</v>
      </c>
      <c r="M16" s="76">
        <f t="shared" si="2"/>
        <v>23.036253776435046</v>
      </c>
      <c r="N16" s="76">
        <f t="shared" si="3"/>
        <v>2.1762397431323581</v>
      </c>
      <c r="O16" s="1">
        <f t="shared" si="4"/>
        <v>2.9732667455339756</v>
      </c>
      <c r="P16" s="76">
        <f t="shared" si="5"/>
        <v>40883.187196709907</v>
      </c>
      <c r="Q16" s="76">
        <f t="shared" si="6"/>
        <v>1.3404323671052429</v>
      </c>
      <c r="R16" s="76">
        <f t="shared" si="7"/>
        <v>-48.320529592843144</v>
      </c>
      <c r="S16" s="76">
        <f t="shared" si="10"/>
        <v>15762.238474182843</v>
      </c>
      <c r="T16" s="1">
        <f t="shared" si="10"/>
        <v>15762.238474182843</v>
      </c>
      <c r="U16" s="76">
        <f t="shared" si="10"/>
        <v>25098.730467048095</v>
      </c>
      <c r="V16" s="76">
        <f t="shared" si="10"/>
        <v>15762.238474182843</v>
      </c>
      <c r="W16" s="76">
        <f t="shared" si="10"/>
        <v>10105.698612543967</v>
      </c>
      <c r="X16" s="76">
        <f t="shared" si="10"/>
        <v>6602.8629785993126</v>
      </c>
      <c r="Y16" s="76">
        <f t="shared" si="10"/>
        <v>4389.7987991528744</v>
      </c>
      <c r="Z16" s="76">
        <f t="shared" si="9"/>
        <v>33</v>
      </c>
    </row>
    <row r="17" spans="1:26">
      <c r="A17" s="76" t="s">
        <v>353</v>
      </c>
      <c r="B17" s="76" t="s">
        <v>657</v>
      </c>
      <c r="C17" s="77">
        <v>1690</v>
      </c>
      <c r="D17" s="76">
        <v>3.3</v>
      </c>
      <c r="E17" s="76">
        <v>16.7</v>
      </c>
      <c r="F17" s="77">
        <v>1671</v>
      </c>
      <c r="G17" s="76">
        <v>262</v>
      </c>
      <c r="H17" s="76">
        <v>3.6</v>
      </c>
      <c r="I17" s="76"/>
      <c r="J17" s="76" t="s">
        <v>307</v>
      </c>
      <c r="K17" s="78" t="s">
        <v>658</v>
      </c>
      <c r="L17" s="76">
        <f t="shared" si="1"/>
        <v>0</v>
      </c>
      <c r="M17" s="76">
        <f t="shared" si="2"/>
        <v>6.4503816793893129</v>
      </c>
      <c r="N17" s="76">
        <f t="shared" si="3"/>
        <v>1.0113704368641532</v>
      </c>
      <c r="O17" s="1">
        <f t="shared" si="4"/>
        <v>16.568130282156311</v>
      </c>
      <c r="P17" s="76">
        <f t="shared" si="5"/>
        <v>7828.6163471548216</v>
      </c>
      <c r="Q17" s="76">
        <f t="shared" si="6"/>
        <v>4.6323173651803682</v>
      </c>
      <c r="R17" s="76">
        <f t="shared" si="7"/>
        <v>78.595887465317901</v>
      </c>
      <c r="S17" s="76">
        <f t="shared" si="10"/>
        <v>3018.2704981638726</v>
      </c>
      <c r="T17" s="1">
        <f t="shared" si="10"/>
        <v>3018.2704981638726</v>
      </c>
      <c r="U17" s="76">
        <f t="shared" si="10"/>
        <v>4806.0913324041912</v>
      </c>
      <c r="V17" s="76">
        <f t="shared" si="10"/>
        <v>3018.2704981638726</v>
      </c>
      <c r="W17" s="76">
        <f t="shared" si="10"/>
        <v>1935.1142311122996</v>
      </c>
      <c r="X17" s="76">
        <f t="shared" si="10"/>
        <v>1264.3652463682145</v>
      </c>
      <c r="Y17" s="76">
        <f t="shared" si="10"/>
        <v>840.59127959902355</v>
      </c>
      <c r="Z17" s="76">
        <f t="shared" si="9"/>
        <v>592</v>
      </c>
    </row>
    <row r="18" spans="1:26">
      <c r="A18" s="76" t="s">
        <v>337</v>
      </c>
      <c r="B18" s="76" t="s">
        <v>659</v>
      </c>
      <c r="C18" s="77">
        <v>3020</v>
      </c>
      <c r="D18" s="76">
        <v>11.1</v>
      </c>
      <c r="E18" s="76">
        <v>13.7</v>
      </c>
      <c r="F18" s="77">
        <v>2571</v>
      </c>
      <c r="G18" s="76">
        <v>310</v>
      </c>
      <c r="H18" s="76">
        <v>1.1399999999999999</v>
      </c>
      <c r="I18" s="76">
        <v>70</v>
      </c>
      <c r="J18" s="78" t="s">
        <v>265</v>
      </c>
      <c r="K18" s="78" t="s">
        <v>660</v>
      </c>
      <c r="L18" s="76">
        <f t="shared" si="1"/>
        <v>2.3178807947019866</v>
      </c>
      <c r="M18" s="76">
        <f t="shared" si="2"/>
        <v>9.741935483870968</v>
      </c>
      <c r="N18" s="76">
        <f t="shared" si="3"/>
        <v>1.1746402178140802</v>
      </c>
      <c r="O18" s="1">
        <f t="shared" si="4"/>
        <v>11.884513566581333</v>
      </c>
      <c r="P18" s="76">
        <f t="shared" si="5"/>
        <v>9283.3927307274444</v>
      </c>
      <c r="Q18" s="76">
        <f t="shared" si="6"/>
        <v>3.0739711028898822</v>
      </c>
      <c r="R18" s="76">
        <f t="shared" si="7"/>
        <v>18.514893061948996</v>
      </c>
      <c r="S18" s="76">
        <f t="shared" si="10"/>
        <v>3579.1497704708595</v>
      </c>
      <c r="T18" s="1">
        <f t="shared" si="10"/>
        <v>3579.1497704708595</v>
      </c>
      <c r="U18" s="76">
        <f t="shared" si="10"/>
        <v>5699.1978352175192</v>
      </c>
      <c r="V18" s="76">
        <f t="shared" si="10"/>
        <v>3579.1497704708595</v>
      </c>
      <c r="W18" s="76">
        <f t="shared" si="10"/>
        <v>2294.712703958729</v>
      </c>
      <c r="X18" s="76">
        <f t="shared" si="10"/>
        <v>1499.3197541714926</v>
      </c>
      <c r="Y18" s="76">
        <f t="shared" si="10"/>
        <v>996.79670435996275</v>
      </c>
      <c r="Z18" s="76">
        <f t="shared" si="9"/>
        <v>331</v>
      </c>
    </row>
    <row r="19" spans="1:26">
      <c r="A19" s="76" t="s">
        <v>354</v>
      </c>
      <c r="B19" s="76" t="s">
        <v>351</v>
      </c>
      <c r="C19" s="77">
        <v>35850</v>
      </c>
      <c r="D19" s="76">
        <v>17</v>
      </c>
      <c r="E19" s="76">
        <v>18.899999999999999</v>
      </c>
      <c r="F19" s="77">
        <v>8741</v>
      </c>
      <c r="G19" s="77">
        <v>1489</v>
      </c>
      <c r="H19" s="76">
        <v>2.41</v>
      </c>
      <c r="I19" s="76">
        <v>100</v>
      </c>
      <c r="J19" s="76" t="s">
        <v>272</v>
      </c>
      <c r="K19" s="78" t="s">
        <v>352</v>
      </c>
      <c r="L19" s="76">
        <f t="shared" si="1"/>
        <v>0.2789400278940028</v>
      </c>
      <c r="M19" s="76">
        <f t="shared" si="2"/>
        <v>24.07656145063801</v>
      </c>
      <c r="N19" s="76">
        <f t="shared" si="3"/>
        <v>4.1013614002974492</v>
      </c>
      <c r="O19" s="1">
        <f t="shared" si="4"/>
        <v>3.2497599554759837</v>
      </c>
      <c r="P19" s="76">
        <f t="shared" si="5"/>
        <v>49360.513202915157</v>
      </c>
      <c r="Q19" s="76">
        <f t="shared" si="6"/>
        <v>1.3768622929683447</v>
      </c>
      <c r="R19" s="76">
        <f t="shared" si="7"/>
        <v>-46.915998247749712</v>
      </c>
      <c r="S19" s="76">
        <f t="shared" si="10"/>
        <v>19030.614628181727</v>
      </c>
      <c r="T19" s="1">
        <f t="shared" si="10"/>
        <v>19030.614628181727</v>
      </c>
      <c r="U19" s="76">
        <f t="shared" si="10"/>
        <v>30303.07325684325</v>
      </c>
      <c r="V19" s="76">
        <f t="shared" si="10"/>
        <v>19030.614628181727</v>
      </c>
      <c r="W19" s="76">
        <f t="shared" si="10"/>
        <v>12201.163950087062</v>
      </c>
      <c r="X19" s="76">
        <f t="shared" si="10"/>
        <v>7971.998456578739</v>
      </c>
      <c r="Y19" s="76">
        <f t="shared" si="10"/>
        <v>5300.0447480074199</v>
      </c>
      <c r="Z19" s="76">
        <f t="shared" si="9"/>
        <v>28</v>
      </c>
    </row>
    <row r="20" spans="1:26">
      <c r="A20" s="76" t="s">
        <v>339</v>
      </c>
      <c r="B20" s="76" t="s">
        <v>187</v>
      </c>
      <c r="C20" s="77">
        <v>15950</v>
      </c>
      <c r="D20" s="76">
        <v>6.6</v>
      </c>
      <c r="E20" s="76">
        <v>8.1</v>
      </c>
      <c r="F20" s="77">
        <v>38057</v>
      </c>
      <c r="G20" s="77">
        <v>2899</v>
      </c>
      <c r="H20" s="76">
        <v>0.57999999999999996</v>
      </c>
      <c r="I20" s="76">
        <v>123</v>
      </c>
      <c r="J20" s="76" t="s">
        <v>312</v>
      </c>
      <c r="K20" s="78" t="s">
        <v>188</v>
      </c>
      <c r="L20" s="76">
        <f t="shared" si="1"/>
        <v>0.7711598746081505</v>
      </c>
      <c r="M20" s="76">
        <f t="shared" si="2"/>
        <v>5.50189720593308</v>
      </c>
      <c r="N20" s="76">
        <f t="shared" si="3"/>
        <v>0.41910817983550991</v>
      </c>
      <c r="O20" s="1">
        <f t="shared" si="4"/>
        <v>17.921523166683386</v>
      </c>
      <c r="P20" s="76">
        <f t="shared" si="5"/>
        <v>82926.147489900715</v>
      </c>
      <c r="Q20" s="76">
        <f t="shared" si="6"/>
        <v>5.19913150406901</v>
      </c>
      <c r="R20" s="76">
        <f t="shared" si="7"/>
        <v>100.44902622554739</v>
      </c>
      <c r="S20" s="76">
        <f t="shared" si="10"/>
        <v>31971.619682974808</v>
      </c>
      <c r="T20" s="1">
        <f t="shared" si="10"/>
        <v>31971.619682974808</v>
      </c>
      <c r="U20" s="76">
        <f t="shared" si="10"/>
        <v>50909.461009125822</v>
      </c>
      <c r="V20" s="76">
        <f t="shared" si="10"/>
        <v>31971.619682974808</v>
      </c>
      <c r="W20" s="76">
        <f t="shared" si="10"/>
        <v>20498.075397109613</v>
      </c>
      <c r="X20" s="76">
        <f t="shared" si="10"/>
        <v>13393.035787165734</v>
      </c>
      <c r="Y20" s="76">
        <f t="shared" si="10"/>
        <v>8904.127286309902</v>
      </c>
      <c r="Z20" s="76">
        <f t="shared" si="9"/>
        <v>63</v>
      </c>
    </row>
    <row r="21" spans="1:26">
      <c r="A21" s="76" t="s">
        <v>339</v>
      </c>
      <c r="B21" s="76" t="s">
        <v>662</v>
      </c>
      <c r="C21" s="77">
        <v>48350</v>
      </c>
      <c r="D21" s="76">
        <v>8.8000000000000007</v>
      </c>
      <c r="E21" s="76">
        <v>20.399999999999999</v>
      </c>
      <c r="F21" s="77">
        <v>6020</v>
      </c>
      <c r="G21" s="77">
        <v>1069</v>
      </c>
      <c r="H21" s="76">
        <v>10.79</v>
      </c>
      <c r="I21" s="76"/>
      <c r="J21" s="76" t="s">
        <v>308</v>
      </c>
      <c r="K21" s="78" t="s">
        <v>663</v>
      </c>
      <c r="L21" s="76">
        <f t="shared" si="1"/>
        <v>0</v>
      </c>
      <c r="M21" s="76">
        <f t="shared" si="2"/>
        <v>45.229186155285312</v>
      </c>
      <c r="N21" s="76">
        <f t="shared" si="3"/>
        <v>8.0315614617940199</v>
      </c>
      <c r="O21" s="1">
        <f t="shared" si="4"/>
        <v>-2.2433099808794932</v>
      </c>
      <c r="P21" s="76">
        <f t="shared" si="5"/>
        <v>38535.532131834596</v>
      </c>
      <c r="Q21" s="76">
        <f t="shared" si="6"/>
        <v>0.79701203995521397</v>
      </c>
      <c r="R21" s="76">
        <f t="shared" si="7"/>
        <v>-69.271735640072563</v>
      </c>
      <c r="S21" s="76">
        <f t="shared" si="10"/>
        <v>14857.115818024915</v>
      </c>
      <c r="T21" s="1">
        <f t="shared" si="10"/>
        <v>14857.115818024915</v>
      </c>
      <c r="U21" s="76">
        <f t="shared" si="10"/>
        <v>23657.473907979049</v>
      </c>
      <c r="V21" s="76">
        <f t="shared" si="10"/>
        <v>14857.115818024915</v>
      </c>
      <c r="W21" s="76">
        <f t="shared" si="10"/>
        <v>9525.3941852572534</v>
      </c>
      <c r="X21" s="76">
        <f t="shared" si="10"/>
        <v>6223.7035789223264</v>
      </c>
      <c r="Y21" s="76">
        <f t="shared" si="10"/>
        <v>4137.7212560046692</v>
      </c>
      <c r="Z21" s="76">
        <f t="shared" si="9"/>
        <v>21</v>
      </c>
    </row>
    <row r="22" spans="1:26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</sheetData>
  <autoFilter ref="A2:Z21"/>
  <phoneticPr fontId="1" type="noConversion"/>
  <conditionalFormatting sqref="H53:H1048576">
    <cfRule type="cellIs" dxfId="361" priority="17" operator="greaterThan">
      <formula>20</formula>
    </cfRule>
    <cfRule type="cellIs" dxfId="360" priority="18" operator="greaterThan">
      <formula>10</formula>
    </cfRule>
  </conditionalFormatting>
  <conditionalFormatting sqref="H1:H15 G53:H1048576">
    <cfRule type="cellIs" dxfId="359" priority="14" operator="lessThan">
      <formula>1</formula>
    </cfRule>
  </conditionalFormatting>
  <conditionalFormatting sqref="H53:H1048576">
    <cfRule type="cellIs" dxfId="358" priority="11" operator="greaterThan">
      <formula>3</formula>
    </cfRule>
    <cfRule type="cellIs" dxfId="357" priority="13" operator="greaterThan">
      <formula>0.1</formula>
    </cfRule>
  </conditionalFormatting>
  <conditionalFormatting sqref="K53:K1048576">
    <cfRule type="cellIs" dxfId="356" priority="12" operator="lessThan">
      <formula>10</formula>
    </cfRule>
  </conditionalFormatting>
  <conditionalFormatting sqref="O1:O21">
    <cfRule type="cellIs" dxfId="355" priority="6" operator="greaterThan">
      <formula>20</formula>
    </cfRule>
    <cfRule type="cellIs" dxfId="354" priority="9" operator="greaterThan">
      <formula>15</formula>
    </cfRule>
  </conditionalFormatting>
  <conditionalFormatting sqref="N1:N21">
    <cfRule type="cellIs" dxfId="353" priority="8" operator="lessThan">
      <formula>1</formula>
    </cfRule>
  </conditionalFormatting>
  <conditionalFormatting sqref="M1:M21">
    <cfRule type="cellIs" dxfId="352" priority="7" operator="lessThan">
      <formula>10</formula>
    </cfRule>
  </conditionalFormatting>
  <conditionalFormatting sqref="O1:O21">
    <cfRule type="cellIs" dxfId="351" priority="10" operator="greaterThan">
      <formula>10</formula>
    </cfRule>
  </conditionalFormatting>
  <conditionalFormatting sqref="L1:L21 L53:L1048576">
    <cfRule type="cellIs" dxfId="350" priority="5" operator="greaterThan">
      <formula>3</formula>
    </cfRule>
  </conditionalFormatting>
  <conditionalFormatting sqref="H16:H21 I20">
    <cfRule type="cellIs" dxfId="349" priority="4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RowHeight="16.5"/>
  <cols>
    <col min="3" max="3" width="15.375" bestFit="1" customWidth="1"/>
    <col min="4" max="5" width="13.875" bestFit="1" customWidth="1"/>
    <col min="8" max="8" width="10.875" bestFit="1" customWidth="1"/>
    <col min="9" max="9" width="13.125" bestFit="1" customWidth="1"/>
  </cols>
  <sheetData>
    <row r="1" spans="1:13" ht="17.25" thickBot="1">
      <c r="A1" s="157" t="s">
        <v>475</v>
      </c>
      <c r="B1" s="158"/>
      <c r="C1" s="159" t="s">
        <v>476</v>
      </c>
      <c r="D1" s="160"/>
      <c r="E1" s="160"/>
      <c r="F1" s="161"/>
    </row>
    <row r="2" spans="1:13" ht="24.75" thickBot="1">
      <c r="A2" s="149" t="s">
        <v>477</v>
      </c>
      <c r="B2" s="150"/>
      <c r="C2" s="27" t="s">
        <v>478</v>
      </c>
      <c r="D2" s="27" t="s">
        <v>479</v>
      </c>
      <c r="E2" s="27" t="s">
        <v>480</v>
      </c>
      <c r="F2" s="32" t="s">
        <v>481</v>
      </c>
    </row>
    <row r="3" spans="1:13" ht="36" customHeight="1" thickBot="1">
      <c r="A3" s="149" t="s">
        <v>482</v>
      </c>
      <c r="B3" s="150"/>
      <c r="C3" s="28">
        <v>1267712135419</v>
      </c>
      <c r="D3" s="28">
        <v>696954048288</v>
      </c>
      <c r="E3" s="28">
        <v>570758087131</v>
      </c>
      <c r="F3" s="32">
        <v>81.89</v>
      </c>
    </row>
    <row r="4" spans="1:13" ht="17.25" thickBot="1">
      <c r="A4" s="149" t="s">
        <v>483</v>
      </c>
      <c r="B4" s="150"/>
      <c r="C4" s="28">
        <v>112331001438</v>
      </c>
      <c r="D4" s="28">
        <v>41111698751</v>
      </c>
      <c r="E4" s="28">
        <v>71219302687</v>
      </c>
      <c r="F4" s="32">
        <v>173.23</v>
      </c>
      <c r="H4" t="s">
        <v>519</v>
      </c>
      <c r="I4" t="s">
        <v>518</v>
      </c>
      <c r="J4" t="s">
        <v>514</v>
      </c>
      <c r="K4" t="s">
        <v>515</v>
      </c>
      <c r="L4" t="s">
        <v>516</v>
      </c>
      <c r="M4" t="s">
        <v>517</v>
      </c>
    </row>
    <row r="5" spans="1:13" ht="24" customHeight="1" thickBot="1">
      <c r="A5" s="149" t="s">
        <v>484</v>
      </c>
      <c r="B5" s="150"/>
      <c r="C5" s="28">
        <v>121885013200</v>
      </c>
      <c r="D5" s="28">
        <v>42780804329</v>
      </c>
      <c r="E5" s="28">
        <v>79104208871</v>
      </c>
      <c r="F5" s="32">
        <v>184.91</v>
      </c>
      <c r="H5" s="33">
        <v>17515456</v>
      </c>
      <c r="K5">
        <f>C6/C11*100</f>
        <v>40.09392222743066</v>
      </c>
      <c r="L5">
        <f>I12/H5</f>
        <v>12821.08110573884</v>
      </c>
      <c r="M5">
        <f>I11/H5</f>
        <v>4983.6199740389284</v>
      </c>
    </row>
    <row r="6" spans="1:13" ht="17.25" thickBot="1">
      <c r="A6" s="149" t="s">
        <v>485</v>
      </c>
      <c r="B6" s="150"/>
      <c r="C6" s="28">
        <v>85724611461</v>
      </c>
      <c r="D6" s="28">
        <v>29818005521</v>
      </c>
      <c r="E6" s="28">
        <v>55906605940</v>
      </c>
      <c r="F6" s="32">
        <v>187.49</v>
      </c>
    </row>
    <row r="7" spans="1:13" ht="17.25" thickBot="1">
      <c r="A7" s="149" t="s">
        <v>486</v>
      </c>
      <c r="B7" s="150"/>
      <c r="C7" s="135" t="s">
        <v>487</v>
      </c>
      <c r="D7" s="136"/>
      <c r="E7" s="136"/>
      <c r="F7" s="137"/>
    </row>
    <row r="8" spans="1:13" ht="17.25" thickBot="1">
      <c r="A8" s="149" t="s">
        <v>488</v>
      </c>
      <c r="B8" s="150"/>
      <c r="C8" s="135" t="s">
        <v>478</v>
      </c>
      <c r="D8" s="150"/>
      <c r="E8" s="135" t="s">
        <v>479</v>
      </c>
      <c r="F8" s="137"/>
    </row>
    <row r="9" spans="1:13" ht="17.25" thickBot="1">
      <c r="A9" s="149" t="s">
        <v>489</v>
      </c>
      <c r="B9" s="150"/>
      <c r="C9" s="154">
        <v>464833984706</v>
      </c>
      <c r="D9" s="155"/>
      <c r="E9" s="154">
        <v>391053609043</v>
      </c>
      <c r="F9" s="156"/>
    </row>
    <row r="10" spans="1:13" ht="17.25" thickBot="1">
      <c r="A10" s="149" t="s">
        <v>490</v>
      </c>
      <c r="B10" s="150"/>
      <c r="C10" s="154">
        <v>251024492647</v>
      </c>
      <c r="D10" s="155"/>
      <c r="E10" s="154">
        <v>261344619517</v>
      </c>
      <c r="F10" s="156"/>
    </row>
    <row r="11" spans="1:13" ht="17.25" thickBot="1">
      <c r="A11" s="149" t="s">
        <v>491</v>
      </c>
      <c r="B11" s="150"/>
      <c r="C11" s="154">
        <v>213809492059</v>
      </c>
      <c r="D11" s="155"/>
      <c r="E11" s="154">
        <v>129708989526</v>
      </c>
      <c r="F11" s="156"/>
      <c r="H11" t="s">
        <v>1634</v>
      </c>
      <c r="I11">
        <v>87290376376</v>
      </c>
    </row>
    <row r="12" spans="1:13" ht="17.25" thickBot="1">
      <c r="A12" s="149" t="s">
        <v>492</v>
      </c>
      <c r="B12" s="150"/>
      <c r="C12" s="154">
        <v>8931741000</v>
      </c>
      <c r="D12" s="155"/>
      <c r="E12" s="154">
        <v>8612673500</v>
      </c>
      <c r="F12" s="156"/>
      <c r="H12" t="s">
        <v>1633</v>
      </c>
      <c r="I12">
        <v>224567081980</v>
      </c>
    </row>
    <row r="13" spans="1:13" ht="24" customHeight="1">
      <c r="A13" s="138" t="s">
        <v>493</v>
      </c>
      <c r="B13" s="139"/>
      <c r="C13" s="144" t="s">
        <v>494</v>
      </c>
      <c r="D13" s="145"/>
      <c r="E13" s="145"/>
      <c r="F13" s="146"/>
    </row>
    <row r="14" spans="1:13" ht="24" customHeight="1">
      <c r="A14" s="140"/>
      <c r="B14" s="141"/>
      <c r="C14" s="126" t="s">
        <v>495</v>
      </c>
      <c r="D14" s="127"/>
      <c r="E14" s="127"/>
      <c r="F14" s="128"/>
    </row>
    <row r="15" spans="1:13" ht="17.25" thickBot="1">
      <c r="A15" s="142"/>
      <c r="B15" s="143"/>
      <c r="C15" s="132" t="s">
        <v>496</v>
      </c>
      <c r="D15" s="133"/>
      <c r="E15" s="133"/>
      <c r="F15" s="134"/>
    </row>
    <row r="16" spans="1:13" ht="24" customHeight="1" thickBot="1">
      <c r="A16" s="149" t="s">
        <v>497</v>
      </c>
      <c r="B16" s="150"/>
      <c r="C16" s="151">
        <v>43873</v>
      </c>
      <c r="D16" s="152"/>
      <c r="E16" s="152"/>
      <c r="F16" s="153"/>
    </row>
    <row r="17" spans="1:6" ht="17.25" thickBot="1">
      <c r="A17" s="147" t="s">
        <v>498</v>
      </c>
      <c r="B17" s="27" t="s">
        <v>499</v>
      </c>
      <c r="C17" s="135">
        <v>1</v>
      </c>
      <c r="D17" s="136"/>
      <c r="E17" s="136"/>
      <c r="F17" s="137"/>
    </row>
    <row r="18" spans="1:6" ht="17.25" thickBot="1">
      <c r="A18" s="148"/>
      <c r="B18" s="27" t="s">
        <v>500</v>
      </c>
      <c r="C18" s="135">
        <v>0</v>
      </c>
      <c r="D18" s="136"/>
      <c r="E18" s="136"/>
      <c r="F18" s="137"/>
    </row>
    <row r="19" spans="1:6" ht="24" customHeight="1" thickBot="1">
      <c r="A19" s="149" t="s">
        <v>501</v>
      </c>
      <c r="B19" s="150"/>
      <c r="C19" s="135" t="s">
        <v>502</v>
      </c>
      <c r="D19" s="136"/>
      <c r="E19" s="136"/>
      <c r="F19" s="137"/>
    </row>
    <row r="20" spans="1:6" ht="24" customHeight="1">
      <c r="A20" s="138" t="s">
        <v>503</v>
      </c>
      <c r="B20" s="139"/>
      <c r="C20" s="144" t="s">
        <v>504</v>
      </c>
      <c r="D20" s="145"/>
      <c r="E20" s="145"/>
      <c r="F20" s="146"/>
    </row>
    <row r="21" spans="1:6">
      <c r="A21" s="140"/>
      <c r="B21" s="141"/>
      <c r="C21" s="126" t="s">
        <v>505</v>
      </c>
      <c r="D21" s="127"/>
      <c r="E21" s="127"/>
      <c r="F21" s="128"/>
    </row>
    <row r="22" spans="1:6">
      <c r="A22" s="140"/>
      <c r="B22" s="141"/>
      <c r="C22" s="129"/>
      <c r="D22" s="130"/>
      <c r="E22" s="130"/>
      <c r="F22" s="131"/>
    </row>
    <row r="23" spans="1:6" ht="24" customHeight="1">
      <c r="A23" s="140"/>
      <c r="B23" s="141"/>
      <c r="C23" s="126" t="s">
        <v>506</v>
      </c>
      <c r="D23" s="127"/>
      <c r="E23" s="127"/>
      <c r="F23" s="128"/>
    </row>
    <row r="24" spans="1:6">
      <c r="A24" s="140"/>
      <c r="B24" s="141"/>
      <c r="C24" s="126" t="s">
        <v>507</v>
      </c>
      <c r="D24" s="127"/>
      <c r="E24" s="127"/>
      <c r="F24" s="128"/>
    </row>
    <row r="25" spans="1:6">
      <c r="A25" s="140"/>
      <c r="B25" s="141"/>
      <c r="C25" s="129"/>
      <c r="D25" s="130"/>
      <c r="E25" s="130"/>
      <c r="F25" s="131"/>
    </row>
    <row r="26" spans="1:6" ht="24" customHeight="1">
      <c r="A26" s="140"/>
      <c r="B26" s="141"/>
      <c r="C26" s="126" t="s">
        <v>508</v>
      </c>
      <c r="D26" s="127"/>
      <c r="E26" s="127"/>
      <c r="F26" s="128"/>
    </row>
    <row r="27" spans="1:6" ht="24" customHeight="1">
      <c r="A27" s="140"/>
      <c r="B27" s="141"/>
      <c r="C27" s="126" t="s">
        <v>509</v>
      </c>
      <c r="D27" s="127"/>
      <c r="E27" s="127"/>
      <c r="F27" s="128"/>
    </row>
    <row r="28" spans="1:6" ht="17.25" thickBot="1">
      <c r="A28" s="140"/>
      <c r="B28" s="141"/>
      <c r="C28" s="132" t="s">
        <v>510</v>
      </c>
      <c r="D28" s="133"/>
      <c r="E28" s="133"/>
      <c r="F28" s="134"/>
    </row>
    <row r="29" spans="1:6" ht="17.25" thickBot="1">
      <c r="A29" s="142"/>
      <c r="B29" s="143"/>
      <c r="C29" s="27" t="s">
        <v>511</v>
      </c>
      <c r="D29" s="135" t="s">
        <v>512</v>
      </c>
      <c r="E29" s="136"/>
      <c r="F29" s="137"/>
    </row>
    <row r="30" spans="1:6" ht="36" customHeight="1" thickBot="1">
      <c r="A30" s="123" t="s">
        <v>513</v>
      </c>
      <c r="B30" s="124"/>
      <c r="C30" s="124"/>
      <c r="D30" s="124"/>
      <c r="E30" s="124"/>
      <c r="F30" s="125"/>
    </row>
  </sheetData>
  <mergeCells count="47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A11:B11"/>
    <mergeCell ref="C11:D11"/>
    <mergeCell ref="E11:F11"/>
    <mergeCell ref="A12:B12"/>
    <mergeCell ref="C12:D12"/>
    <mergeCell ref="E12:F12"/>
    <mergeCell ref="A13:B15"/>
    <mergeCell ref="C13:F13"/>
    <mergeCell ref="C14:F14"/>
    <mergeCell ref="C15:F15"/>
    <mergeCell ref="A16:B16"/>
    <mergeCell ref="C16:F16"/>
    <mergeCell ref="A17:A18"/>
    <mergeCell ref="C17:F17"/>
    <mergeCell ref="C18:F18"/>
    <mergeCell ref="A19:B19"/>
    <mergeCell ref="C19:F19"/>
    <mergeCell ref="A30:F30"/>
    <mergeCell ref="C24:F24"/>
    <mergeCell ref="C25:F25"/>
    <mergeCell ref="C26:F26"/>
    <mergeCell ref="C27:F27"/>
    <mergeCell ref="C28:F28"/>
    <mergeCell ref="D29:F29"/>
    <mergeCell ref="A20:B29"/>
    <mergeCell ref="C20:F20"/>
    <mergeCell ref="C21:F21"/>
    <mergeCell ref="C22:F22"/>
    <mergeCell ref="C23:F2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K5" sqref="K5:M5"/>
    </sheetView>
  </sheetViews>
  <sheetFormatPr defaultColWidth="9" defaultRowHeight="16.5"/>
  <cols>
    <col min="1" max="2" width="9" style="44"/>
    <col min="3" max="3" width="15.375" style="44" bestFit="1" customWidth="1"/>
    <col min="4" max="5" width="13.875" style="44" bestFit="1" customWidth="1"/>
    <col min="6" max="7" width="9" style="44"/>
    <col min="8" max="8" width="10.875" style="44" bestFit="1" customWidth="1"/>
    <col min="9" max="16384" width="9" style="44"/>
  </cols>
  <sheetData>
    <row r="1" spans="1:13" ht="17.25" customHeight="1" thickBot="1">
      <c r="A1" s="135" t="s">
        <v>475</v>
      </c>
      <c r="B1" s="150"/>
      <c r="C1" s="135" t="s">
        <v>476</v>
      </c>
      <c r="D1" s="136"/>
      <c r="E1" s="136"/>
      <c r="F1" s="150"/>
    </row>
    <row r="2" spans="1:13" ht="24.75" customHeight="1" thickBot="1">
      <c r="A2" s="135" t="s">
        <v>520</v>
      </c>
      <c r="B2" s="150"/>
      <c r="C2" s="27" t="s">
        <v>478</v>
      </c>
      <c r="D2" s="27" t="s">
        <v>479</v>
      </c>
      <c r="E2" s="27" t="s">
        <v>480</v>
      </c>
      <c r="F2" s="27" t="s">
        <v>481</v>
      </c>
    </row>
    <row r="3" spans="1:13" ht="36" customHeight="1" thickBot="1">
      <c r="A3" s="135" t="s">
        <v>482</v>
      </c>
      <c r="B3" s="150"/>
      <c r="C3" s="28">
        <v>726369408</v>
      </c>
      <c r="D3" s="28">
        <v>615237982</v>
      </c>
      <c r="E3" s="28">
        <v>111131427</v>
      </c>
      <c r="F3" s="27">
        <v>18.100000000000001</v>
      </c>
    </row>
    <row r="4" spans="1:13" ht="17.25" thickBot="1">
      <c r="A4" s="135" t="s">
        <v>483</v>
      </c>
      <c r="B4" s="150"/>
      <c r="C4" s="28">
        <v>133755697</v>
      </c>
      <c r="D4" s="28">
        <v>110025072</v>
      </c>
      <c r="E4" s="28">
        <v>23730625</v>
      </c>
      <c r="F4" s="27">
        <v>21.6</v>
      </c>
      <c r="H4" s="44" t="s">
        <v>519</v>
      </c>
      <c r="I4" s="44" t="s">
        <v>518</v>
      </c>
      <c r="J4" s="44" t="s">
        <v>514</v>
      </c>
      <c r="K4" s="44" t="s">
        <v>515</v>
      </c>
      <c r="L4" s="44" t="s">
        <v>516</v>
      </c>
      <c r="M4" s="44" t="s">
        <v>517</v>
      </c>
    </row>
    <row r="5" spans="1:13" ht="24" customHeight="1" thickBot="1">
      <c r="A5" s="135" t="s">
        <v>484</v>
      </c>
      <c r="B5" s="150"/>
      <c r="C5" s="28">
        <v>133905351</v>
      </c>
      <c r="D5" s="28">
        <v>109895816</v>
      </c>
      <c r="E5" s="28">
        <v>24009536</v>
      </c>
      <c r="F5" s="27">
        <v>21.8</v>
      </c>
      <c r="H5" s="33">
        <v>56712514</v>
      </c>
      <c r="K5" s="44">
        <f>C6/C11*100</f>
        <v>12.480238085880311</v>
      </c>
      <c r="L5" s="44">
        <f>C11/H5*1000</f>
        <v>14352.916465667524</v>
      </c>
      <c r="M5" s="44">
        <f>C6/H5*1000</f>
        <v>1791.2781471828246</v>
      </c>
    </row>
    <row r="6" spans="1:13" ht="17.25" customHeight="1" thickBot="1">
      <c r="A6" s="135" t="s">
        <v>485</v>
      </c>
      <c r="B6" s="150"/>
      <c r="C6" s="28">
        <v>101587887</v>
      </c>
      <c r="D6" s="28">
        <v>90969168</v>
      </c>
      <c r="E6" s="28">
        <v>10618719</v>
      </c>
      <c r="F6" s="27">
        <v>11.7</v>
      </c>
    </row>
    <row r="7" spans="1:13" ht="17.25" customHeight="1" thickBot="1">
      <c r="A7" s="135" t="s">
        <v>486</v>
      </c>
      <c r="B7" s="150"/>
      <c r="C7" s="135" t="s">
        <v>521</v>
      </c>
      <c r="D7" s="136"/>
      <c r="E7" s="136"/>
      <c r="F7" s="150"/>
    </row>
    <row r="8" spans="1:13" ht="17.25" customHeight="1" thickBot="1">
      <c r="A8" s="135" t="s">
        <v>522</v>
      </c>
      <c r="B8" s="150"/>
      <c r="C8" s="135" t="s">
        <v>478</v>
      </c>
      <c r="D8" s="150"/>
      <c r="E8" s="135" t="s">
        <v>479</v>
      </c>
      <c r="F8" s="150"/>
    </row>
    <row r="9" spans="1:13" ht="17.25" thickBot="1">
      <c r="A9" s="135" t="s">
        <v>489</v>
      </c>
      <c r="B9" s="150"/>
      <c r="C9" s="154">
        <v>7473167544</v>
      </c>
      <c r="D9" s="155"/>
      <c r="E9" s="154">
        <v>6201432097</v>
      </c>
      <c r="F9" s="155"/>
    </row>
    <row r="10" spans="1:13" ht="17.25" thickBot="1">
      <c r="A10" s="135" t="s">
        <v>490</v>
      </c>
      <c r="B10" s="150"/>
      <c r="C10" s="154">
        <v>6659177568</v>
      </c>
      <c r="D10" s="155"/>
      <c r="E10" s="154">
        <v>5449071226</v>
      </c>
      <c r="F10" s="155"/>
    </row>
    <row r="11" spans="1:13" ht="17.25" thickBot="1">
      <c r="A11" s="135" t="s">
        <v>491</v>
      </c>
      <c r="B11" s="150"/>
      <c r="C11" s="154">
        <v>813989976</v>
      </c>
      <c r="D11" s="155"/>
      <c r="E11" s="154">
        <v>752360871</v>
      </c>
      <c r="F11" s="155"/>
    </row>
    <row r="12" spans="1:13" ht="17.25" thickBot="1">
      <c r="A12" s="135" t="s">
        <v>492</v>
      </c>
      <c r="B12" s="150"/>
      <c r="C12" s="154">
        <v>287729450</v>
      </c>
      <c r="D12" s="155"/>
      <c r="E12" s="154">
        <v>287729450</v>
      </c>
      <c r="F12" s="155"/>
    </row>
    <row r="13" spans="1:13" ht="24" customHeight="1" thickBot="1">
      <c r="A13" s="135" t="s">
        <v>523</v>
      </c>
      <c r="B13" s="150"/>
      <c r="C13" s="135" t="s">
        <v>574</v>
      </c>
      <c r="D13" s="150"/>
      <c r="E13" s="135">
        <v>261.5</v>
      </c>
      <c r="F13" s="150"/>
    </row>
    <row r="14" spans="1:13" ht="24" customHeight="1">
      <c r="A14" s="144" t="s">
        <v>493</v>
      </c>
      <c r="B14" s="139"/>
      <c r="C14" s="144" t="s">
        <v>575</v>
      </c>
      <c r="D14" s="145"/>
      <c r="E14" s="145"/>
      <c r="F14" s="139"/>
    </row>
    <row r="15" spans="1:13" ht="17.25" customHeight="1" thickBot="1">
      <c r="A15" s="132"/>
      <c r="B15" s="143"/>
      <c r="C15" s="132" t="s">
        <v>576</v>
      </c>
      <c r="D15" s="133"/>
      <c r="E15" s="133"/>
      <c r="F15" s="143"/>
    </row>
    <row r="16" spans="1:13" ht="24" customHeight="1" thickBot="1">
      <c r="A16" s="135" t="s">
        <v>526</v>
      </c>
      <c r="B16" s="150"/>
      <c r="C16" s="151">
        <v>43865</v>
      </c>
      <c r="D16" s="152"/>
      <c r="E16" s="152"/>
      <c r="F16" s="164"/>
    </row>
    <row r="17" spans="1:6" ht="17.25" customHeight="1" thickBot="1">
      <c r="A17" s="162" t="s">
        <v>498</v>
      </c>
      <c r="B17" s="27" t="s">
        <v>499</v>
      </c>
      <c r="C17" s="135">
        <v>5</v>
      </c>
      <c r="D17" s="136"/>
      <c r="E17" s="136"/>
      <c r="F17" s="150"/>
    </row>
    <row r="18" spans="1:6" ht="17.25" thickBot="1">
      <c r="A18" s="163"/>
      <c r="B18" s="27" t="s">
        <v>500</v>
      </c>
      <c r="C18" s="135">
        <v>0</v>
      </c>
      <c r="D18" s="136"/>
      <c r="E18" s="136"/>
      <c r="F18" s="150"/>
    </row>
    <row r="19" spans="1:6" ht="24" customHeight="1" thickBot="1">
      <c r="A19" s="135" t="s">
        <v>527</v>
      </c>
      <c r="B19" s="150"/>
      <c r="C19" s="135" t="s">
        <v>512</v>
      </c>
      <c r="D19" s="136"/>
      <c r="E19" s="136"/>
      <c r="F19" s="150"/>
    </row>
    <row r="20" spans="1:6" ht="24" customHeight="1" thickBot="1">
      <c r="A20" s="135" t="s">
        <v>528</v>
      </c>
      <c r="B20" s="136"/>
      <c r="C20" s="136"/>
      <c r="D20" s="136"/>
      <c r="E20" s="136"/>
      <c r="F20" s="150"/>
    </row>
    <row r="21" spans="1:6" ht="16.5" customHeight="1">
      <c r="A21" s="144" t="s">
        <v>577</v>
      </c>
      <c r="B21" s="145"/>
      <c r="C21" s="145"/>
      <c r="D21" s="145"/>
      <c r="E21" s="145"/>
      <c r="F21" s="139"/>
    </row>
    <row r="22" spans="1:6">
      <c r="A22" s="126" t="s">
        <v>578</v>
      </c>
      <c r="B22" s="127"/>
      <c r="C22" s="127"/>
      <c r="D22" s="127"/>
      <c r="E22" s="127"/>
      <c r="F22" s="141"/>
    </row>
    <row r="23" spans="1:6" ht="24" customHeight="1">
      <c r="A23" s="126" t="s">
        <v>579</v>
      </c>
      <c r="B23" s="127"/>
      <c r="C23" s="127"/>
      <c r="D23" s="127"/>
      <c r="E23" s="127"/>
      <c r="F23" s="141"/>
    </row>
    <row r="24" spans="1:6" ht="16.5" customHeight="1" thickBot="1">
      <c r="A24" s="132" t="s">
        <v>580</v>
      </c>
      <c r="B24" s="133"/>
      <c r="C24" s="133"/>
      <c r="D24" s="133"/>
      <c r="E24" s="133"/>
      <c r="F24" s="143"/>
    </row>
    <row r="25" spans="1:6" ht="24.75" thickBot="1">
      <c r="A25" s="27" t="s">
        <v>534</v>
      </c>
      <c r="B25" s="135" t="s">
        <v>512</v>
      </c>
      <c r="C25" s="136"/>
      <c r="D25" s="136"/>
      <c r="E25" s="136"/>
      <c r="F25" s="150"/>
    </row>
    <row r="26" spans="1:6" ht="24" customHeight="1">
      <c r="A26" s="34"/>
      <c r="B26" s="36"/>
      <c r="C26" s="36"/>
      <c r="D26" s="36"/>
      <c r="E26" s="36"/>
      <c r="F26" s="37"/>
    </row>
    <row r="27" spans="1:6" ht="24" customHeight="1">
      <c r="A27" s="34"/>
      <c r="B27" s="36"/>
      <c r="C27" s="36"/>
      <c r="D27" s="36"/>
      <c r="E27" s="36"/>
      <c r="F27" s="37"/>
    </row>
    <row r="28" spans="1:6">
      <c r="A28" s="34"/>
      <c r="B28" s="36"/>
      <c r="C28" s="36"/>
      <c r="D28" s="36"/>
      <c r="E28" s="36"/>
      <c r="F28" s="37"/>
    </row>
    <row r="29" spans="1:6">
      <c r="A29" s="34"/>
      <c r="B29" s="36"/>
      <c r="C29" s="36"/>
      <c r="D29" s="36"/>
      <c r="E29" s="36"/>
      <c r="F29" s="37"/>
    </row>
    <row r="30" spans="1:6" ht="36" customHeight="1" thickBot="1">
      <c r="A30" s="40"/>
      <c r="B30" s="41"/>
      <c r="C30" s="41"/>
      <c r="D30" s="41"/>
      <c r="E30" s="41"/>
      <c r="F30" s="42"/>
    </row>
  </sheetData>
  <mergeCells count="43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A11:B11"/>
    <mergeCell ref="C11:D11"/>
    <mergeCell ref="E11:F11"/>
    <mergeCell ref="A12:B12"/>
    <mergeCell ref="C12:D12"/>
    <mergeCell ref="E12:F12"/>
    <mergeCell ref="A21:F21"/>
    <mergeCell ref="A22:F22"/>
    <mergeCell ref="A23:F23"/>
    <mergeCell ref="A24:F24"/>
    <mergeCell ref="B25:F25"/>
    <mergeCell ref="A13:B13"/>
    <mergeCell ref="C13:D13"/>
    <mergeCell ref="E13:F13"/>
    <mergeCell ref="A14:B15"/>
    <mergeCell ref="A20:F20"/>
    <mergeCell ref="A17:A18"/>
    <mergeCell ref="C17:F17"/>
    <mergeCell ref="C18:F18"/>
    <mergeCell ref="A19:B19"/>
    <mergeCell ref="C19:F19"/>
    <mergeCell ref="C14:F14"/>
    <mergeCell ref="C15:F15"/>
    <mergeCell ref="A16:B16"/>
    <mergeCell ref="C16:F16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41" workbookViewId="0">
      <selection activeCell="B56" sqref="B56:N67"/>
    </sheetView>
  </sheetViews>
  <sheetFormatPr defaultColWidth="9" defaultRowHeight="16.5"/>
  <cols>
    <col min="1" max="2" width="9" style="24"/>
    <col min="3" max="3" width="15.375" style="24" bestFit="1" customWidth="1"/>
    <col min="4" max="5" width="13.875" style="24" bestFit="1" customWidth="1"/>
    <col min="6" max="7" width="9" style="24"/>
    <col min="8" max="8" width="13.75" style="24" bestFit="1" customWidth="1"/>
    <col min="9" max="16384" width="9" style="24"/>
  </cols>
  <sheetData>
    <row r="1" spans="1:13" ht="17.25" customHeight="1" thickBot="1">
      <c r="A1" s="135" t="s">
        <v>475</v>
      </c>
      <c r="B1" s="150"/>
      <c r="C1" s="135" t="s">
        <v>476</v>
      </c>
      <c r="D1" s="136"/>
      <c r="E1" s="136"/>
      <c r="F1" s="150"/>
    </row>
    <row r="2" spans="1:13" ht="24.75" thickBot="1">
      <c r="A2" s="135" t="s">
        <v>520</v>
      </c>
      <c r="B2" s="150"/>
      <c r="C2" s="27" t="s">
        <v>478</v>
      </c>
      <c r="D2" s="27" t="s">
        <v>479</v>
      </c>
      <c r="E2" s="27" t="s">
        <v>480</v>
      </c>
      <c r="F2" s="27" t="s">
        <v>481</v>
      </c>
    </row>
    <row r="3" spans="1:13" ht="36" customHeight="1" thickBot="1">
      <c r="A3" s="135" t="s">
        <v>482</v>
      </c>
      <c r="B3" s="150"/>
      <c r="C3" s="28">
        <v>230400900000</v>
      </c>
      <c r="D3" s="28">
        <v>243771400000</v>
      </c>
      <c r="E3" s="28">
        <v>-13370500000</v>
      </c>
      <c r="F3" s="27">
        <v>-5.5</v>
      </c>
    </row>
    <row r="4" spans="1:13" ht="17.25" thickBot="1">
      <c r="A4" s="135" t="s">
        <v>483</v>
      </c>
      <c r="B4" s="150"/>
      <c r="C4" s="28">
        <v>27768500000</v>
      </c>
      <c r="D4" s="28">
        <v>58886700000</v>
      </c>
      <c r="E4" s="28">
        <v>-31118200000</v>
      </c>
      <c r="F4" s="27">
        <v>-52.8</v>
      </c>
      <c r="H4" s="24" t="s">
        <v>519</v>
      </c>
      <c r="I4" s="24" t="s">
        <v>518</v>
      </c>
      <c r="J4" s="24" t="s">
        <v>514</v>
      </c>
      <c r="K4" s="24" t="s">
        <v>515</v>
      </c>
      <c r="L4" s="24" t="s">
        <v>516</v>
      </c>
      <c r="M4" s="24" t="s">
        <v>517</v>
      </c>
    </row>
    <row r="5" spans="1:13" ht="24" customHeight="1" thickBot="1">
      <c r="A5" s="135" t="s">
        <v>484</v>
      </c>
      <c r="B5" s="150"/>
      <c r="C5" s="28">
        <v>30432200000</v>
      </c>
      <c r="D5" s="28">
        <v>61160000000</v>
      </c>
      <c r="E5" s="28">
        <v>-30727800000</v>
      </c>
      <c r="F5" s="27">
        <v>-50.2</v>
      </c>
      <c r="H5" s="33">
        <v>5969782550</v>
      </c>
      <c r="K5" s="24">
        <f>C6/C11*100</f>
        <v>8.2695020244947894</v>
      </c>
      <c r="L5" s="24">
        <f>C11/H5*1000</f>
        <v>44035.171766851039</v>
      </c>
      <c r="M5" s="24">
        <f>C6/H5*1000</f>
        <v>3641.4894207495045</v>
      </c>
    </row>
    <row r="6" spans="1:13" ht="17.25" thickBot="1">
      <c r="A6" s="135" t="s">
        <v>485</v>
      </c>
      <c r="B6" s="150"/>
      <c r="C6" s="28">
        <v>21738900000</v>
      </c>
      <c r="D6" s="28">
        <v>44344900000</v>
      </c>
      <c r="E6" s="28">
        <v>-22606000000</v>
      </c>
      <c r="F6" s="27">
        <v>-51</v>
      </c>
    </row>
    <row r="7" spans="1:13" ht="17.25" thickBot="1">
      <c r="A7" s="135" t="s">
        <v>486</v>
      </c>
      <c r="B7" s="150"/>
      <c r="C7" s="135" t="s">
        <v>521</v>
      </c>
      <c r="D7" s="136"/>
      <c r="E7" s="136"/>
      <c r="F7" s="150"/>
    </row>
    <row r="8" spans="1:13" ht="17.25" thickBot="1">
      <c r="A8" s="135" t="s">
        <v>522</v>
      </c>
      <c r="B8" s="150"/>
      <c r="C8" s="135" t="s">
        <v>478</v>
      </c>
      <c r="D8" s="150"/>
      <c r="E8" s="135" t="s">
        <v>479</v>
      </c>
      <c r="F8" s="150"/>
    </row>
    <row r="9" spans="1:13" ht="17.25" thickBot="1">
      <c r="A9" s="135" t="s">
        <v>489</v>
      </c>
      <c r="B9" s="150"/>
      <c r="C9" s="154">
        <v>352564500000</v>
      </c>
      <c r="D9" s="155"/>
      <c r="E9" s="154">
        <v>339357200000</v>
      </c>
      <c r="F9" s="155"/>
    </row>
    <row r="10" spans="1:13" ht="17.25" thickBot="1">
      <c r="A10" s="135" t="s">
        <v>490</v>
      </c>
      <c r="B10" s="150"/>
      <c r="C10" s="154">
        <v>89684100000</v>
      </c>
      <c r="D10" s="155"/>
      <c r="E10" s="154">
        <v>91604100000</v>
      </c>
      <c r="F10" s="155"/>
    </row>
    <row r="11" spans="1:13" ht="17.25" thickBot="1">
      <c r="A11" s="135" t="s">
        <v>491</v>
      </c>
      <c r="B11" s="150"/>
      <c r="C11" s="154">
        <v>262880400000</v>
      </c>
      <c r="D11" s="155"/>
      <c r="E11" s="154">
        <v>247753200000</v>
      </c>
      <c r="F11" s="155"/>
    </row>
    <row r="12" spans="1:13" ht="17.25" thickBot="1">
      <c r="A12" s="135" t="s">
        <v>492</v>
      </c>
      <c r="B12" s="150"/>
      <c r="C12" s="154">
        <v>897500000</v>
      </c>
      <c r="D12" s="155"/>
      <c r="E12" s="154">
        <v>897500000</v>
      </c>
      <c r="F12" s="155"/>
    </row>
    <row r="13" spans="1:13" ht="24" customHeight="1" thickBot="1">
      <c r="A13" s="135" t="s">
        <v>523</v>
      </c>
      <c r="B13" s="150"/>
      <c r="C13" s="135" t="s">
        <v>524</v>
      </c>
      <c r="D13" s="150"/>
      <c r="E13" s="154">
        <v>27605</v>
      </c>
      <c r="F13" s="155"/>
    </row>
    <row r="14" spans="1:13" ht="24" customHeight="1" thickBot="1">
      <c r="A14" s="135" t="s">
        <v>493</v>
      </c>
      <c r="B14" s="150"/>
      <c r="C14" s="135" t="s">
        <v>525</v>
      </c>
      <c r="D14" s="136"/>
      <c r="E14" s="136"/>
      <c r="F14" s="150"/>
    </row>
    <row r="15" spans="1:13" ht="24" customHeight="1" thickBot="1">
      <c r="A15" s="135" t="s">
        <v>526</v>
      </c>
      <c r="B15" s="150"/>
      <c r="C15" s="151">
        <v>43860</v>
      </c>
      <c r="D15" s="152"/>
      <c r="E15" s="152"/>
      <c r="F15" s="164"/>
    </row>
    <row r="16" spans="1:13" ht="24" customHeight="1" thickBot="1">
      <c r="A16" s="162" t="s">
        <v>498</v>
      </c>
      <c r="B16" s="27" t="s">
        <v>499</v>
      </c>
      <c r="C16" s="135">
        <v>6</v>
      </c>
      <c r="D16" s="136"/>
      <c r="E16" s="136"/>
      <c r="F16" s="150"/>
    </row>
    <row r="17" spans="1:6" ht="17.25" thickBot="1">
      <c r="A17" s="163"/>
      <c r="B17" s="27" t="s">
        <v>500</v>
      </c>
      <c r="C17" s="135">
        <v>0</v>
      </c>
      <c r="D17" s="136"/>
      <c r="E17" s="136"/>
      <c r="F17" s="150"/>
    </row>
    <row r="18" spans="1:6" ht="24" customHeight="1" thickBot="1">
      <c r="A18" s="135" t="s">
        <v>527</v>
      </c>
      <c r="B18" s="150"/>
      <c r="C18" s="135" t="s">
        <v>502</v>
      </c>
      <c r="D18" s="136"/>
      <c r="E18" s="136"/>
      <c r="F18" s="150"/>
    </row>
    <row r="19" spans="1:6" ht="24" customHeight="1" thickBot="1">
      <c r="A19" s="135" t="s">
        <v>528</v>
      </c>
      <c r="B19" s="136"/>
      <c r="C19" s="136"/>
      <c r="D19" s="136"/>
      <c r="E19" s="136"/>
      <c r="F19" s="150"/>
    </row>
    <row r="20" spans="1:6" ht="24" customHeight="1">
      <c r="A20" s="144" t="s">
        <v>529</v>
      </c>
      <c r="B20" s="145"/>
      <c r="C20" s="145"/>
      <c r="D20" s="145"/>
      <c r="E20" s="145"/>
      <c r="F20" s="139"/>
    </row>
    <row r="21" spans="1:6">
      <c r="A21" s="126" t="s">
        <v>530</v>
      </c>
      <c r="B21" s="127"/>
      <c r="C21" s="127"/>
      <c r="D21" s="127"/>
      <c r="E21" s="127"/>
      <c r="F21" s="141"/>
    </row>
    <row r="22" spans="1:6">
      <c r="A22" s="129"/>
      <c r="B22" s="130"/>
      <c r="C22" s="130"/>
      <c r="D22" s="130"/>
      <c r="E22" s="130"/>
      <c r="F22" s="165"/>
    </row>
    <row r="23" spans="1:6" ht="24" customHeight="1">
      <c r="A23" s="126" t="s">
        <v>531</v>
      </c>
      <c r="B23" s="127"/>
      <c r="C23" s="127"/>
      <c r="D23" s="127"/>
      <c r="E23" s="127"/>
      <c r="F23" s="141"/>
    </row>
    <row r="24" spans="1:6">
      <c r="A24" s="126" t="s">
        <v>532</v>
      </c>
      <c r="B24" s="127"/>
      <c r="C24" s="127"/>
      <c r="D24" s="127"/>
      <c r="E24" s="127"/>
      <c r="F24" s="141"/>
    </row>
    <row r="25" spans="1:6">
      <c r="A25" s="126"/>
      <c r="B25" s="127"/>
      <c r="C25" s="127"/>
      <c r="D25" s="127"/>
      <c r="E25" s="127"/>
      <c r="F25" s="141"/>
    </row>
    <row r="26" spans="1:6" ht="24" customHeight="1" thickBot="1">
      <c r="A26" s="132" t="s">
        <v>533</v>
      </c>
      <c r="B26" s="133"/>
      <c r="C26" s="133"/>
      <c r="D26" s="133"/>
      <c r="E26" s="133"/>
      <c r="F26" s="143"/>
    </row>
    <row r="27" spans="1:6" ht="24" customHeight="1" thickBot="1">
      <c r="A27" s="27" t="s">
        <v>534</v>
      </c>
      <c r="B27" s="135" t="s">
        <v>512</v>
      </c>
      <c r="C27" s="136"/>
      <c r="D27" s="136"/>
      <c r="E27" s="136"/>
      <c r="F27" s="150"/>
    </row>
    <row r="28" spans="1:6">
      <c r="A28" s="34"/>
      <c r="B28" s="36"/>
      <c r="C28" s="36"/>
      <c r="D28" s="36"/>
      <c r="E28" s="36"/>
      <c r="F28" s="37"/>
    </row>
    <row r="29" spans="1:6">
      <c r="A29" s="34"/>
      <c r="B29" s="36"/>
      <c r="C29" s="36"/>
      <c r="D29" s="36"/>
      <c r="E29" s="36"/>
      <c r="F29" s="37"/>
    </row>
    <row r="30" spans="1:6" ht="36" customHeight="1" thickBot="1">
      <c r="A30" s="40"/>
      <c r="B30" s="41"/>
      <c r="C30" s="41"/>
      <c r="D30" s="41"/>
      <c r="E30" s="41"/>
      <c r="F30" s="42"/>
    </row>
    <row r="33" spans="2:14">
      <c r="B33" s="112" t="s">
        <v>1599</v>
      </c>
      <c r="C33" s="112" t="s">
        <v>1600</v>
      </c>
      <c r="D33" s="112" t="s">
        <v>1604</v>
      </c>
      <c r="E33" s="112" t="s">
        <v>1608</v>
      </c>
      <c r="F33" s="112" t="s">
        <v>1612</v>
      </c>
      <c r="G33" s="112" t="s">
        <v>1613</v>
      </c>
      <c r="H33" s="112" t="s">
        <v>1614</v>
      </c>
      <c r="I33" s="112" t="s">
        <v>1615</v>
      </c>
      <c r="J33" s="112" t="s">
        <v>1616</v>
      </c>
      <c r="K33" s="112" t="s">
        <v>1617</v>
      </c>
      <c r="L33" s="112" t="s">
        <v>1618</v>
      </c>
      <c r="M33" s="112" t="s">
        <v>1619</v>
      </c>
      <c r="N33" s="112" t="s">
        <v>1620</v>
      </c>
    </row>
    <row r="34" spans="2:14" ht="36.75" thickBot="1">
      <c r="B34" s="105" t="s">
        <v>1587</v>
      </c>
      <c r="C34" s="106">
        <v>3166</v>
      </c>
      <c r="D34" s="106">
        <v>6024</v>
      </c>
      <c r="E34" s="106">
        <v>5421</v>
      </c>
      <c r="F34" s="106">
        <v>2735</v>
      </c>
      <c r="G34" s="106">
        <v>2198</v>
      </c>
      <c r="H34" s="106">
        <v>2713</v>
      </c>
      <c r="I34" s="106">
        <v>3506</v>
      </c>
      <c r="J34" s="106">
        <v>2726</v>
      </c>
      <c r="K34" s="106">
        <v>1573</v>
      </c>
      <c r="L34" s="106">
        <v>1857</v>
      </c>
      <c r="M34" s="106">
        <v>1134</v>
      </c>
      <c r="N34" s="109">
        <v>650</v>
      </c>
    </row>
    <row r="35" spans="2:14" ht="24.75" thickBot="1">
      <c r="B35" s="105" t="s">
        <v>1588</v>
      </c>
      <c r="C35" s="106">
        <v>2260</v>
      </c>
      <c r="D35" s="106">
        <v>4504</v>
      </c>
      <c r="E35" s="106">
        <v>3776</v>
      </c>
      <c r="F35" s="106">
        <v>1413</v>
      </c>
      <c r="G35" s="106">
        <v>1439</v>
      </c>
      <c r="H35" s="106">
        <v>1715</v>
      </c>
      <c r="I35" s="106">
        <v>2108</v>
      </c>
      <c r="J35" s="106">
        <v>2045</v>
      </c>
      <c r="K35" s="106">
        <v>1181</v>
      </c>
      <c r="L35" s="106">
        <v>1556</v>
      </c>
      <c r="M35" s="106">
        <v>1134</v>
      </c>
      <c r="N35" s="109">
        <v>650</v>
      </c>
    </row>
    <row r="36" spans="2:14" ht="17.25" thickBot="1">
      <c r="B36" s="105" t="s">
        <v>1589</v>
      </c>
      <c r="C36" s="108">
        <v>15.49</v>
      </c>
      <c r="D36" s="108">
        <v>5.26</v>
      </c>
      <c r="E36" s="108">
        <v>7.96</v>
      </c>
      <c r="F36" s="108">
        <v>11.31</v>
      </c>
      <c r="G36" s="108">
        <v>9.93</v>
      </c>
      <c r="H36" s="108">
        <v>8.4700000000000006</v>
      </c>
      <c r="I36" s="108">
        <v>6.78</v>
      </c>
      <c r="J36" s="108">
        <v>9.67</v>
      </c>
      <c r="K36" s="108">
        <v>11.65</v>
      </c>
      <c r="L36" s="108">
        <v>8.85</v>
      </c>
      <c r="M36" s="108">
        <v>12.2</v>
      </c>
      <c r="N36" s="109" t="s">
        <v>1593</v>
      </c>
    </row>
    <row r="37" spans="2:14" ht="24.75" thickBot="1">
      <c r="B37" s="105" t="s">
        <v>1590</v>
      </c>
      <c r="C37" s="106">
        <v>37528</v>
      </c>
      <c r="D37" s="106">
        <v>35342</v>
      </c>
      <c r="E37" s="106">
        <v>28126</v>
      </c>
      <c r="F37" s="106">
        <v>23131</v>
      </c>
      <c r="G37" s="106">
        <v>20323</v>
      </c>
      <c r="H37" s="106">
        <v>19065</v>
      </c>
      <c r="I37" s="106">
        <v>16980</v>
      </c>
      <c r="J37" s="106">
        <v>13765</v>
      </c>
      <c r="K37" s="106">
        <v>11413</v>
      </c>
      <c r="L37" s="106">
        <v>10062</v>
      </c>
      <c r="M37" s="106">
        <v>7856</v>
      </c>
      <c r="N37" s="107">
        <v>6832</v>
      </c>
    </row>
    <row r="38" spans="2:14" ht="17.25" thickBot="1">
      <c r="B38" s="105" t="s">
        <v>1591</v>
      </c>
      <c r="C38" s="108">
        <v>1.31</v>
      </c>
      <c r="D38" s="108">
        <v>0.96</v>
      </c>
      <c r="E38" s="108">
        <v>1.59</v>
      </c>
      <c r="F38" s="108">
        <v>1.36</v>
      </c>
      <c r="G38" s="108">
        <v>1.07</v>
      </c>
      <c r="H38" s="108">
        <v>1.21</v>
      </c>
      <c r="I38" s="108">
        <v>1.4</v>
      </c>
      <c r="J38" s="108">
        <v>1.91</v>
      </c>
      <c r="K38" s="108">
        <v>1.61</v>
      </c>
      <c r="L38" s="108">
        <v>1.63</v>
      </c>
      <c r="M38" s="108">
        <v>1.76</v>
      </c>
      <c r="N38" s="109" t="s">
        <v>1593</v>
      </c>
    </row>
    <row r="39" spans="2:14" ht="17.25" thickBot="1">
      <c r="B39" s="105" t="s">
        <v>1592</v>
      </c>
      <c r="C39" s="106">
        <v>1416</v>
      </c>
      <c r="D39" s="106">
        <v>1416</v>
      </c>
      <c r="E39" s="108">
        <v>850</v>
      </c>
      <c r="F39" s="108">
        <v>570</v>
      </c>
      <c r="G39" s="108">
        <v>420</v>
      </c>
      <c r="H39" s="108">
        <v>400</v>
      </c>
      <c r="I39" s="108">
        <v>286</v>
      </c>
      <c r="J39" s="108">
        <v>160</v>
      </c>
      <c r="K39" s="108">
        <v>110</v>
      </c>
      <c r="L39" s="108">
        <v>200</v>
      </c>
      <c r="M39" s="108">
        <v>160</v>
      </c>
      <c r="N39" s="109">
        <v>110</v>
      </c>
    </row>
    <row r="40" spans="2:14" ht="24.75" thickBot="1">
      <c r="B40" s="105" t="s">
        <v>1594</v>
      </c>
      <c r="C40" s="108">
        <v>2.5</v>
      </c>
      <c r="D40" s="108">
        <v>3.7</v>
      </c>
      <c r="E40" s="108">
        <v>1.7</v>
      </c>
      <c r="F40" s="108">
        <v>1.6</v>
      </c>
      <c r="G40" s="108">
        <v>1.7</v>
      </c>
      <c r="H40" s="108">
        <v>1.5</v>
      </c>
      <c r="I40" s="108">
        <v>1</v>
      </c>
      <c r="J40" s="108">
        <v>0.5</v>
      </c>
      <c r="K40" s="108">
        <v>0.5</v>
      </c>
      <c r="L40" s="108">
        <v>1.1000000000000001</v>
      </c>
      <c r="M40" s="108">
        <v>1</v>
      </c>
      <c r="N40" s="109">
        <v>1.2</v>
      </c>
    </row>
    <row r="41" spans="2:14" ht="17.25" thickBot="1">
      <c r="B41" s="105" t="s">
        <v>1595</v>
      </c>
      <c r="C41" s="108">
        <v>8.44</v>
      </c>
      <c r="D41" s="108">
        <v>18.28</v>
      </c>
      <c r="E41" s="108">
        <v>19.95</v>
      </c>
      <c r="F41" s="108">
        <v>12.02</v>
      </c>
      <c r="G41" s="108">
        <v>10.81</v>
      </c>
      <c r="H41" s="108">
        <v>14.23</v>
      </c>
      <c r="I41" s="108">
        <v>20.65</v>
      </c>
      <c r="J41" s="108">
        <v>19.8</v>
      </c>
      <c r="K41" s="108">
        <v>13.78</v>
      </c>
      <c r="L41" s="108">
        <v>18.46</v>
      </c>
      <c r="M41" s="108">
        <v>14.44</v>
      </c>
      <c r="N41" s="109">
        <v>9.51</v>
      </c>
    </row>
    <row r="42" spans="2:14" ht="24.75" thickBot="1">
      <c r="B42" s="105" t="s">
        <v>1596</v>
      </c>
      <c r="C42" s="108">
        <v>9.33</v>
      </c>
      <c r="D42" s="108">
        <v>18</v>
      </c>
      <c r="E42" s="108">
        <v>17.260000000000002</v>
      </c>
      <c r="F42" s="108">
        <v>11.1</v>
      </c>
      <c r="G42" s="108">
        <v>9.32</v>
      </c>
      <c r="H42" s="108">
        <v>11.19</v>
      </c>
      <c r="I42" s="108">
        <v>13.04</v>
      </c>
      <c r="J42" s="108">
        <v>11.53</v>
      </c>
      <c r="K42" s="108">
        <v>8.11</v>
      </c>
      <c r="L42" s="108">
        <v>10.220000000000001</v>
      </c>
      <c r="M42" s="108">
        <v>6.94</v>
      </c>
      <c r="N42" s="109">
        <v>4.5599999999999996</v>
      </c>
    </row>
    <row r="43" spans="2:14" ht="24.75" thickBot="1">
      <c r="B43" s="105" t="s">
        <v>1597</v>
      </c>
      <c r="C43" s="108">
        <v>9.1199999999999992</v>
      </c>
      <c r="D43" s="108">
        <v>25.65</v>
      </c>
      <c r="E43" s="108">
        <v>21.53</v>
      </c>
      <c r="F43" s="108">
        <v>10.19</v>
      </c>
      <c r="G43" s="108">
        <v>9.91</v>
      </c>
      <c r="H43" s="108">
        <v>10.1</v>
      </c>
      <c r="I43" s="108">
        <v>13.77</v>
      </c>
      <c r="J43" s="108">
        <v>13.11</v>
      </c>
      <c r="K43" s="108">
        <v>8.08</v>
      </c>
      <c r="L43" s="108">
        <v>10.97</v>
      </c>
      <c r="M43" s="108">
        <v>7.07</v>
      </c>
      <c r="N43" s="109">
        <v>5.67</v>
      </c>
    </row>
    <row r="44" spans="2:14" ht="17.25" thickBot="1">
      <c r="B44" s="110" t="s">
        <v>1598</v>
      </c>
      <c r="C44" s="113">
        <v>55800</v>
      </c>
      <c r="D44" s="113">
        <v>38700</v>
      </c>
      <c r="E44" s="113">
        <v>50960</v>
      </c>
      <c r="F44" s="113">
        <v>36040</v>
      </c>
      <c r="G44" s="113">
        <v>25200</v>
      </c>
      <c r="H44" s="113">
        <v>26540</v>
      </c>
      <c r="I44" s="113">
        <v>27440</v>
      </c>
      <c r="J44" s="113">
        <v>30440</v>
      </c>
      <c r="K44" s="113">
        <v>21160</v>
      </c>
      <c r="L44" s="113">
        <v>18980</v>
      </c>
      <c r="M44" s="113">
        <v>15980</v>
      </c>
      <c r="N44" s="114">
        <v>9020</v>
      </c>
    </row>
    <row r="47" spans="2:14">
      <c r="C47" s="24">
        <v>1</v>
      </c>
      <c r="D47" s="24">
        <v>2</v>
      </c>
      <c r="E47" s="99">
        <v>3</v>
      </c>
      <c r="F47" s="99">
        <v>4</v>
      </c>
      <c r="G47" s="99">
        <v>5</v>
      </c>
      <c r="H47" s="99">
        <v>6</v>
      </c>
      <c r="I47" s="99">
        <v>7</v>
      </c>
      <c r="J47" s="99">
        <v>8</v>
      </c>
      <c r="K47" s="99">
        <v>9</v>
      </c>
      <c r="L47" s="99">
        <v>10</v>
      </c>
      <c r="M47" s="99">
        <v>11</v>
      </c>
      <c r="N47" s="99">
        <v>12</v>
      </c>
    </row>
    <row r="48" spans="2:14" ht="17.25" thickBot="1">
      <c r="B48" s="24">
        <f>GEOMEAN(C48:N48)</f>
        <v>14.426717884042706</v>
      </c>
      <c r="C48" s="108">
        <v>8.44</v>
      </c>
      <c r="D48" s="108">
        <v>18.28</v>
      </c>
      <c r="E48" s="108">
        <v>19.95</v>
      </c>
      <c r="F48" s="108">
        <v>12.02</v>
      </c>
      <c r="G48" s="108">
        <v>10.81</v>
      </c>
      <c r="H48" s="108">
        <v>14.23</v>
      </c>
      <c r="I48" s="108">
        <v>20.65</v>
      </c>
      <c r="J48" s="108">
        <v>19.8</v>
      </c>
      <c r="K48" s="108">
        <v>13.78</v>
      </c>
      <c r="L48" s="108">
        <v>18.46</v>
      </c>
      <c r="M48" s="108">
        <v>14.44</v>
      </c>
      <c r="N48" s="109">
        <v>9.51</v>
      </c>
    </row>
    <row r="49" spans="2:14" ht="17.25" thickBot="1">
      <c r="B49" s="24">
        <f>GEOMEAN(C49:F49)</f>
        <v>13.868883543813531</v>
      </c>
      <c r="C49" s="108">
        <v>8.44</v>
      </c>
      <c r="D49" s="108">
        <v>18.28</v>
      </c>
      <c r="E49" s="108">
        <v>19.95</v>
      </c>
      <c r="F49" s="108">
        <v>12.02</v>
      </c>
    </row>
    <row r="56" spans="2:14">
      <c r="B56" s="112" t="s">
        <v>1599</v>
      </c>
      <c r="C56" s="112" t="s">
        <v>1600</v>
      </c>
      <c r="D56" s="112" t="s">
        <v>1601</v>
      </c>
      <c r="E56" s="112" t="s">
        <v>1602</v>
      </c>
      <c r="F56" s="112" t="s">
        <v>1603</v>
      </c>
      <c r="G56" s="112" t="s">
        <v>1604</v>
      </c>
      <c r="H56" s="112" t="s">
        <v>1605</v>
      </c>
      <c r="I56" s="112" t="s">
        <v>1606</v>
      </c>
      <c r="J56" s="112" t="s">
        <v>1607</v>
      </c>
      <c r="K56" s="112" t="s">
        <v>1608</v>
      </c>
      <c r="L56" s="112" t="s">
        <v>1609</v>
      </c>
      <c r="M56" s="112" t="s">
        <v>1610</v>
      </c>
      <c r="N56" s="112" t="s">
        <v>1611</v>
      </c>
    </row>
    <row r="57" spans="2:14" ht="36.75" thickBot="1">
      <c r="B57" s="105" t="s">
        <v>1587</v>
      </c>
      <c r="C57" s="106">
        <v>3166</v>
      </c>
      <c r="D57" s="106">
        <v>3559</v>
      </c>
      <c r="E57" s="106">
        <v>4431</v>
      </c>
      <c r="F57" s="106">
        <v>5185</v>
      </c>
      <c r="G57" s="106">
        <v>6016</v>
      </c>
      <c r="H57" s="106">
        <v>6482</v>
      </c>
      <c r="I57" s="106">
        <v>6198</v>
      </c>
      <c r="J57" s="106">
        <v>6109</v>
      </c>
      <c r="K57" s="106">
        <v>5456</v>
      </c>
      <c r="L57" s="106">
        <v>4686</v>
      </c>
      <c r="M57" s="106">
        <v>3740</v>
      </c>
      <c r="N57" s="107">
        <v>3037</v>
      </c>
    </row>
    <row r="58" spans="2:14" ht="24.75" thickBot="1">
      <c r="B58" s="105" t="s">
        <v>1588</v>
      </c>
      <c r="C58" s="106">
        <v>2260</v>
      </c>
      <c r="D58" s="106">
        <v>2576</v>
      </c>
      <c r="E58" s="106">
        <v>3295</v>
      </c>
      <c r="F58" s="106">
        <v>3800</v>
      </c>
      <c r="G58" s="106">
        <v>4498</v>
      </c>
      <c r="H58" s="106">
        <v>5006</v>
      </c>
      <c r="I58" s="106">
        <v>4659</v>
      </c>
      <c r="J58" s="106">
        <v>4358</v>
      </c>
      <c r="K58" s="106">
        <v>3811</v>
      </c>
      <c r="L58" s="106">
        <v>3034</v>
      </c>
      <c r="M58" s="106">
        <v>2193</v>
      </c>
      <c r="N58" s="107">
        <v>1724</v>
      </c>
    </row>
    <row r="59" spans="2:14" ht="17.25" thickBot="1">
      <c r="B59" s="105" t="s">
        <v>1589</v>
      </c>
      <c r="C59" s="108">
        <v>15.49</v>
      </c>
      <c r="D59" s="108">
        <v>11.9</v>
      </c>
      <c r="E59" s="108">
        <v>8.92</v>
      </c>
      <c r="F59" s="108">
        <v>7.13</v>
      </c>
      <c r="G59" s="108">
        <v>5.26</v>
      </c>
      <c r="H59" s="108">
        <v>6.27</v>
      </c>
      <c r="I59" s="108">
        <v>6.56</v>
      </c>
      <c r="J59" s="108">
        <v>6.95</v>
      </c>
      <c r="K59" s="108">
        <v>7.96</v>
      </c>
      <c r="L59" s="108">
        <v>9.18</v>
      </c>
      <c r="M59" s="108">
        <v>10.49</v>
      </c>
      <c r="N59" s="109">
        <v>11.76</v>
      </c>
    </row>
    <row r="60" spans="2:14" ht="24.75" thickBot="1">
      <c r="B60" s="105" t="s">
        <v>1590</v>
      </c>
      <c r="C60" s="106">
        <v>37528</v>
      </c>
      <c r="D60" s="106">
        <v>37600</v>
      </c>
      <c r="E60" s="106">
        <v>36789</v>
      </c>
      <c r="F60" s="106">
        <v>36142</v>
      </c>
      <c r="G60" s="106">
        <v>35342</v>
      </c>
      <c r="H60" s="106">
        <v>32019</v>
      </c>
      <c r="I60" s="106">
        <v>30817</v>
      </c>
      <c r="J60" s="106">
        <v>29481</v>
      </c>
      <c r="K60" s="106">
        <v>28126</v>
      </c>
      <c r="L60" s="106">
        <v>27466</v>
      </c>
      <c r="M60" s="106">
        <v>25940</v>
      </c>
      <c r="N60" s="107">
        <v>22721</v>
      </c>
    </row>
    <row r="61" spans="2:14" ht="17.25" thickBot="1">
      <c r="B61" s="105" t="s">
        <v>1591</v>
      </c>
      <c r="C61" s="108">
        <v>1.31</v>
      </c>
      <c r="D61" s="108">
        <v>1.1499999999999999</v>
      </c>
      <c r="E61" s="108">
        <v>1.1200000000000001</v>
      </c>
      <c r="F61" s="108">
        <v>1.0900000000000001</v>
      </c>
      <c r="G61" s="108">
        <v>0.96</v>
      </c>
      <c r="H61" s="108">
        <v>1.27</v>
      </c>
      <c r="I61" s="108">
        <v>1.33</v>
      </c>
      <c r="J61" s="108">
        <v>1.46</v>
      </c>
      <c r="K61" s="108">
        <v>1.59</v>
      </c>
      <c r="L61" s="108">
        <v>1.63</v>
      </c>
      <c r="M61" s="108">
        <v>1.6</v>
      </c>
      <c r="N61" s="109">
        <v>1.58</v>
      </c>
    </row>
    <row r="62" spans="2:14" ht="17.25" thickBot="1">
      <c r="B62" s="105" t="s">
        <v>1592</v>
      </c>
      <c r="C62" s="108" t="s">
        <v>1593</v>
      </c>
      <c r="D62" s="108" t="s">
        <v>1593</v>
      </c>
      <c r="E62" s="108" t="s">
        <v>1593</v>
      </c>
      <c r="F62" s="108" t="s">
        <v>1593</v>
      </c>
      <c r="G62" s="108" t="s">
        <v>1593</v>
      </c>
      <c r="H62" s="108" t="s">
        <v>1593</v>
      </c>
      <c r="I62" s="108" t="s">
        <v>1593</v>
      </c>
      <c r="J62" s="108" t="s">
        <v>1593</v>
      </c>
      <c r="K62" s="108" t="s">
        <v>1593</v>
      </c>
      <c r="L62" s="108" t="s">
        <v>1593</v>
      </c>
      <c r="M62" s="108" t="s">
        <v>1593</v>
      </c>
      <c r="N62" s="109" t="s">
        <v>1593</v>
      </c>
    </row>
    <row r="63" spans="2:14" ht="24.75" thickBot="1">
      <c r="B63" s="105" t="s">
        <v>1594</v>
      </c>
      <c r="C63" s="108" t="s">
        <v>1593</v>
      </c>
      <c r="D63" s="108" t="s">
        <v>1593</v>
      </c>
      <c r="E63" s="108" t="s">
        <v>1593</v>
      </c>
      <c r="F63" s="108" t="s">
        <v>1593</v>
      </c>
      <c r="G63" s="108" t="s">
        <v>1593</v>
      </c>
      <c r="H63" s="108" t="s">
        <v>1593</v>
      </c>
      <c r="I63" s="108" t="s">
        <v>1593</v>
      </c>
      <c r="J63" s="108" t="s">
        <v>1593</v>
      </c>
      <c r="K63" s="108" t="s">
        <v>1593</v>
      </c>
      <c r="L63" s="108" t="s">
        <v>1593</v>
      </c>
      <c r="M63" s="108" t="s">
        <v>1593</v>
      </c>
      <c r="N63" s="109" t="s">
        <v>1593</v>
      </c>
    </row>
    <row r="64" spans="2:14" ht="17.25" thickBot="1">
      <c r="B64" s="105" t="s">
        <v>1595</v>
      </c>
      <c r="C64" s="108">
        <v>8.44</v>
      </c>
      <c r="D64" s="108">
        <v>9.6300000000000008</v>
      </c>
      <c r="E64" s="108">
        <v>12.59</v>
      </c>
      <c r="F64" s="108">
        <v>15.23</v>
      </c>
      <c r="G64" s="108">
        <v>18.28</v>
      </c>
      <c r="H64" s="108">
        <v>20.29</v>
      </c>
      <c r="I64" s="108">
        <v>20.23</v>
      </c>
      <c r="J64" s="108">
        <v>21.06</v>
      </c>
      <c r="K64" s="108">
        <v>19.95</v>
      </c>
      <c r="L64" s="108">
        <v>17.809999999999999</v>
      </c>
      <c r="M64" s="108">
        <v>15.29</v>
      </c>
      <c r="N64" s="109">
        <v>13.46</v>
      </c>
    </row>
    <row r="65" spans="2:14" ht="24.75" thickBot="1">
      <c r="B65" s="105" t="s">
        <v>1596</v>
      </c>
      <c r="C65" s="108">
        <v>9.33</v>
      </c>
      <c r="D65" s="108">
        <v>10.71</v>
      </c>
      <c r="E65" s="108">
        <v>13.49</v>
      </c>
      <c r="F65" s="108">
        <v>15.87</v>
      </c>
      <c r="G65" s="108">
        <v>18</v>
      </c>
      <c r="H65" s="108">
        <v>18.989999999999998</v>
      </c>
      <c r="I65" s="108">
        <v>18.48</v>
      </c>
      <c r="J65" s="108">
        <v>18.22</v>
      </c>
      <c r="K65" s="108">
        <v>17.260000000000002</v>
      </c>
      <c r="L65" s="108">
        <v>15.97</v>
      </c>
      <c r="M65" s="108">
        <v>13.92</v>
      </c>
      <c r="N65" s="109">
        <v>12.16</v>
      </c>
    </row>
    <row r="66" spans="2:14" ht="24.75" thickBot="1">
      <c r="B66" s="105" t="s">
        <v>1597</v>
      </c>
      <c r="C66" s="108">
        <v>9.1199999999999992</v>
      </c>
      <c r="D66" s="108">
        <v>10.82</v>
      </c>
      <c r="E66" s="108">
        <v>17.41</v>
      </c>
      <c r="F66" s="108">
        <v>22.08</v>
      </c>
      <c r="G66" s="108">
        <v>25.65</v>
      </c>
      <c r="H66" s="108">
        <v>27.3</v>
      </c>
      <c r="I66" s="108">
        <v>25.72</v>
      </c>
      <c r="J66" s="108">
        <v>23.76</v>
      </c>
      <c r="K66" s="108">
        <v>21.53</v>
      </c>
      <c r="L66" s="108">
        <v>18.54</v>
      </c>
      <c r="M66" s="108">
        <v>14.23</v>
      </c>
      <c r="N66" s="109">
        <v>12</v>
      </c>
    </row>
    <row r="67" spans="2:14" ht="17.25" thickBot="1">
      <c r="B67" s="110" t="s">
        <v>1598</v>
      </c>
      <c r="C67" s="113">
        <v>55800</v>
      </c>
      <c r="D67" s="113">
        <v>49050</v>
      </c>
      <c r="E67" s="113">
        <v>47000</v>
      </c>
      <c r="F67" s="113">
        <v>44650</v>
      </c>
      <c r="G67" s="113">
        <v>38700</v>
      </c>
      <c r="H67" s="113">
        <v>46450</v>
      </c>
      <c r="I67" s="113">
        <v>46650</v>
      </c>
      <c r="J67" s="113">
        <v>49220</v>
      </c>
      <c r="K67" s="113">
        <v>50960</v>
      </c>
      <c r="L67" s="113">
        <v>51280</v>
      </c>
      <c r="M67" s="113">
        <v>47540</v>
      </c>
      <c r="N67" s="114">
        <v>41200</v>
      </c>
    </row>
  </sheetData>
  <sortState ref="C48:N48">
    <sortCondition descending="1" ref="C47"/>
  </sortState>
  <mergeCells count="45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A11:B11"/>
    <mergeCell ref="C11:D11"/>
    <mergeCell ref="E11:F11"/>
    <mergeCell ref="A12:B12"/>
    <mergeCell ref="C12:D12"/>
    <mergeCell ref="E12:F12"/>
    <mergeCell ref="A26:F26"/>
    <mergeCell ref="B27:F27"/>
    <mergeCell ref="C17:F17"/>
    <mergeCell ref="C18:F18"/>
    <mergeCell ref="C14:F14"/>
    <mergeCell ref="C15:F15"/>
    <mergeCell ref="C16:F16"/>
    <mergeCell ref="A25:F25"/>
    <mergeCell ref="A16:A17"/>
    <mergeCell ref="A18:B18"/>
    <mergeCell ref="A19:F19"/>
    <mergeCell ref="A20:F20"/>
    <mergeCell ref="A21:F21"/>
    <mergeCell ref="A22:F22"/>
    <mergeCell ref="A23:F23"/>
    <mergeCell ref="A24:F24"/>
    <mergeCell ref="A13:B13"/>
    <mergeCell ref="C13:D13"/>
    <mergeCell ref="E13:F13"/>
    <mergeCell ref="A14:B14"/>
    <mergeCell ref="A15:B15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activeCell="L5" sqref="L5:M5"/>
    </sheetView>
  </sheetViews>
  <sheetFormatPr defaultColWidth="9" defaultRowHeight="16.5"/>
  <cols>
    <col min="1" max="2" width="9" style="44"/>
    <col min="3" max="3" width="15.375" style="44" bestFit="1" customWidth="1"/>
    <col min="4" max="5" width="13.875" style="44" bestFit="1" customWidth="1"/>
    <col min="6" max="7" width="9" style="44"/>
    <col min="8" max="8" width="10.875" style="44" bestFit="1" customWidth="1"/>
    <col min="9" max="9" width="12.75" style="44" bestFit="1" customWidth="1"/>
    <col min="10" max="12" width="14" style="44" bestFit="1" customWidth="1"/>
    <col min="13" max="16384" width="9" style="44"/>
  </cols>
  <sheetData>
    <row r="1" spans="1:13" ht="17.25" customHeight="1" thickBot="1">
      <c r="A1" s="157" t="s">
        <v>475</v>
      </c>
      <c r="B1" s="158"/>
      <c r="C1" s="159" t="s">
        <v>476</v>
      </c>
      <c r="D1" s="160"/>
      <c r="E1" s="160"/>
      <c r="F1" s="161"/>
    </row>
    <row r="2" spans="1:13" ht="24.75" customHeight="1" thickBot="1">
      <c r="A2" s="149" t="s">
        <v>477</v>
      </c>
      <c r="B2" s="150"/>
      <c r="C2" s="27" t="s">
        <v>478</v>
      </c>
      <c r="D2" s="27" t="s">
        <v>479</v>
      </c>
      <c r="E2" s="27" t="s">
        <v>480</v>
      </c>
      <c r="F2" s="32" t="s">
        <v>481</v>
      </c>
    </row>
    <row r="3" spans="1:13" ht="36" customHeight="1" thickBot="1">
      <c r="A3" s="149" t="s">
        <v>482</v>
      </c>
      <c r="B3" s="150"/>
      <c r="C3" s="28">
        <v>65105755423</v>
      </c>
      <c r="D3" s="28">
        <v>56289418833</v>
      </c>
      <c r="E3" s="28">
        <v>8816336590</v>
      </c>
      <c r="F3" s="32">
        <v>15.7</v>
      </c>
    </row>
    <row r="4" spans="1:13" ht="17.25" thickBot="1">
      <c r="A4" s="149" t="s">
        <v>483</v>
      </c>
      <c r="B4" s="150"/>
      <c r="C4" s="28">
        <v>14668168795</v>
      </c>
      <c r="D4" s="28">
        <v>10958080010</v>
      </c>
      <c r="E4" s="28">
        <v>3710088785</v>
      </c>
      <c r="F4" s="32">
        <v>33.9</v>
      </c>
      <c r="H4" s="44" t="s">
        <v>519</v>
      </c>
      <c r="I4" s="44" t="s">
        <v>518</v>
      </c>
      <c r="J4" s="44" t="s">
        <v>514</v>
      </c>
      <c r="K4" s="44" t="s">
        <v>515</v>
      </c>
      <c r="L4" s="44" t="s">
        <v>516</v>
      </c>
      <c r="M4" s="44" t="s">
        <v>517</v>
      </c>
    </row>
    <row r="5" spans="1:13" ht="24" customHeight="1" thickBot="1">
      <c r="A5" s="149" t="s">
        <v>484</v>
      </c>
      <c r="B5" s="150"/>
      <c r="C5" s="28">
        <v>14982464050</v>
      </c>
      <c r="D5" s="28">
        <v>11046427513</v>
      </c>
      <c r="E5" s="28">
        <v>3936036537</v>
      </c>
      <c r="F5" s="32">
        <v>35.6</v>
      </c>
      <c r="H5" s="33">
        <v>4577256</v>
      </c>
      <c r="K5" s="44">
        <f>C6/C11*100</f>
        <v>22.219864391726471</v>
      </c>
      <c r="L5" s="44">
        <f>C11/H7</f>
        <v>4094.2039560132703</v>
      </c>
      <c r="M5" s="44">
        <f>I11/H7</f>
        <v>923.84719164229057</v>
      </c>
    </row>
    <row r="6" spans="1:13" ht="17.25" customHeight="1" thickBot="1">
      <c r="A6" s="149" t="s">
        <v>485</v>
      </c>
      <c r="B6" s="150"/>
      <c r="C6" s="28">
        <v>13240018538</v>
      </c>
      <c r="D6" s="28">
        <v>9472161395</v>
      </c>
      <c r="E6" s="28">
        <v>3767857143</v>
      </c>
      <c r="F6" s="32">
        <v>39.799999999999997</v>
      </c>
      <c r="H6" s="115" t="s">
        <v>1621</v>
      </c>
    </row>
    <row r="7" spans="1:13" ht="17.25" customHeight="1" thickBot="1">
      <c r="A7" s="149" t="s">
        <v>486</v>
      </c>
      <c r="B7" s="150"/>
      <c r="C7" s="135" t="s">
        <v>487</v>
      </c>
      <c r="D7" s="136"/>
      <c r="E7" s="136"/>
      <c r="F7" s="137"/>
      <c r="H7" s="116">
        <v>14553844</v>
      </c>
    </row>
    <row r="8" spans="1:13" ht="17.25" customHeight="1" thickBot="1">
      <c r="A8" s="149" t="s">
        <v>488</v>
      </c>
      <c r="B8" s="150"/>
      <c r="C8" s="135" t="s">
        <v>478</v>
      </c>
      <c r="D8" s="150"/>
      <c r="E8" s="135" t="s">
        <v>479</v>
      </c>
      <c r="F8" s="137"/>
    </row>
    <row r="9" spans="1:13" ht="17.25" thickBot="1">
      <c r="A9" s="149" t="s">
        <v>489</v>
      </c>
      <c r="B9" s="150"/>
      <c r="C9" s="154">
        <v>78518322510</v>
      </c>
      <c r="D9" s="155"/>
      <c r="E9" s="154">
        <v>58440830522</v>
      </c>
      <c r="F9" s="156"/>
    </row>
    <row r="10" spans="1:13" ht="17.25" thickBot="1">
      <c r="A10" s="149" t="s">
        <v>490</v>
      </c>
      <c r="B10" s="150"/>
      <c r="C10" s="154">
        <v>18931916830</v>
      </c>
      <c r="D10" s="155"/>
      <c r="E10" s="154">
        <v>13467393133</v>
      </c>
      <c r="F10" s="156"/>
    </row>
    <row r="11" spans="1:13" ht="17.25" thickBot="1">
      <c r="A11" s="149" t="s">
        <v>491</v>
      </c>
      <c r="B11" s="150"/>
      <c r="C11" s="166">
        <v>59586405680</v>
      </c>
      <c r="D11" s="167"/>
      <c r="E11" s="154">
        <v>44973437389</v>
      </c>
      <c r="F11" s="156"/>
      <c r="H11" s="44" t="s">
        <v>1622</v>
      </c>
      <c r="I11" s="10">
        <v>13445527907</v>
      </c>
    </row>
    <row r="12" spans="1:13" ht="17.25" thickBot="1">
      <c r="A12" s="149" t="s">
        <v>492</v>
      </c>
      <c r="B12" s="150"/>
      <c r="C12" s="154">
        <v>2460181000</v>
      </c>
      <c r="D12" s="155"/>
      <c r="E12" s="154">
        <v>2088628000</v>
      </c>
      <c r="F12" s="156"/>
    </row>
    <row r="13" spans="1:13" ht="24" customHeight="1">
      <c r="A13" s="138" t="s">
        <v>493</v>
      </c>
      <c r="B13" s="139"/>
      <c r="C13" s="144" t="s">
        <v>581</v>
      </c>
      <c r="D13" s="145"/>
      <c r="E13" s="145"/>
      <c r="F13" s="146"/>
      <c r="H13" s="99" t="s">
        <v>1623</v>
      </c>
      <c r="I13" s="86"/>
      <c r="J13" s="86"/>
      <c r="K13" s="99"/>
      <c r="L13" s="99"/>
    </row>
    <row r="14" spans="1:13" ht="24" customHeight="1" thickBot="1">
      <c r="A14" s="142"/>
      <c r="B14" s="143"/>
      <c r="C14" s="132" t="s">
        <v>582</v>
      </c>
      <c r="D14" s="133"/>
      <c r="E14" s="133"/>
      <c r="F14" s="134"/>
      <c r="H14" s="99" t="s">
        <v>1624</v>
      </c>
      <c r="I14" s="86">
        <v>3955661503</v>
      </c>
      <c r="J14" s="86">
        <v>3001012144</v>
      </c>
      <c r="K14" s="86"/>
      <c r="L14" s="86">
        <v>3001012144</v>
      </c>
    </row>
    <row r="15" spans="1:13" ht="24" customHeight="1" thickBot="1">
      <c r="A15" s="149" t="s">
        <v>497</v>
      </c>
      <c r="B15" s="150"/>
      <c r="C15" s="151">
        <v>43866</v>
      </c>
      <c r="D15" s="152"/>
      <c r="E15" s="152"/>
      <c r="F15" s="153"/>
      <c r="H15" s="99" t="s">
        <v>1625</v>
      </c>
      <c r="I15" s="86">
        <v>5783768529</v>
      </c>
      <c r="J15" s="86">
        <v>2716554200</v>
      </c>
      <c r="K15" s="86">
        <v>5783768529</v>
      </c>
      <c r="L15" s="86">
        <v>2716554200</v>
      </c>
    </row>
    <row r="16" spans="1:13" ht="24" customHeight="1" thickBot="1">
      <c r="A16" s="147" t="s">
        <v>498</v>
      </c>
      <c r="B16" s="27" t="s">
        <v>499</v>
      </c>
      <c r="C16" s="135" t="s">
        <v>512</v>
      </c>
      <c r="D16" s="136"/>
      <c r="E16" s="136"/>
      <c r="F16" s="137"/>
      <c r="H16" s="99" t="s">
        <v>1626</v>
      </c>
      <c r="I16" s="99" t="s">
        <v>512</v>
      </c>
      <c r="J16" s="86">
        <v>806972314</v>
      </c>
      <c r="K16" s="99" t="s">
        <v>512</v>
      </c>
      <c r="L16" s="86">
        <v>806972314</v>
      </c>
    </row>
    <row r="17" spans="1:12" ht="17.25" customHeight="1" thickBot="1">
      <c r="A17" s="148"/>
      <c r="B17" s="27" t="s">
        <v>500</v>
      </c>
      <c r="C17" s="135" t="s">
        <v>512</v>
      </c>
      <c r="D17" s="136"/>
      <c r="E17" s="136"/>
      <c r="F17" s="137"/>
      <c r="H17" s="99" t="s">
        <v>1627</v>
      </c>
      <c r="I17" s="86">
        <v>2845949894</v>
      </c>
      <c r="J17" s="86">
        <v>1993738422</v>
      </c>
      <c r="K17" s="86">
        <v>2845949894</v>
      </c>
      <c r="L17" s="86">
        <v>1993738422</v>
      </c>
    </row>
    <row r="18" spans="1:12" ht="24" customHeight="1" thickBot="1">
      <c r="A18" s="149" t="s">
        <v>501</v>
      </c>
      <c r="B18" s="150"/>
      <c r="C18" s="135" t="s">
        <v>502</v>
      </c>
      <c r="D18" s="136"/>
      <c r="E18" s="136"/>
      <c r="F18" s="137"/>
      <c r="H18" s="99" t="s">
        <v>1628</v>
      </c>
      <c r="I18" s="86">
        <v>1393721721</v>
      </c>
      <c r="J18" s="86">
        <v>639316435</v>
      </c>
      <c r="K18" s="86"/>
      <c r="L18" s="86">
        <v>639316435</v>
      </c>
    </row>
    <row r="19" spans="1:12" ht="48" customHeight="1">
      <c r="A19" s="138" t="s">
        <v>503</v>
      </c>
      <c r="B19" s="139"/>
      <c r="C19" s="144" t="s">
        <v>583</v>
      </c>
      <c r="D19" s="145"/>
      <c r="E19" s="145"/>
      <c r="F19" s="146"/>
      <c r="H19" s="99" t="s">
        <v>1629</v>
      </c>
      <c r="I19" s="86">
        <v>1664908485</v>
      </c>
      <c r="J19" s="86">
        <v>1619459380</v>
      </c>
      <c r="K19" s="86"/>
      <c r="L19" s="86">
        <v>1619459380</v>
      </c>
    </row>
    <row r="20" spans="1:12" ht="24" customHeight="1">
      <c r="A20" s="140"/>
      <c r="B20" s="141"/>
      <c r="C20" s="126"/>
      <c r="D20" s="127"/>
      <c r="E20" s="127"/>
      <c r="F20" s="128"/>
      <c r="H20" s="99" t="s">
        <v>1630</v>
      </c>
      <c r="I20" s="86"/>
      <c r="J20" s="86"/>
      <c r="K20" s="86"/>
      <c r="L20" s="86"/>
    </row>
    <row r="21" spans="1:12" ht="16.5" customHeight="1" thickBot="1">
      <c r="A21" s="140"/>
      <c r="B21" s="141"/>
      <c r="C21" s="132" t="s">
        <v>584</v>
      </c>
      <c r="D21" s="133"/>
      <c r="E21" s="133"/>
      <c r="F21" s="134"/>
      <c r="H21" s="99" t="s">
        <v>1625</v>
      </c>
      <c r="I21" s="86">
        <v>1583333335</v>
      </c>
      <c r="J21" s="86">
        <v>2321726423</v>
      </c>
      <c r="K21" s="86">
        <v>1583333335</v>
      </c>
      <c r="L21" s="86">
        <v>2321726423</v>
      </c>
    </row>
    <row r="22" spans="1:12" ht="17.25" thickBot="1">
      <c r="A22" s="142"/>
      <c r="B22" s="143"/>
      <c r="C22" s="27" t="s">
        <v>511</v>
      </c>
      <c r="D22" s="135" t="s">
        <v>512</v>
      </c>
      <c r="E22" s="136"/>
      <c r="F22" s="137"/>
      <c r="H22" s="99" t="s">
        <v>1627</v>
      </c>
      <c r="I22" s="86">
        <v>1362573363</v>
      </c>
      <c r="J22" s="86">
        <v>86613815</v>
      </c>
      <c r="K22" s="86">
        <v>1362573363</v>
      </c>
      <c r="L22" s="86">
        <v>86613815</v>
      </c>
    </row>
    <row r="23" spans="1:12" ht="24" customHeight="1" thickBot="1">
      <c r="A23" s="123" t="s">
        <v>513</v>
      </c>
      <c r="B23" s="124"/>
      <c r="C23" s="124"/>
      <c r="D23" s="124"/>
      <c r="E23" s="124"/>
      <c r="F23" s="125"/>
      <c r="H23" s="99" t="s">
        <v>1631</v>
      </c>
      <c r="I23" s="86">
        <v>342000000</v>
      </c>
      <c r="J23" s="86">
        <v>282000000</v>
      </c>
      <c r="K23" s="86"/>
      <c r="L23" s="86">
        <v>282000000</v>
      </c>
    </row>
    <row r="24" spans="1:12" ht="16.5" customHeight="1">
      <c r="A24" s="34"/>
      <c r="B24" s="36"/>
      <c r="C24" s="36"/>
      <c r="D24" s="36"/>
      <c r="E24" s="36"/>
      <c r="F24" s="37"/>
      <c r="H24" s="99" t="s">
        <v>1632</v>
      </c>
      <c r="I24" s="86">
        <f>SUM(I13:I23)</f>
        <v>18931916830</v>
      </c>
      <c r="J24" s="86">
        <f>SUM(J13:J23)</f>
        <v>13467393133</v>
      </c>
      <c r="K24" s="120">
        <f>SUM(K13:K23)</f>
        <v>11575625121</v>
      </c>
      <c r="L24" s="86">
        <f>SUM(L13:L23)</f>
        <v>13467393133</v>
      </c>
    </row>
    <row r="25" spans="1:12">
      <c r="A25" s="34"/>
      <c r="B25" s="36"/>
      <c r="C25" s="36"/>
      <c r="D25" s="36"/>
      <c r="E25" s="36"/>
      <c r="F25" s="37"/>
      <c r="H25" s="99"/>
      <c r="I25" s="99"/>
      <c r="J25" s="99"/>
      <c r="K25" s="99"/>
      <c r="L25" s="99"/>
    </row>
    <row r="26" spans="1:12" ht="24" customHeight="1">
      <c r="A26" s="34"/>
      <c r="B26" s="36"/>
      <c r="C26" s="36"/>
      <c r="D26" s="36"/>
      <c r="E26" s="36"/>
      <c r="F26" s="37"/>
      <c r="H26" s="99"/>
      <c r="I26" s="86">
        <v>18931916830</v>
      </c>
      <c r="J26" s="86">
        <v>13467393133</v>
      </c>
      <c r="K26" s="99"/>
      <c r="L26" s="99"/>
    </row>
    <row r="27" spans="1:12" ht="24" customHeight="1">
      <c r="A27" s="34"/>
      <c r="B27" s="36"/>
      <c r="C27" s="36"/>
      <c r="D27" s="36"/>
      <c r="E27" s="36"/>
      <c r="F27" s="37"/>
    </row>
    <row r="28" spans="1:12">
      <c r="A28" s="34"/>
      <c r="B28" s="36"/>
      <c r="C28" s="36"/>
      <c r="D28" s="36"/>
      <c r="E28" s="36"/>
      <c r="F28" s="37"/>
    </row>
    <row r="29" spans="1:12">
      <c r="A29" s="34"/>
      <c r="B29" s="36"/>
      <c r="C29" s="36"/>
      <c r="D29" s="36"/>
      <c r="E29" s="36"/>
      <c r="F29" s="37"/>
    </row>
    <row r="30" spans="1:12" ht="36" customHeight="1" thickBot="1">
      <c r="A30" s="40"/>
      <c r="B30" s="41"/>
      <c r="C30" s="41"/>
      <c r="D30" s="41"/>
      <c r="E30" s="41"/>
      <c r="F30" s="42"/>
    </row>
    <row r="37" spans="3:15">
      <c r="C37" s="112" t="s">
        <v>1599</v>
      </c>
      <c r="D37" s="112" t="s">
        <v>1600</v>
      </c>
      <c r="E37" s="112" t="s">
        <v>1604</v>
      </c>
      <c r="F37" s="112" t="s">
        <v>1608</v>
      </c>
      <c r="G37" s="112" t="s">
        <v>1612</v>
      </c>
      <c r="H37" s="112" t="s">
        <v>1613</v>
      </c>
      <c r="I37" s="112" t="s">
        <v>1614</v>
      </c>
      <c r="J37" s="112" t="s">
        <v>1615</v>
      </c>
      <c r="K37" s="112" t="s">
        <v>1616</v>
      </c>
      <c r="L37" s="112" t="s">
        <v>1617</v>
      </c>
      <c r="M37" s="112" t="s">
        <v>1618</v>
      </c>
      <c r="N37" s="112" t="s">
        <v>1619</v>
      </c>
      <c r="O37" s="112" t="s">
        <v>1620</v>
      </c>
    </row>
    <row r="38" spans="3:15" ht="24.75" thickBot="1">
      <c r="C38" s="105" t="s">
        <v>1587</v>
      </c>
      <c r="D38" s="108">
        <v>975</v>
      </c>
      <c r="E38" s="108">
        <v>787</v>
      </c>
      <c r="F38" s="108">
        <v>505</v>
      </c>
      <c r="G38" s="108">
        <v>338</v>
      </c>
      <c r="H38" s="108">
        <v>209</v>
      </c>
      <c r="I38" s="108">
        <v>102</v>
      </c>
      <c r="J38" s="108">
        <v>46</v>
      </c>
      <c r="K38" s="108">
        <v>135</v>
      </c>
      <c r="L38" s="108">
        <v>86</v>
      </c>
      <c r="M38" s="108">
        <v>193</v>
      </c>
      <c r="N38" s="108">
        <v>57</v>
      </c>
      <c r="O38" s="109" t="s">
        <v>1593</v>
      </c>
    </row>
    <row r="39" spans="3:15" ht="17.25" thickBot="1">
      <c r="C39" s="105" t="s">
        <v>1588</v>
      </c>
      <c r="D39" s="108">
        <v>938</v>
      </c>
      <c r="E39" s="108">
        <v>745</v>
      </c>
      <c r="F39" s="108">
        <v>485</v>
      </c>
      <c r="G39" s="108">
        <v>304</v>
      </c>
      <c r="H39" s="108">
        <v>185</v>
      </c>
      <c r="I39" s="108">
        <v>94</v>
      </c>
      <c r="J39" s="108">
        <v>93</v>
      </c>
      <c r="K39" s="108">
        <v>141</v>
      </c>
      <c r="L39" s="108">
        <v>100</v>
      </c>
      <c r="M39" s="108">
        <v>187</v>
      </c>
      <c r="N39" s="108">
        <v>57</v>
      </c>
      <c r="O39" s="109" t="s">
        <v>1593</v>
      </c>
    </row>
    <row r="40" spans="3:15" ht="17.25" thickBot="1">
      <c r="C40" s="105" t="s">
        <v>1589</v>
      </c>
      <c r="D40" s="108">
        <v>8.23</v>
      </c>
      <c r="E40" s="108">
        <v>8.56</v>
      </c>
      <c r="F40" s="108" t="s">
        <v>1593</v>
      </c>
      <c r="G40" s="108" t="s">
        <v>1593</v>
      </c>
      <c r="H40" s="108" t="s">
        <v>1593</v>
      </c>
      <c r="I40" s="108" t="s">
        <v>1593</v>
      </c>
      <c r="J40" s="108" t="s">
        <v>1593</v>
      </c>
      <c r="K40" s="108" t="s">
        <v>1593</v>
      </c>
      <c r="L40" s="108" t="s">
        <v>1593</v>
      </c>
      <c r="M40" s="108" t="s">
        <v>1593</v>
      </c>
      <c r="N40" s="108" t="s">
        <v>1593</v>
      </c>
      <c r="O40" s="109" t="s">
        <v>1593</v>
      </c>
    </row>
    <row r="41" spans="3:15" ht="17.25" thickBot="1">
      <c r="C41" s="105" t="s">
        <v>1590</v>
      </c>
      <c r="D41" s="106">
        <v>4094</v>
      </c>
      <c r="E41" s="106">
        <v>3527</v>
      </c>
      <c r="F41" s="106">
        <v>2227</v>
      </c>
      <c r="G41" s="106">
        <v>1551</v>
      </c>
      <c r="H41" s="106">
        <v>1190</v>
      </c>
      <c r="I41" s="106">
        <v>1131</v>
      </c>
      <c r="J41" s="108">
        <v>990</v>
      </c>
      <c r="K41" s="108">
        <v>951</v>
      </c>
      <c r="L41" s="108">
        <v>796</v>
      </c>
      <c r="M41" s="108">
        <v>667</v>
      </c>
      <c r="N41" s="108">
        <v>669</v>
      </c>
      <c r="O41" s="109" t="s">
        <v>1593</v>
      </c>
    </row>
    <row r="42" spans="3:15" ht="17.25" thickBot="1">
      <c r="C42" s="105" t="s">
        <v>1591</v>
      </c>
      <c r="D42" s="108">
        <v>1.83</v>
      </c>
      <c r="E42" s="108">
        <v>1.8</v>
      </c>
      <c r="F42" s="108" t="s">
        <v>1593</v>
      </c>
      <c r="G42" s="108" t="s">
        <v>1593</v>
      </c>
      <c r="H42" s="108" t="s">
        <v>1593</v>
      </c>
      <c r="I42" s="108" t="s">
        <v>1593</v>
      </c>
      <c r="J42" s="108" t="s">
        <v>1593</v>
      </c>
      <c r="K42" s="108" t="s">
        <v>1593</v>
      </c>
      <c r="L42" s="108" t="s">
        <v>1593</v>
      </c>
      <c r="M42" s="108" t="s">
        <v>1593</v>
      </c>
      <c r="N42" s="108" t="s">
        <v>1593</v>
      </c>
      <c r="O42" s="109" t="s">
        <v>1593</v>
      </c>
    </row>
    <row r="43" spans="3:15" ht="17.25" thickBot="1">
      <c r="C43" s="105" t="s">
        <v>1592</v>
      </c>
      <c r="D43" s="108">
        <v>135</v>
      </c>
      <c r="E43" s="108">
        <v>101</v>
      </c>
      <c r="F43" s="108">
        <v>0</v>
      </c>
      <c r="G43" s="108">
        <v>0</v>
      </c>
      <c r="H43" s="108">
        <v>0</v>
      </c>
      <c r="I43" s="108">
        <v>0</v>
      </c>
      <c r="J43" s="108">
        <v>0</v>
      </c>
      <c r="K43" s="108">
        <v>0</v>
      </c>
      <c r="L43" s="108">
        <v>0</v>
      </c>
      <c r="M43" s="108">
        <v>0</v>
      </c>
      <c r="N43" s="108">
        <v>0</v>
      </c>
      <c r="O43" s="109">
        <v>0</v>
      </c>
    </row>
    <row r="44" spans="3:15" ht="17.25" thickBot="1">
      <c r="C44" s="105" t="s">
        <v>1594</v>
      </c>
      <c r="D44" s="108">
        <v>1.8</v>
      </c>
      <c r="E44" s="108">
        <v>1.5</v>
      </c>
      <c r="F44" s="108" t="s">
        <v>1593</v>
      </c>
      <c r="G44" s="108" t="s">
        <v>1593</v>
      </c>
      <c r="H44" s="108" t="s">
        <v>1593</v>
      </c>
      <c r="I44" s="108" t="s">
        <v>1593</v>
      </c>
      <c r="J44" s="108" t="s">
        <v>1593</v>
      </c>
      <c r="K44" s="108" t="s">
        <v>1593</v>
      </c>
      <c r="L44" s="108" t="s">
        <v>1593</v>
      </c>
      <c r="M44" s="108" t="s">
        <v>1593</v>
      </c>
      <c r="N44" s="108" t="s">
        <v>1593</v>
      </c>
      <c r="O44" s="108" t="s">
        <v>1593</v>
      </c>
    </row>
    <row r="45" spans="3:15" ht="17.25" thickBot="1">
      <c r="C45" s="105" t="s">
        <v>1595</v>
      </c>
      <c r="D45" s="108">
        <v>22.22</v>
      </c>
      <c r="E45" s="108">
        <v>21.06</v>
      </c>
      <c r="F45" s="108">
        <v>21.28</v>
      </c>
      <c r="G45" s="108">
        <v>21.79</v>
      </c>
      <c r="H45" s="108">
        <v>17.59</v>
      </c>
      <c r="I45" s="108">
        <v>8.86</v>
      </c>
      <c r="J45" s="108">
        <v>4.68</v>
      </c>
      <c r="K45" s="108">
        <v>14.3</v>
      </c>
      <c r="L45" s="108">
        <v>10.62</v>
      </c>
      <c r="M45" s="108">
        <v>28.95</v>
      </c>
      <c r="N45" s="108">
        <v>8.57</v>
      </c>
      <c r="O45" s="109" t="s">
        <v>1593</v>
      </c>
    </row>
    <row r="46" spans="3:15" ht="17.25" thickBot="1">
      <c r="C46" s="105" t="s">
        <v>1596</v>
      </c>
      <c r="D46" s="108">
        <v>20.34</v>
      </c>
      <c r="E46" s="108">
        <v>16.829999999999998</v>
      </c>
      <c r="F46" s="108">
        <v>11.62</v>
      </c>
      <c r="G46" s="108">
        <v>8.42</v>
      </c>
      <c r="H46" s="108">
        <v>6.26</v>
      </c>
      <c r="I46" s="108">
        <v>3.35</v>
      </c>
      <c r="J46" s="108">
        <v>1.43</v>
      </c>
      <c r="K46" s="108">
        <v>4.6500000000000004</v>
      </c>
      <c r="L46" s="108">
        <v>3.49</v>
      </c>
      <c r="M46" s="108">
        <v>7.26</v>
      </c>
      <c r="N46" s="108" t="s">
        <v>1593</v>
      </c>
      <c r="O46" s="109" t="s">
        <v>1593</v>
      </c>
    </row>
    <row r="47" spans="3:15" ht="17.25" thickBot="1">
      <c r="C47" s="105" t="s">
        <v>1597</v>
      </c>
      <c r="D47" s="108">
        <v>22.83</v>
      </c>
      <c r="E47" s="108">
        <v>19.329999999999998</v>
      </c>
      <c r="F47" s="108">
        <v>14.29</v>
      </c>
      <c r="G47" s="108">
        <v>10.96</v>
      </c>
      <c r="H47" s="108">
        <v>8.33</v>
      </c>
      <c r="I47" s="108">
        <v>3.53</v>
      </c>
      <c r="J47" s="108">
        <v>6.86</v>
      </c>
      <c r="K47" s="108">
        <v>5.94</v>
      </c>
      <c r="L47" s="108">
        <v>5.97</v>
      </c>
      <c r="M47" s="108">
        <v>9.3000000000000007</v>
      </c>
      <c r="N47" s="108">
        <v>4.3600000000000003</v>
      </c>
      <c r="O47" s="109" t="s">
        <v>1593</v>
      </c>
    </row>
    <row r="48" spans="3:15" ht="17.25" thickBot="1">
      <c r="C48" s="110" t="s">
        <v>1598</v>
      </c>
      <c r="D48" s="113">
        <v>7491</v>
      </c>
      <c r="E48" s="113">
        <v>6561</v>
      </c>
      <c r="F48" s="111" t="s">
        <v>1593</v>
      </c>
      <c r="G48" s="111" t="s">
        <v>1593</v>
      </c>
      <c r="H48" s="111" t="s">
        <v>1593</v>
      </c>
      <c r="I48" s="111" t="s">
        <v>1593</v>
      </c>
      <c r="J48" s="111" t="s">
        <v>1593</v>
      </c>
      <c r="K48" s="111" t="s">
        <v>1593</v>
      </c>
      <c r="L48" s="111" t="s">
        <v>1593</v>
      </c>
      <c r="M48" s="111" t="s">
        <v>1593</v>
      </c>
      <c r="N48" s="111" t="s">
        <v>1593</v>
      </c>
      <c r="O48" s="111" t="s">
        <v>1593</v>
      </c>
    </row>
  </sheetData>
  <mergeCells count="40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C13:F13"/>
    <mergeCell ref="C14:F14"/>
    <mergeCell ref="C15:F15"/>
    <mergeCell ref="C16:F16"/>
    <mergeCell ref="A11:B11"/>
    <mergeCell ref="C11:D11"/>
    <mergeCell ref="E11:F11"/>
    <mergeCell ref="A12:B12"/>
    <mergeCell ref="C12:D12"/>
    <mergeCell ref="E12:F12"/>
    <mergeCell ref="A13:B14"/>
    <mergeCell ref="A15:B15"/>
    <mergeCell ref="D22:F22"/>
    <mergeCell ref="A23:F23"/>
    <mergeCell ref="C17:F17"/>
    <mergeCell ref="C18:F18"/>
    <mergeCell ref="C19:F19"/>
    <mergeCell ref="C20:F20"/>
    <mergeCell ref="C21:F21"/>
    <mergeCell ref="A16:A17"/>
    <mergeCell ref="A18:B18"/>
    <mergeCell ref="A19:B2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K5" sqref="K5:M5"/>
    </sheetView>
  </sheetViews>
  <sheetFormatPr defaultRowHeight="16.5"/>
  <sheetData>
    <row r="1" spans="1:12">
      <c r="B1">
        <v>1</v>
      </c>
      <c r="C1">
        <v>2</v>
      </c>
      <c r="D1" s="79">
        <v>3</v>
      </c>
      <c r="E1" s="79">
        <v>4</v>
      </c>
      <c r="F1" s="79">
        <v>5</v>
      </c>
      <c r="G1" s="79">
        <v>6</v>
      </c>
      <c r="H1" s="79">
        <v>7</v>
      </c>
      <c r="I1" s="79">
        <v>8</v>
      </c>
      <c r="J1" s="79">
        <v>9</v>
      </c>
      <c r="K1" s="79">
        <v>10</v>
      </c>
      <c r="L1" s="79">
        <v>11</v>
      </c>
    </row>
    <row r="2" spans="1:12">
      <c r="B2">
        <v>1000</v>
      </c>
      <c r="C2">
        <f>B3+B2</f>
        <v>1300</v>
      </c>
      <c r="D2" s="79">
        <f t="shared" ref="D2:L2" si="0">C3+C2</f>
        <v>1570</v>
      </c>
      <c r="E2" s="79">
        <f t="shared" si="0"/>
        <v>1813</v>
      </c>
      <c r="F2" s="79">
        <f t="shared" si="0"/>
        <v>2031.7</v>
      </c>
      <c r="G2" s="79">
        <f t="shared" si="0"/>
        <v>2228.5300000000002</v>
      </c>
      <c r="H2" s="79">
        <f t="shared" si="0"/>
        <v>2405.6770000000001</v>
      </c>
      <c r="I2" s="79">
        <f t="shared" si="0"/>
        <v>2565.1093000000001</v>
      </c>
      <c r="J2" s="79">
        <f t="shared" si="0"/>
        <v>2708.5983700000002</v>
      </c>
      <c r="K2" s="79">
        <f t="shared" si="0"/>
        <v>2837.7385330000002</v>
      </c>
      <c r="L2" s="79">
        <f t="shared" si="0"/>
        <v>2953.9646797</v>
      </c>
    </row>
    <row r="3" spans="1:12">
      <c r="B3">
        <v>300</v>
      </c>
      <c r="C3" s="79">
        <f>B3*$A$5</f>
        <v>270</v>
      </c>
      <c r="D3" s="79">
        <f t="shared" ref="D3:L3" si="1">C3*$A$5</f>
        <v>243</v>
      </c>
      <c r="E3" s="79">
        <f t="shared" si="1"/>
        <v>218.70000000000002</v>
      </c>
      <c r="F3" s="79">
        <f t="shared" si="1"/>
        <v>196.83</v>
      </c>
      <c r="G3" s="79">
        <f t="shared" si="1"/>
        <v>177.14700000000002</v>
      </c>
      <c r="H3" s="79">
        <f t="shared" si="1"/>
        <v>159.43230000000003</v>
      </c>
      <c r="I3" s="79">
        <f t="shared" si="1"/>
        <v>143.48907000000003</v>
      </c>
      <c r="J3" s="79">
        <f t="shared" si="1"/>
        <v>129.14016300000003</v>
      </c>
      <c r="K3" s="79">
        <f t="shared" si="1"/>
        <v>116.22614670000003</v>
      </c>
      <c r="L3" s="79">
        <f t="shared" si="1"/>
        <v>104.60353203000003</v>
      </c>
    </row>
    <row r="4" spans="1:12">
      <c r="B4">
        <f>B3/B2*100</f>
        <v>30</v>
      </c>
      <c r="C4" s="79">
        <f t="shared" ref="C4:L4" si="2">C3/C2*100</f>
        <v>20.76923076923077</v>
      </c>
      <c r="D4" s="79">
        <f t="shared" si="2"/>
        <v>15.477707006369426</v>
      </c>
      <c r="E4" s="79">
        <f t="shared" si="2"/>
        <v>12.062879205736349</v>
      </c>
      <c r="F4" s="79">
        <f t="shared" si="2"/>
        <v>9.68794605502781</v>
      </c>
      <c r="G4" s="79">
        <f t="shared" si="2"/>
        <v>7.9490516169851881</v>
      </c>
      <c r="H4" s="79">
        <f t="shared" si="2"/>
        <v>6.627336088760047</v>
      </c>
      <c r="I4" s="79">
        <f t="shared" si="2"/>
        <v>5.5938774226891628</v>
      </c>
      <c r="J4" s="79">
        <f t="shared" si="2"/>
        <v>4.7677855982760562</v>
      </c>
      <c r="K4" s="79">
        <f t="shared" si="2"/>
        <v>4.0957313490446241</v>
      </c>
      <c r="L4" s="79">
        <f t="shared" si="2"/>
        <v>3.5411233163635321</v>
      </c>
    </row>
    <row r="5" spans="1:12">
      <c r="A5">
        <v>0.9</v>
      </c>
      <c r="B5">
        <f>GEOMEAN(B4)</f>
        <v>30</v>
      </c>
      <c r="C5" s="79">
        <f>GEOMEAN($B$4:C4)</f>
        <v>24.961508830135312</v>
      </c>
      <c r="D5" s="79">
        <f>GEOMEAN($B$4:D4)</f>
        <v>21.285446396148217</v>
      </c>
      <c r="E5" s="79">
        <f>GEOMEAN($B$4:E4)</f>
        <v>18.468210529577309</v>
      </c>
      <c r="F5" s="79">
        <f>GEOMEAN($B$4:F4)</f>
        <v>16.23252930977954</v>
      </c>
      <c r="G5" s="79">
        <f>GEOMEAN($B$4:G4)</f>
        <v>14.411451215623966</v>
      </c>
      <c r="H5" s="79">
        <f>GEOMEAN($B$4:H4)</f>
        <v>12.897697427471758</v>
      </c>
      <c r="I5" s="79">
        <f>GEOMEAN($B$4:I4)</f>
        <v>11.618826847312178</v>
      </c>
      <c r="J5" s="79">
        <f>GEOMEAN($B$4:J4)</f>
        <v>10.52396607265544</v>
      </c>
      <c r="K5" s="79">
        <f>GEOMEAN($B$4:K4)</f>
        <v>9.5762316162779317</v>
      </c>
      <c r="L5" s="79">
        <f>GEOMEAN($B$4:L4)</f>
        <v>8.7481665461078606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5" sqref="N5:O5"/>
    </sheetView>
  </sheetViews>
  <sheetFormatPr defaultRowHeight="16.5"/>
  <cols>
    <col min="10" max="10" width="10.875" bestFit="1" customWidth="1"/>
  </cols>
  <sheetData>
    <row r="1" spans="1:15" ht="17.25" thickBot="1">
      <c r="A1" s="135" t="s">
        <v>586</v>
      </c>
      <c r="B1" s="136"/>
      <c r="C1" s="136"/>
      <c r="D1" s="136"/>
      <c r="E1" s="136"/>
      <c r="F1" s="136"/>
      <c r="G1" s="150"/>
    </row>
    <row r="2" spans="1:15" ht="24.75" thickBot="1">
      <c r="A2" s="144" t="s">
        <v>587</v>
      </c>
      <c r="B2" s="139"/>
      <c r="C2" s="27" t="s">
        <v>588</v>
      </c>
      <c r="D2" s="27" t="s">
        <v>589</v>
      </c>
      <c r="E2" s="162" t="s">
        <v>590</v>
      </c>
      <c r="F2" s="27" t="s">
        <v>591</v>
      </c>
      <c r="G2" s="162" t="s">
        <v>592</v>
      </c>
    </row>
    <row r="3" spans="1:15" ht="48.75" thickBot="1">
      <c r="A3" s="132"/>
      <c r="B3" s="143"/>
      <c r="C3" s="27" t="s">
        <v>593</v>
      </c>
      <c r="D3" s="27" t="s">
        <v>594</v>
      </c>
      <c r="E3" s="163"/>
      <c r="F3" s="27" t="s">
        <v>595</v>
      </c>
      <c r="G3" s="163"/>
    </row>
    <row r="4" spans="1:15">
      <c r="A4" s="162" t="s">
        <v>596</v>
      </c>
      <c r="B4" s="162" t="s">
        <v>597</v>
      </c>
      <c r="C4" s="169">
        <v>47782</v>
      </c>
      <c r="D4" s="169">
        <v>23741</v>
      </c>
      <c r="E4" s="47">
        <v>24041</v>
      </c>
      <c r="F4" s="169">
        <v>71419</v>
      </c>
      <c r="G4" s="47">
        <v>-23637</v>
      </c>
      <c r="J4" s="44" t="s">
        <v>519</v>
      </c>
      <c r="K4" s="44" t="s">
        <v>518</v>
      </c>
      <c r="L4" s="44" t="s">
        <v>514</v>
      </c>
      <c r="M4" s="44" t="s">
        <v>515</v>
      </c>
      <c r="N4" s="44" t="s">
        <v>516</v>
      </c>
      <c r="O4" s="44" t="s">
        <v>517</v>
      </c>
    </row>
    <row r="5" spans="1:15" ht="17.25" thickBot="1">
      <c r="A5" s="168"/>
      <c r="B5" s="163"/>
      <c r="C5" s="170"/>
      <c r="D5" s="170"/>
      <c r="E5" s="48">
        <v>-1.0129999999999999</v>
      </c>
      <c r="F5" s="170"/>
      <c r="G5" s="43" t="s">
        <v>598</v>
      </c>
      <c r="J5" s="33">
        <v>14415114</v>
      </c>
      <c r="K5" s="44"/>
      <c r="L5" s="44"/>
      <c r="M5" s="44">
        <f>D24/D25*100</f>
        <v>14.383561643835616</v>
      </c>
      <c r="N5" s="44">
        <f>K11/J5*1000000</f>
        <v>9044.1185550110804</v>
      </c>
      <c r="O5" s="44">
        <f>K10/J5*1000000</f>
        <v>1297.3882828814258</v>
      </c>
    </row>
    <row r="6" spans="1:15">
      <c r="A6" s="168"/>
      <c r="B6" s="162" t="s">
        <v>599</v>
      </c>
      <c r="C6" s="169">
        <v>225139</v>
      </c>
      <c r="D6" s="162" t="s">
        <v>512</v>
      </c>
      <c r="E6" s="162" t="s">
        <v>512</v>
      </c>
      <c r="F6" s="169">
        <v>243241</v>
      </c>
      <c r="G6" s="47">
        <v>-18102</v>
      </c>
    </row>
    <row r="7" spans="1:15" ht="17.25" thickBot="1">
      <c r="A7" s="163"/>
      <c r="B7" s="163"/>
      <c r="C7" s="170"/>
      <c r="D7" s="163"/>
      <c r="E7" s="163"/>
      <c r="F7" s="170"/>
      <c r="G7" s="43" t="s">
        <v>600</v>
      </c>
    </row>
    <row r="8" spans="1:15">
      <c r="A8" s="162" t="s">
        <v>601</v>
      </c>
      <c r="B8" s="162" t="s">
        <v>597</v>
      </c>
      <c r="C8" s="169">
        <v>3743</v>
      </c>
      <c r="D8" s="162">
        <v>-957</v>
      </c>
      <c r="E8" s="47">
        <v>4700</v>
      </c>
      <c r="F8" s="169">
        <v>5294</v>
      </c>
      <c r="G8" s="47">
        <v>-1551</v>
      </c>
    </row>
    <row r="9" spans="1:15" ht="17.25" thickBot="1">
      <c r="A9" s="168"/>
      <c r="B9" s="163"/>
      <c r="C9" s="170"/>
      <c r="D9" s="163"/>
      <c r="E9" s="43" t="s">
        <v>602</v>
      </c>
      <c r="F9" s="170"/>
      <c r="G9" s="43" t="s">
        <v>603</v>
      </c>
    </row>
    <row r="10" spans="1:15">
      <c r="A10" s="168"/>
      <c r="B10" s="162" t="s">
        <v>599</v>
      </c>
      <c r="C10" s="169">
        <v>23391</v>
      </c>
      <c r="D10" s="162" t="s">
        <v>512</v>
      </c>
      <c r="E10" s="162" t="s">
        <v>512</v>
      </c>
      <c r="F10" s="169">
        <v>21761</v>
      </c>
      <c r="G10" s="47">
        <v>1630</v>
      </c>
      <c r="J10" t="s">
        <v>1634</v>
      </c>
      <c r="K10">
        <v>18702</v>
      </c>
    </row>
    <row r="11" spans="1:15" ht="17.25" thickBot="1">
      <c r="A11" s="163"/>
      <c r="B11" s="163"/>
      <c r="C11" s="170"/>
      <c r="D11" s="163"/>
      <c r="E11" s="163"/>
      <c r="F11" s="170"/>
      <c r="G11" s="48">
        <v>-7.4999999999999997E-2</v>
      </c>
      <c r="J11" t="s">
        <v>1633</v>
      </c>
      <c r="K11">
        <v>130372</v>
      </c>
    </row>
    <row r="12" spans="1:15">
      <c r="A12" s="162" t="s">
        <v>604</v>
      </c>
      <c r="B12" s="162" t="s">
        <v>597</v>
      </c>
      <c r="C12" s="169">
        <v>2763</v>
      </c>
      <c r="D12" s="162">
        <v>648</v>
      </c>
      <c r="E12" s="47">
        <v>2115</v>
      </c>
      <c r="F12" s="169">
        <v>5689</v>
      </c>
      <c r="G12" s="47">
        <v>-2926</v>
      </c>
    </row>
    <row r="13" spans="1:15" ht="17.25" thickBot="1">
      <c r="A13" s="168"/>
      <c r="B13" s="163"/>
      <c r="C13" s="170"/>
      <c r="D13" s="163"/>
      <c r="E13" s="48">
        <v>-3.2639999999999998</v>
      </c>
      <c r="F13" s="170"/>
      <c r="G13" s="43" t="s">
        <v>605</v>
      </c>
    </row>
    <row r="14" spans="1:15">
      <c r="A14" s="168"/>
      <c r="B14" s="162" t="s">
        <v>599</v>
      </c>
      <c r="C14" s="169">
        <v>24977</v>
      </c>
      <c r="D14" s="162" t="s">
        <v>512</v>
      </c>
      <c r="E14" s="162" t="s">
        <v>512</v>
      </c>
      <c r="F14" s="169">
        <v>28982</v>
      </c>
      <c r="G14" s="47">
        <v>-4005</v>
      </c>
    </row>
    <row r="15" spans="1:15" ht="17.25" thickBot="1">
      <c r="A15" s="163"/>
      <c r="B15" s="163"/>
      <c r="C15" s="170"/>
      <c r="D15" s="163"/>
      <c r="E15" s="163"/>
      <c r="F15" s="170"/>
      <c r="G15" s="43" t="s">
        <v>606</v>
      </c>
    </row>
    <row r="16" spans="1:15">
      <c r="A16" s="162" t="s">
        <v>607</v>
      </c>
      <c r="B16" s="162" t="s">
        <v>597</v>
      </c>
      <c r="C16" s="169">
        <v>1924</v>
      </c>
      <c r="D16" s="162">
        <v>932</v>
      </c>
      <c r="E16" s="31">
        <v>992</v>
      </c>
      <c r="F16" s="169">
        <v>4104</v>
      </c>
      <c r="G16" s="47">
        <v>-2180</v>
      </c>
    </row>
    <row r="17" spans="1:7" ht="17.25" thickBot="1">
      <c r="A17" s="168"/>
      <c r="B17" s="163"/>
      <c r="C17" s="170"/>
      <c r="D17" s="163"/>
      <c r="E17" s="48">
        <v>-1.0640000000000001</v>
      </c>
      <c r="F17" s="170"/>
      <c r="G17" s="43" t="s">
        <v>608</v>
      </c>
    </row>
    <row r="18" spans="1:7">
      <c r="A18" s="168"/>
      <c r="B18" s="162" t="s">
        <v>599</v>
      </c>
      <c r="C18" s="169">
        <v>20062</v>
      </c>
      <c r="D18" s="162" t="s">
        <v>512</v>
      </c>
      <c r="E18" s="162" t="s">
        <v>512</v>
      </c>
      <c r="F18" s="169">
        <v>23026</v>
      </c>
      <c r="G18" s="47">
        <v>-2964</v>
      </c>
    </row>
    <row r="19" spans="1:7" ht="17.25" thickBot="1">
      <c r="A19" s="163"/>
      <c r="B19" s="163"/>
      <c r="C19" s="170"/>
      <c r="D19" s="163"/>
      <c r="E19" s="163"/>
      <c r="F19" s="170"/>
      <c r="G19" s="43" t="s">
        <v>609</v>
      </c>
    </row>
    <row r="21" spans="1:7">
      <c r="B21" t="s">
        <v>610</v>
      </c>
      <c r="C21" t="s">
        <v>611</v>
      </c>
      <c r="D21">
        <v>17900</v>
      </c>
    </row>
    <row r="22" spans="1:7">
      <c r="B22" t="s">
        <v>610</v>
      </c>
      <c r="C22" t="s">
        <v>612</v>
      </c>
      <c r="D22">
        <v>135900</v>
      </c>
    </row>
    <row r="24" spans="1:7">
      <c r="C24" t="s">
        <v>613</v>
      </c>
      <c r="D24" s="45">
        <f>D21+C16</f>
        <v>19824</v>
      </c>
    </row>
    <row r="25" spans="1:7">
      <c r="C25" t="s">
        <v>612</v>
      </c>
      <c r="D25" s="45">
        <f>D22+C16</f>
        <v>137824</v>
      </c>
    </row>
  </sheetData>
  <mergeCells count="44">
    <mergeCell ref="A1:G1"/>
    <mergeCell ref="A2:B3"/>
    <mergeCell ref="E2:E3"/>
    <mergeCell ref="G2:G3"/>
    <mergeCell ref="A4:A7"/>
    <mergeCell ref="B4:B5"/>
    <mergeCell ref="C4:C5"/>
    <mergeCell ref="D4:D5"/>
    <mergeCell ref="F4:F5"/>
    <mergeCell ref="B6:B7"/>
    <mergeCell ref="C6:C7"/>
    <mergeCell ref="D6:D7"/>
    <mergeCell ref="E6:E7"/>
    <mergeCell ref="F6:F7"/>
    <mergeCell ref="A8:A11"/>
    <mergeCell ref="B8:B9"/>
    <mergeCell ref="C8:C9"/>
    <mergeCell ref="D8:D9"/>
    <mergeCell ref="F8:F9"/>
    <mergeCell ref="B10:B11"/>
    <mergeCell ref="C10:C11"/>
    <mergeCell ref="D10:D11"/>
    <mergeCell ref="E10:E11"/>
    <mergeCell ref="F10:F11"/>
    <mergeCell ref="A12:A15"/>
    <mergeCell ref="B12:B13"/>
    <mergeCell ref="C12:C13"/>
    <mergeCell ref="D12:D13"/>
    <mergeCell ref="F12:F13"/>
    <mergeCell ref="B14:B15"/>
    <mergeCell ref="C14:C15"/>
    <mergeCell ref="D14:D15"/>
    <mergeCell ref="E14:E15"/>
    <mergeCell ref="F14:F15"/>
    <mergeCell ref="A16:A19"/>
    <mergeCell ref="B16:B17"/>
    <mergeCell ref="C16:C17"/>
    <mergeCell ref="D16:D17"/>
    <mergeCell ref="F16:F17"/>
    <mergeCell ref="B18:B19"/>
    <mergeCell ref="C18:C19"/>
    <mergeCell ref="D18:D19"/>
    <mergeCell ref="E18:E19"/>
    <mergeCell ref="F18:F1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5" sqref="N5:O5"/>
    </sheetView>
  </sheetViews>
  <sheetFormatPr defaultColWidth="9" defaultRowHeight="16.5"/>
  <cols>
    <col min="1" max="9" width="9" style="44"/>
    <col min="10" max="10" width="15.875" style="44" customWidth="1"/>
    <col min="11" max="14" width="9" style="44"/>
    <col min="15" max="15" width="11.625" style="44" bestFit="1" customWidth="1"/>
    <col min="16" max="16384" width="9" style="44"/>
  </cols>
  <sheetData>
    <row r="1" spans="1:15" ht="17.25" thickBot="1">
      <c r="A1" s="135" t="s">
        <v>614</v>
      </c>
      <c r="B1" s="136"/>
      <c r="C1" s="136"/>
      <c r="D1" s="136"/>
      <c r="E1" s="136"/>
      <c r="F1" s="136"/>
      <c r="G1" s="150"/>
    </row>
    <row r="2" spans="1:15" ht="24.75" customHeight="1" thickBot="1">
      <c r="A2" s="144" t="s">
        <v>615</v>
      </c>
      <c r="B2" s="139"/>
      <c r="C2" s="27" t="s">
        <v>588</v>
      </c>
      <c r="D2" s="27" t="s">
        <v>589</v>
      </c>
      <c r="E2" s="162" t="s">
        <v>590</v>
      </c>
      <c r="F2" s="27" t="s">
        <v>591</v>
      </c>
      <c r="G2" s="162" t="s">
        <v>592</v>
      </c>
    </row>
    <row r="3" spans="1:15" ht="36.75" thickBot="1">
      <c r="A3" s="132"/>
      <c r="B3" s="143"/>
      <c r="C3" s="27" t="s">
        <v>616</v>
      </c>
      <c r="D3" s="27" t="s">
        <v>617</v>
      </c>
      <c r="E3" s="163"/>
      <c r="F3" s="27" t="s">
        <v>617</v>
      </c>
      <c r="G3" s="163"/>
    </row>
    <row r="4" spans="1:15">
      <c r="A4" s="162" t="s">
        <v>596</v>
      </c>
      <c r="B4" s="162" t="s">
        <v>597</v>
      </c>
      <c r="C4" s="169">
        <v>173461</v>
      </c>
      <c r="D4" s="169">
        <v>166567</v>
      </c>
      <c r="E4" s="47">
        <v>6894</v>
      </c>
      <c r="F4" s="162" t="s">
        <v>512</v>
      </c>
      <c r="G4" s="162" t="s">
        <v>512</v>
      </c>
      <c r="J4" s="44" t="s">
        <v>519</v>
      </c>
      <c r="K4" s="44" t="s">
        <v>518</v>
      </c>
      <c r="L4" s="44" t="s">
        <v>514</v>
      </c>
      <c r="M4" s="44" t="s">
        <v>515</v>
      </c>
      <c r="N4" s="44" t="s">
        <v>516</v>
      </c>
      <c r="O4" s="44" t="s">
        <v>517</v>
      </c>
    </row>
    <row r="5" spans="1:15" ht="17.25" thickBot="1">
      <c r="A5" s="168"/>
      <c r="B5" s="163"/>
      <c r="C5" s="170"/>
      <c r="D5" s="170"/>
      <c r="E5" s="48">
        <v>-4.1399999999999999E-2</v>
      </c>
      <c r="F5" s="163"/>
      <c r="G5" s="163"/>
      <c r="J5" s="33">
        <v>8775000</v>
      </c>
      <c r="M5" s="44">
        <f>D24/D25*100</f>
        <v>21.882316216638049</v>
      </c>
      <c r="N5" s="44">
        <f>J11/J5</f>
        <v>13184.752155441596</v>
      </c>
      <c r="O5" s="44">
        <f>J10/J5</f>
        <v>2925.4537701424501</v>
      </c>
    </row>
    <row r="6" spans="1:15" ht="17.25" thickBot="1">
      <c r="A6" s="163"/>
      <c r="B6" s="27" t="s">
        <v>599</v>
      </c>
      <c r="C6" s="28">
        <v>173461</v>
      </c>
      <c r="D6" s="27" t="s">
        <v>512</v>
      </c>
      <c r="E6" s="27" t="s">
        <v>512</v>
      </c>
      <c r="F6" s="27" t="s">
        <v>512</v>
      </c>
      <c r="G6" s="27" t="s">
        <v>512</v>
      </c>
    </row>
    <row r="7" spans="1:15">
      <c r="A7" s="162" t="s">
        <v>601</v>
      </c>
      <c r="B7" s="162" t="s">
        <v>597</v>
      </c>
      <c r="C7" s="169">
        <v>34840</v>
      </c>
      <c r="D7" s="169">
        <v>40559</v>
      </c>
      <c r="E7" s="47">
        <v>-5719</v>
      </c>
      <c r="F7" s="162" t="s">
        <v>512</v>
      </c>
      <c r="G7" s="162" t="s">
        <v>512</v>
      </c>
    </row>
    <row r="8" spans="1:15" ht="17.25" thickBot="1">
      <c r="A8" s="168"/>
      <c r="B8" s="163"/>
      <c r="C8" s="170"/>
      <c r="D8" s="170"/>
      <c r="E8" s="43" t="s">
        <v>618</v>
      </c>
      <c r="F8" s="163"/>
      <c r="G8" s="163"/>
    </row>
    <row r="9" spans="1:15" ht="17.25" thickBot="1">
      <c r="A9" s="163"/>
      <c r="B9" s="27" t="s">
        <v>599</v>
      </c>
      <c r="C9" s="28">
        <v>34840</v>
      </c>
      <c r="D9" s="27" t="s">
        <v>512</v>
      </c>
      <c r="E9" s="27" t="s">
        <v>512</v>
      </c>
      <c r="F9" s="27" t="s">
        <v>512</v>
      </c>
      <c r="G9" s="27" t="s">
        <v>512</v>
      </c>
    </row>
    <row r="10" spans="1:15" ht="18.75" customHeight="1" thickBot="1">
      <c r="A10" s="162" t="s">
        <v>604</v>
      </c>
      <c r="B10" s="27" t="s">
        <v>597</v>
      </c>
      <c r="C10" s="27" t="s">
        <v>512</v>
      </c>
      <c r="D10" s="27" t="s">
        <v>512</v>
      </c>
      <c r="E10" s="27" t="s">
        <v>512</v>
      </c>
      <c r="F10" s="27" t="s">
        <v>512</v>
      </c>
      <c r="G10" s="27" t="s">
        <v>512</v>
      </c>
      <c r="I10" s="122" t="s">
        <v>1634</v>
      </c>
      <c r="J10" s="115">
        <v>25670856833</v>
      </c>
    </row>
    <row r="11" spans="1:15" ht="17.25" thickBot="1">
      <c r="A11" s="163"/>
      <c r="B11" s="27" t="s">
        <v>599</v>
      </c>
      <c r="C11" s="27" t="s">
        <v>512</v>
      </c>
      <c r="D11" s="27" t="s">
        <v>512</v>
      </c>
      <c r="E11" s="27" t="s">
        <v>512</v>
      </c>
      <c r="F11" s="27" t="s">
        <v>512</v>
      </c>
      <c r="G11" s="27" t="s">
        <v>512</v>
      </c>
      <c r="I11" s="122" t="s">
        <v>1641</v>
      </c>
      <c r="J11" s="115">
        <v>115696200164</v>
      </c>
    </row>
    <row r="12" spans="1:15" ht="16.5" customHeight="1" thickBot="1">
      <c r="A12" s="162" t="s">
        <v>607</v>
      </c>
      <c r="B12" s="27" t="s">
        <v>597</v>
      </c>
      <c r="C12" s="27">
        <v>9840</v>
      </c>
      <c r="D12" s="27" t="s">
        <v>512</v>
      </c>
      <c r="E12" s="27" t="s">
        <v>512</v>
      </c>
      <c r="F12" s="27" t="s">
        <v>512</v>
      </c>
      <c r="G12" s="27" t="s">
        <v>512</v>
      </c>
    </row>
    <row r="13" spans="1:15" ht="17.25" thickBot="1">
      <c r="A13" s="163"/>
      <c r="B13" s="27" t="s">
        <v>599</v>
      </c>
      <c r="C13" s="27">
        <v>9840</v>
      </c>
      <c r="D13" s="27" t="s">
        <v>512</v>
      </c>
      <c r="E13" s="27" t="s">
        <v>512</v>
      </c>
      <c r="F13" s="27" t="s">
        <v>512</v>
      </c>
      <c r="G13" s="27" t="s">
        <v>512</v>
      </c>
    </row>
    <row r="14" spans="1:15" ht="18.75" customHeight="1" thickBot="1">
      <c r="A14" s="162" t="s">
        <v>619</v>
      </c>
      <c r="B14" s="27" t="s">
        <v>597</v>
      </c>
      <c r="C14" s="27" t="s">
        <v>512</v>
      </c>
      <c r="D14" s="27" t="s">
        <v>512</v>
      </c>
      <c r="E14" s="27" t="s">
        <v>512</v>
      </c>
      <c r="F14" s="27" t="s">
        <v>512</v>
      </c>
      <c r="G14" s="27" t="s">
        <v>512</v>
      </c>
    </row>
    <row r="15" spans="1:15" ht="17.25" thickBot="1">
      <c r="A15" s="163"/>
      <c r="B15" s="27" t="s">
        <v>599</v>
      </c>
      <c r="C15" s="27" t="s">
        <v>512</v>
      </c>
      <c r="D15" s="27" t="s">
        <v>512</v>
      </c>
      <c r="E15" s="27" t="s">
        <v>512</v>
      </c>
      <c r="F15" s="27" t="s">
        <v>512</v>
      </c>
      <c r="G15" s="27"/>
    </row>
    <row r="16" spans="1:15">
      <c r="A16" s="29"/>
      <c r="B16" s="36"/>
      <c r="C16" s="36"/>
      <c r="D16" s="36"/>
      <c r="E16" s="36"/>
      <c r="F16" s="36"/>
      <c r="G16" s="35"/>
    </row>
    <row r="17" spans="1:7">
      <c r="A17" s="29"/>
      <c r="B17" s="36"/>
      <c r="C17" s="36"/>
      <c r="D17" s="36"/>
      <c r="E17" s="36"/>
      <c r="F17" s="36"/>
      <c r="G17" s="35"/>
    </row>
    <row r="18" spans="1:7">
      <c r="A18" s="29"/>
      <c r="B18" s="36"/>
      <c r="C18" s="36"/>
      <c r="D18" s="36"/>
      <c r="E18" s="36"/>
      <c r="F18" s="36"/>
      <c r="G18" s="35"/>
    </row>
    <row r="19" spans="1:7" ht="17.25" thickBot="1">
      <c r="A19" s="30"/>
      <c r="B19" s="39"/>
      <c r="C19" s="39"/>
      <c r="D19" s="39"/>
      <c r="E19" s="39"/>
      <c r="F19" s="39"/>
      <c r="G19" s="38"/>
    </row>
    <row r="21" spans="1:7">
      <c r="B21" s="44" t="s">
        <v>610</v>
      </c>
      <c r="C21" s="44" t="s">
        <v>611</v>
      </c>
      <c r="D21" s="44">
        <v>18200</v>
      </c>
    </row>
    <row r="22" spans="1:7">
      <c r="B22" s="44" t="s">
        <v>610</v>
      </c>
      <c r="C22" s="44" t="s">
        <v>612</v>
      </c>
      <c r="D22" s="44">
        <v>118300</v>
      </c>
    </row>
    <row r="24" spans="1:7">
      <c r="C24" s="44" t="s">
        <v>613</v>
      </c>
      <c r="D24" s="45">
        <f>D21+C12</f>
        <v>28040</v>
      </c>
    </row>
    <row r="25" spans="1:7">
      <c r="C25" s="44" t="s">
        <v>612</v>
      </c>
      <c r="D25" s="45">
        <f>D22+C12</f>
        <v>128140</v>
      </c>
    </row>
  </sheetData>
  <mergeCells count="19">
    <mergeCell ref="A1:G1"/>
    <mergeCell ref="A2:B3"/>
    <mergeCell ref="E2:E3"/>
    <mergeCell ref="G2:G3"/>
    <mergeCell ref="B4:B5"/>
    <mergeCell ref="C4:C5"/>
    <mergeCell ref="D4:D5"/>
    <mergeCell ref="F4:F5"/>
    <mergeCell ref="A14:A15"/>
    <mergeCell ref="A4:A6"/>
    <mergeCell ref="G4:G5"/>
    <mergeCell ref="A7:A9"/>
    <mergeCell ref="B7:B8"/>
    <mergeCell ref="C7:C8"/>
    <mergeCell ref="D7:D8"/>
    <mergeCell ref="F7:F8"/>
    <mergeCell ref="G7:G8"/>
    <mergeCell ref="A10:A11"/>
    <mergeCell ref="A12:A1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M5" sqref="M5"/>
    </sheetView>
  </sheetViews>
  <sheetFormatPr defaultColWidth="9" defaultRowHeight="16.5"/>
  <cols>
    <col min="1" max="2" width="9" style="44"/>
    <col min="3" max="3" width="15.375" style="44" bestFit="1" customWidth="1"/>
    <col min="4" max="5" width="13.875" style="44" bestFit="1" customWidth="1"/>
    <col min="6" max="7" width="9" style="44"/>
    <col min="8" max="8" width="10.875" style="44" bestFit="1" customWidth="1"/>
    <col min="9" max="16384" width="9" style="44"/>
  </cols>
  <sheetData>
    <row r="1" spans="1:13" ht="17.25" customHeight="1" thickBot="1">
      <c r="A1" s="135" t="s">
        <v>475</v>
      </c>
      <c r="B1" s="150"/>
      <c r="C1" s="135" t="s">
        <v>476</v>
      </c>
      <c r="D1" s="136"/>
      <c r="E1" s="136"/>
      <c r="F1" s="150"/>
    </row>
    <row r="2" spans="1:13" ht="24.75" customHeight="1" thickBot="1">
      <c r="A2" s="135" t="s">
        <v>520</v>
      </c>
      <c r="B2" s="150"/>
      <c r="C2" s="27" t="s">
        <v>478</v>
      </c>
      <c r="D2" s="27" t="s">
        <v>479</v>
      </c>
      <c r="E2" s="27" t="s">
        <v>480</v>
      </c>
      <c r="F2" s="27" t="s">
        <v>481</v>
      </c>
    </row>
    <row r="3" spans="1:13" ht="36" customHeight="1" thickBot="1">
      <c r="A3" s="135" t="s">
        <v>482</v>
      </c>
      <c r="B3" s="150"/>
      <c r="C3" s="28">
        <v>817137677</v>
      </c>
      <c r="D3" s="28">
        <v>621764301</v>
      </c>
      <c r="E3" s="28">
        <v>195373376</v>
      </c>
      <c r="F3" s="27">
        <v>31.42</v>
      </c>
    </row>
    <row r="4" spans="1:13" ht="17.25" thickBot="1">
      <c r="A4" s="135" t="s">
        <v>483</v>
      </c>
      <c r="B4" s="150"/>
      <c r="C4" s="28">
        <v>103868178</v>
      </c>
      <c r="D4" s="28">
        <v>53086658</v>
      </c>
      <c r="E4" s="28">
        <v>50781520</v>
      </c>
      <c r="F4" s="27">
        <v>95.66</v>
      </c>
      <c r="H4" s="44" t="s">
        <v>519</v>
      </c>
      <c r="I4" s="44" t="s">
        <v>518</v>
      </c>
      <c r="J4" s="44" t="s">
        <v>514</v>
      </c>
      <c r="K4" s="44" t="s">
        <v>515</v>
      </c>
      <c r="L4" s="44" t="s">
        <v>516</v>
      </c>
      <c r="M4" s="44" t="s">
        <v>517</v>
      </c>
    </row>
    <row r="5" spans="1:13" ht="24" customHeight="1" thickBot="1">
      <c r="A5" s="135" t="s">
        <v>484</v>
      </c>
      <c r="B5" s="150"/>
      <c r="C5" s="28">
        <v>92460678</v>
      </c>
      <c r="D5" s="28">
        <v>58196000</v>
      </c>
      <c r="E5" s="28">
        <v>34264678</v>
      </c>
      <c r="F5" s="27">
        <v>58.88</v>
      </c>
      <c r="H5" s="33">
        <v>11770710</v>
      </c>
      <c r="K5" s="44">
        <f>C6/C11*100</f>
        <v>19.357909102026113</v>
      </c>
      <c r="L5" s="44">
        <f>C11/H5*1000</f>
        <v>31785.986656709749</v>
      </c>
      <c r="M5" s="44">
        <f>C6/H5*1000</f>
        <v>6153.1024041880219</v>
      </c>
    </row>
    <row r="6" spans="1:13" ht="17.25" customHeight="1" thickBot="1">
      <c r="A6" s="135" t="s">
        <v>485</v>
      </c>
      <c r="B6" s="150"/>
      <c r="C6" s="28">
        <v>72426384</v>
      </c>
      <c r="D6" s="28">
        <v>43608873</v>
      </c>
      <c r="E6" s="28">
        <v>28817511</v>
      </c>
      <c r="F6" s="27">
        <v>66.08</v>
      </c>
    </row>
    <row r="7" spans="1:13" ht="17.25" customHeight="1" thickBot="1">
      <c r="A7" s="135" t="s">
        <v>486</v>
      </c>
      <c r="B7" s="150"/>
      <c r="C7" s="135" t="s">
        <v>487</v>
      </c>
      <c r="D7" s="136"/>
      <c r="E7" s="136"/>
      <c r="F7" s="150"/>
    </row>
    <row r="8" spans="1:13" ht="17.25" customHeight="1" thickBot="1">
      <c r="A8" s="135" t="s">
        <v>522</v>
      </c>
      <c r="B8" s="150"/>
      <c r="C8" s="135" t="s">
        <v>478</v>
      </c>
      <c r="D8" s="150"/>
      <c r="E8" s="135" t="s">
        <v>479</v>
      </c>
      <c r="F8" s="150"/>
    </row>
    <row r="9" spans="1:13" ht="17.25" thickBot="1">
      <c r="A9" s="135" t="s">
        <v>489</v>
      </c>
      <c r="B9" s="150"/>
      <c r="C9" s="154">
        <v>755067850</v>
      </c>
      <c r="D9" s="155"/>
      <c r="E9" s="154">
        <v>514784302</v>
      </c>
      <c r="F9" s="155"/>
    </row>
    <row r="10" spans="1:13" ht="17.25" thickBot="1">
      <c r="A10" s="135" t="s">
        <v>490</v>
      </c>
      <c r="B10" s="150"/>
      <c r="C10" s="154">
        <v>380924219</v>
      </c>
      <c r="D10" s="155"/>
      <c r="E10" s="154">
        <v>338534577</v>
      </c>
      <c r="F10" s="155"/>
    </row>
    <row r="11" spans="1:13" ht="17.25" thickBot="1">
      <c r="A11" s="135" t="s">
        <v>491</v>
      </c>
      <c r="B11" s="150"/>
      <c r="C11" s="154">
        <v>374143631</v>
      </c>
      <c r="D11" s="155"/>
      <c r="E11" s="154">
        <v>176249725</v>
      </c>
      <c r="F11" s="155"/>
    </row>
    <row r="12" spans="1:13" ht="17.25" thickBot="1">
      <c r="A12" s="135" t="s">
        <v>492</v>
      </c>
      <c r="B12" s="150"/>
      <c r="C12" s="154">
        <v>7103375</v>
      </c>
      <c r="D12" s="155"/>
      <c r="E12" s="154">
        <v>6224570</v>
      </c>
      <c r="F12" s="155"/>
    </row>
    <row r="13" spans="1:13" ht="24" customHeight="1" thickBot="1">
      <c r="A13" s="135" t="s">
        <v>523</v>
      </c>
      <c r="B13" s="150"/>
      <c r="C13" s="135" t="s">
        <v>620</v>
      </c>
      <c r="D13" s="150"/>
      <c r="E13" s="154">
        <v>2832</v>
      </c>
      <c r="F13" s="155"/>
    </row>
    <row r="14" spans="1:13" ht="24" customHeight="1">
      <c r="A14" s="144" t="s">
        <v>493</v>
      </c>
      <c r="B14" s="139"/>
      <c r="C14" s="144" t="s">
        <v>621</v>
      </c>
      <c r="D14" s="145"/>
      <c r="E14" s="145"/>
      <c r="F14" s="139"/>
    </row>
    <row r="15" spans="1:13" ht="17.25" customHeight="1">
      <c r="A15" s="126"/>
      <c r="B15" s="141"/>
      <c r="C15" s="126"/>
      <c r="D15" s="127"/>
      <c r="E15" s="127"/>
      <c r="F15" s="141"/>
    </row>
    <row r="16" spans="1:13" ht="24" customHeight="1" thickBot="1">
      <c r="A16" s="132"/>
      <c r="B16" s="143"/>
      <c r="C16" s="132" t="s">
        <v>622</v>
      </c>
      <c r="D16" s="133"/>
      <c r="E16" s="133"/>
      <c r="F16" s="143"/>
    </row>
    <row r="17" spans="1:6" ht="24" customHeight="1" thickBot="1">
      <c r="A17" s="135" t="s">
        <v>526</v>
      </c>
      <c r="B17" s="150"/>
      <c r="C17" s="151">
        <v>43888</v>
      </c>
      <c r="D17" s="152"/>
      <c r="E17" s="152"/>
      <c r="F17" s="164"/>
    </row>
    <row r="18" spans="1:6" ht="17.25" thickBot="1">
      <c r="A18" s="162" t="s">
        <v>498</v>
      </c>
      <c r="B18" s="27" t="s">
        <v>499</v>
      </c>
      <c r="C18" s="135">
        <v>3</v>
      </c>
      <c r="D18" s="136"/>
      <c r="E18" s="136"/>
      <c r="F18" s="150"/>
    </row>
    <row r="19" spans="1:6" ht="24" customHeight="1" thickBot="1">
      <c r="A19" s="163"/>
      <c r="B19" s="27" t="s">
        <v>500</v>
      </c>
      <c r="C19" s="135">
        <v>0</v>
      </c>
      <c r="D19" s="136"/>
      <c r="E19" s="136"/>
      <c r="F19" s="150"/>
    </row>
    <row r="20" spans="1:6" ht="24" customHeight="1" thickBot="1">
      <c r="A20" s="135" t="s">
        <v>527</v>
      </c>
      <c r="B20" s="150"/>
      <c r="C20" s="135" t="s">
        <v>512</v>
      </c>
      <c r="D20" s="136"/>
      <c r="E20" s="136"/>
      <c r="F20" s="150"/>
    </row>
    <row r="21" spans="1:6" ht="16.5" customHeight="1" thickBot="1">
      <c r="A21" s="135" t="s">
        <v>528</v>
      </c>
      <c r="B21" s="136"/>
      <c r="C21" s="136"/>
      <c r="D21" s="136"/>
      <c r="E21" s="136"/>
      <c r="F21" s="150"/>
    </row>
    <row r="22" spans="1:6" ht="16.5" customHeight="1">
      <c r="A22" s="144" t="s">
        <v>623</v>
      </c>
      <c r="B22" s="145"/>
      <c r="C22" s="145"/>
      <c r="D22" s="145"/>
      <c r="E22" s="145"/>
      <c r="F22" s="139"/>
    </row>
    <row r="23" spans="1:6" ht="24" customHeight="1">
      <c r="A23" s="129"/>
      <c r="B23" s="130"/>
      <c r="C23" s="130"/>
      <c r="D23" s="130"/>
      <c r="E23" s="130"/>
      <c r="F23" s="165"/>
    </row>
    <row r="24" spans="1:6" ht="24" customHeight="1">
      <c r="A24" s="126" t="s">
        <v>624</v>
      </c>
      <c r="B24" s="127"/>
      <c r="C24" s="127"/>
      <c r="D24" s="127"/>
      <c r="E24" s="127"/>
      <c r="F24" s="141"/>
    </row>
    <row r="25" spans="1:6">
      <c r="A25" s="126"/>
      <c r="B25" s="127"/>
      <c r="C25" s="127"/>
      <c r="D25" s="127"/>
      <c r="E25" s="127"/>
      <c r="F25" s="141"/>
    </row>
    <row r="26" spans="1:6" ht="24" customHeight="1" thickBot="1">
      <c r="A26" s="132" t="s">
        <v>625</v>
      </c>
      <c r="B26" s="133"/>
      <c r="C26" s="133"/>
      <c r="D26" s="133"/>
      <c r="E26" s="133"/>
      <c r="F26" s="143"/>
    </row>
    <row r="27" spans="1:6" ht="24" customHeight="1">
      <c r="A27" s="36"/>
      <c r="B27" s="36"/>
      <c r="C27" s="36"/>
      <c r="D27" s="36"/>
      <c r="E27" s="36"/>
      <c r="F27" s="36"/>
    </row>
    <row r="28" spans="1:6">
      <c r="A28" s="36"/>
      <c r="B28" s="36"/>
      <c r="C28" s="36"/>
      <c r="D28" s="36"/>
      <c r="E28" s="36"/>
      <c r="F28" s="36"/>
    </row>
    <row r="29" spans="1:6">
      <c r="A29" s="36"/>
      <c r="B29" s="36"/>
      <c r="C29" s="36"/>
      <c r="D29" s="36"/>
      <c r="E29" s="36"/>
      <c r="F29" s="36"/>
    </row>
    <row r="30" spans="1:6" ht="36" customHeight="1" thickBot="1">
      <c r="A30" s="41"/>
      <c r="B30" s="41"/>
      <c r="C30" s="41"/>
      <c r="D30" s="41"/>
      <c r="E30" s="41"/>
      <c r="F30" s="41"/>
    </row>
  </sheetData>
  <mergeCells count="44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A11:B11"/>
    <mergeCell ref="C11:D11"/>
    <mergeCell ref="E11:F11"/>
    <mergeCell ref="A12:B12"/>
    <mergeCell ref="C12:D12"/>
    <mergeCell ref="E12:F12"/>
    <mergeCell ref="A13:B13"/>
    <mergeCell ref="C13:D13"/>
    <mergeCell ref="E13:F13"/>
    <mergeCell ref="C14:F14"/>
    <mergeCell ref="C15:F15"/>
    <mergeCell ref="A14:B16"/>
    <mergeCell ref="A17:B17"/>
    <mergeCell ref="A18:A19"/>
    <mergeCell ref="C16:F16"/>
    <mergeCell ref="C17:F17"/>
    <mergeCell ref="C18:F18"/>
    <mergeCell ref="C19:F19"/>
    <mergeCell ref="A20:B20"/>
    <mergeCell ref="C20:F20"/>
    <mergeCell ref="A25:F25"/>
    <mergeCell ref="A26:F26"/>
    <mergeCell ref="A21:F21"/>
    <mergeCell ref="A22:F22"/>
    <mergeCell ref="A23:F23"/>
    <mergeCell ref="A24:F2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ColWidth="9" defaultRowHeight="16.5"/>
  <cols>
    <col min="1" max="2" width="9" style="44"/>
    <col min="3" max="3" width="15.375" style="44" bestFit="1" customWidth="1"/>
    <col min="4" max="5" width="13.875" style="44" bestFit="1" customWidth="1"/>
    <col min="6" max="7" width="9" style="44"/>
    <col min="8" max="8" width="10.875" style="44" bestFit="1" customWidth="1"/>
    <col min="9" max="9" width="16" style="44" bestFit="1" customWidth="1"/>
    <col min="10" max="16384" width="9" style="44"/>
  </cols>
  <sheetData>
    <row r="1" spans="1:13" ht="17.25" customHeight="1" thickBot="1">
      <c r="A1" s="157" t="s">
        <v>475</v>
      </c>
      <c r="B1" s="158"/>
      <c r="C1" s="159" t="s">
        <v>476</v>
      </c>
      <c r="D1" s="160"/>
      <c r="E1" s="160"/>
      <c r="F1" s="161"/>
    </row>
    <row r="2" spans="1:13" ht="24.75" customHeight="1" thickBot="1">
      <c r="A2" s="149" t="s">
        <v>477</v>
      </c>
      <c r="B2" s="150"/>
      <c r="C2" s="27" t="s">
        <v>478</v>
      </c>
      <c r="D2" s="27" t="s">
        <v>479</v>
      </c>
      <c r="E2" s="27" t="s">
        <v>480</v>
      </c>
      <c r="F2" s="32" t="s">
        <v>481</v>
      </c>
    </row>
    <row r="3" spans="1:13" ht="36" customHeight="1" thickBot="1">
      <c r="A3" s="149" t="s">
        <v>482</v>
      </c>
      <c r="B3" s="150"/>
      <c r="C3" s="28">
        <v>198426288712</v>
      </c>
      <c r="D3" s="28">
        <v>282306034084</v>
      </c>
      <c r="E3" s="28">
        <v>-83879745372</v>
      </c>
      <c r="F3" s="32">
        <v>-29.7</v>
      </c>
    </row>
    <row r="4" spans="1:13" ht="17.25" thickBot="1">
      <c r="A4" s="149" t="s">
        <v>483</v>
      </c>
      <c r="B4" s="150"/>
      <c r="C4" s="28">
        <v>30083253044</v>
      </c>
      <c r="D4" s="28">
        <v>71483759995</v>
      </c>
      <c r="E4" s="28">
        <v>-41400506951</v>
      </c>
      <c r="F4" s="32">
        <v>-57.9</v>
      </c>
      <c r="H4" s="44" t="s">
        <v>519</v>
      </c>
      <c r="I4" s="44" t="s">
        <v>518</v>
      </c>
      <c r="J4" s="44" t="s">
        <v>514</v>
      </c>
      <c r="K4" s="44" t="s">
        <v>515</v>
      </c>
      <c r="L4" s="44" t="s">
        <v>516</v>
      </c>
      <c r="M4" s="44" t="s">
        <v>517</v>
      </c>
    </row>
    <row r="5" spans="1:13" ht="24" customHeight="1" thickBot="1">
      <c r="A5" s="149" t="s">
        <v>484</v>
      </c>
      <c r="B5" s="150"/>
      <c r="C5" s="28">
        <v>31217060389</v>
      </c>
      <c r="D5" s="28">
        <v>71130878659</v>
      </c>
      <c r="E5" s="28">
        <v>-39913818270</v>
      </c>
      <c r="F5" s="32">
        <v>-56.1</v>
      </c>
      <c r="H5" s="33">
        <v>20264655</v>
      </c>
      <c r="K5" s="44">
        <f>C6/C11*100</f>
        <v>16.111489002855695</v>
      </c>
      <c r="L5" s="44">
        <f>I11/H5</f>
        <v>7866.1618307343497</v>
      </c>
      <c r="M5" s="44">
        <f>I10/H5</f>
        <v>1327.3982017951946</v>
      </c>
    </row>
    <row r="6" spans="1:13" ht="17.25" customHeight="1" thickBot="1">
      <c r="A6" s="149" t="s">
        <v>485</v>
      </c>
      <c r="B6" s="150"/>
      <c r="C6" s="28">
        <v>25999507855</v>
      </c>
      <c r="D6" s="28">
        <v>52483750014</v>
      </c>
      <c r="E6" s="28">
        <v>-26484242159</v>
      </c>
      <c r="F6" s="32">
        <v>-50.5</v>
      </c>
    </row>
    <row r="7" spans="1:13" ht="17.25" customHeight="1" thickBot="1">
      <c r="A7" s="149" t="s">
        <v>486</v>
      </c>
      <c r="B7" s="150"/>
      <c r="C7" s="135" t="s">
        <v>487</v>
      </c>
      <c r="D7" s="136"/>
      <c r="E7" s="136"/>
      <c r="F7" s="137"/>
    </row>
    <row r="8" spans="1:13" ht="17.25" customHeight="1" thickBot="1">
      <c r="A8" s="149" t="s">
        <v>488</v>
      </c>
      <c r="B8" s="150"/>
      <c r="C8" s="135" t="s">
        <v>478</v>
      </c>
      <c r="D8" s="150"/>
      <c r="E8" s="135" t="s">
        <v>479</v>
      </c>
      <c r="F8" s="137"/>
    </row>
    <row r="9" spans="1:13" ht="17.25" thickBot="1">
      <c r="A9" s="149" t="s">
        <v>489</v>
      </c>
      <c r="B9" s="150"/>
      <c r="C9" s="154">
        <v>195230098912</v>
      </c>
      <c r="D9" s="155"/>
      <c r="E9" s="154">
        <v>189864583622</v>
      </c>
      <c r="F9" s="156"/>
    </row>
    <row r="10" spans="1:13" ht="17.25" thickBot="1">
      <c r="A10" s="149" t="s">
        <v>490</v>
      </c>
      <c r="B10" s="150"/>
      <c r="C10" s="154">
        <v>33857628308</v>
      </c>
      <c r="D10" s="155"/>
      <c r="E10" s="154">
        <v>48754183312</v>
      </c>
      <c r="F10" s="156"/>
      <c r="H10" s="44" t="s">
        <v>1634</v>
      </c>
      <c r="I10" s="115">
        <v>26899266607</v>
      </c>
    </row>
    <row r="11" spans="1:13" ht="17.25" thickBot="1">
      <c r="A11" s="149" t="s">
        <v>491</v>
      </c>
      <c r="B11" s="150"/>
      <c r="C11" s="154">
        <v>161372470604</v>
      </c>
      <c r="D11" s="155"/>
      <c r="E11" s="154">
        <v>141110400310</v>
      </c>
      <c r="F11" s="156"/>
      <c r="H11" s="44" t="s">
        <v>1633</v>
      </c>
      <c r="I11" s="33">
        <v>159405055674</v>
      </c>
    </row>
    <row r="12" spans="1:13" ht="17.25" thickBot="1">
      <c r="A12" s="149" t="s">
        <v>492</v>
      </c>
      <c r="B12" s="150"/>
      <c r="C12" s="154">
        <v>10567063000</v>
      </c>
      <c r="D12" s="155"/>
      <c r="E12" s="154">
        <v>10567063000</v>
      </c>
      <c r="F12" s="156"/>
    </row>
    <row r="13" spans="1:13" ht="24" customHeight="1" thickBot="1">
      <c r="A13" s="149" t="s">
        <v>493</v>
      </c>
      <c r="B13" s="150"/>
      <c r="C13" s="135" t="s">
        <v>626</v>
      </c>
      <c r="D13" s="136"/>
      <c r="E13" s="136"/>
      <c r="F13" s="137"/>
    </row>
    <row r="14" spans="1:13" ht="24" customHeight="1" thickBot="1">
      <c r="A14" s="149" t="s">
        <v>497</v>
      </c>
      <c r="B14" s="150"/>
      <c r="C14" s="151">
        <v>43874</v>
      </c>
      <c r="D14" s="152"/>
      <c r="E14" s="152"/>
      <c r="F14" s="153"/>
    </row>
    <row r="15" spans="1:13" ht="17.25" customHeight="1" thickBot="1">
      <c r="A15" s="147" t="s">
        <v>498</v>
      </c>
      <c r="B15" s="27" t="s">
        <v>499</v>
      </c>
      <c r="C15" s="135" t="s">
        <v>512</v>
      </c>
      <c r="D15" s="136"/>
      <c r="E15" s="136"/>
      <c r="F15" s="137"/>
    </row>
    <row r="16" spans="1:13" ht="24" customHeight="1" thickBot="1">
      <c r="A16" s="148"/>
      <c r="B16" s="27" t="s">
        <v>500</v>
      </c>
      <c r="C16" s="135">
        <v>1</v>
      </c>
      <c r="D16" s="136"/>
      <c r="E16" s="136"/>
      <c r="F16" s="137"/>
    </row>
    <row r="17" spans="1:6" ht="24" customHeight="1" thickBot="1">
      <c r="A17" s="123" t="s">
        <v>501</v>
      </c>
      <c r="B17" s="171"/>
      <c r="C17" s="172" t="s">
        <v>627</v>
      </c>
      <c r="D17" s="124"/>
      <c r="E17" s="124"/>
      <c r="F17" s="125"/>
    </row>
    <row r="18" spans="1:6">
      <c r="A18" s="34"/>
      <c r="B18" s="36"/>
      <c r="C18" s="36"/>
      <c r="D18" s="36"/>
      <c r="E18" s="36"/>
      <c r="F18" s="37"/>
    </row>
    <row r="19" spans="1:6" ht="24" customHeight="1">
      <c r="A19" s="34"/>
      <c r="B19" s="36"/>
      <c r="C19" s="36"/>
      <c r="D19" s="36"/>
      <c r="E19" s="36"/>
      <c r="F19" s="37"/>
    </row>
    <row r="20" spans="1:6" ht="24" customHeight="1">
      <c r="A20" s="34"/>
      <c r="B20" s="36"/>
      <c r="C20" s="36"/>
      <c r="D20" s="36"/>
      <c r="E20" s="36"/>
      <c r="F20" s="37"/>
    </row>
    <row r="21" spans="1:6" ht="16.5" customHeight="1">
      <c r="A21" s="34"/>
      <c r="B21" s="36"/>
      <c r="C21" s="36"/>
      <c r="D21" s="36"/>
      <c r="E21" s="36"/>
      <c r="F21" s="37"/>
    </row>
    <row r="22" spans="1:6">
      <c r="A22" s="34"/>
      <c r="B22" s="36"/>
      <c r="C22" s="36"/>
      <c r="D22" s="36"/>
      <c r="E22" s="36"/>
      <c r="F22" s="37"/>
    </row>
    <row r="23" spans="1:6" ht="24" customHeight="1">
      <c r="A23" s="34"/>
      <c r="B23" s="36"/>
      <c r="C23" s="36"/>
      <c r="D23" s="36"/>
      <c r="E23" s="36"/>
      <c r="F23" s="37"/>
    </row>
    <row r="24" spans="1:6" ht="16.5" customHeight="1">
      <c r="A24" s="34"/>
      <c r="B24" s="36"/>
      <c r="C24" s="36"/>
      <c r="D24" s="36"/>
      <c r="E24" s="36"/>
      <c r="F24" s="37"/>
    </row>
    <row r="25" spans="1:6">
      <c r="A25" s="34"/>
      <c r="B25" s="36"/>
      <c r="C25" s="36"/>
      <c r="D25" s="36"/>
      <c r="E25" s="36"/>
      <c r="F25" s="37"/>
    </row>
    <row r="26" spans="1:6" ht="24" customHeight="1">
      <c r="A26" s="34"/>
      <c r="B26" s="36"/>
      <c r="C26" s="36"/>
      <c r="D26" s="36"/>
      <c r="E26" s="36"/>
      <c r="F26" s="37"/>
    </row>
    <row r="27" spans="1:6" ht="24" customHeight="1">
      <c r="A27" s="34"/>
      <c r="B27" s="36"/>
      <c r="C27" s="36"/>
      <c r="D27" s="36"/>
      <c r="E27" s="36"/>
      <c r="F27" s="37"/>
    </row>
    <row r="28" spans="1:6">
      <c r="A28" s="34"/>
      <c r="B28" s="36"/>
      <c r="C28" s="36"/>
      <c r="D28" s="36"/>
      <c r="E28" s="36"/>
      <c r="F28" s="37"/>
    </row>
    <row r="29" spans="1:6">
      <c r="A29" s="34"/>
      <c r="B29" s="36"/>
      <c r="C29" s="36"/>
      <c r="D29" s="36"/>
      <c r="E29" s="36"/>
      <c r="F29" s="37"/>
    </row>
    <row r="30" spans="1:6" ht="36" customHeight="1" thickBot="1">
      <c r="A30" s="40"/>
      <c r="B30" s="41"/>
      <c r="C30" s="41"/>
      <c r="D30" s="41"/>
      <c r="E30" s="41"/>
      <c r="F30" s="42"/>
    </row>
  </sheetData>
  <mergeCells count="33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A11:B11"/>
    <mergeCell ref="C11:D11"/>
    <mergeCell ref="E11:F11"/>
    <mergeCell ref="A12:B12"/>
    <mergeCell ref="C12:D12"/>
    <mergeCell ref="E12:F12"/>
    <mergeCell ref="A13:B13"/>
    <mergeCell ref="A14:B14"/>
    <mergeCell ref="A15:A16"/>
    <mergeCell ref="A17:B17"/>
    <mergeCell ref="C17:F17"/>
    <mergeCell ref="C13:F13"/>
    <mergeCell ref="C14:F14"/>
    <mergeCell ref="C15:F15"/>
    <mergeCell ref="C16:F16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M5" sqref="L5:M5"/>
    </sheetView>
  </sheetViews>
  <sheetFormatPr defaultColWidth="9" defaultRowHeight="16.5"/>
  <cols>
    <col min="1" max="2" width="9" style="44"/>
    <col min="3" max="3" width="15.375" style="44" bestFit="1" customWidth="1"/>
    <col min="4" max="5" width="13.875" style="44" bestFit="1" customWidth="1"/>
    <col min="6" max="7" width="9" style="44"/>
    <col min="8" max="8" width="10.875" style="44" bestFit="1" customWidth="1"/>
    <col min="9" max="9" width="13.125" style="44" bestFit="1" customWidth="1"/>
    <col min="10" max="16384" width="9" style="44"/>
  </cols>
  <sheetData>
    <row r="1" spans="1:13" ht="17.25" customHeight="1" thickBot="1">
      <c r="A1" s="157" t="s">
        <v>475</v>
      </c>
      <c r="B1" s="158"/>
      <c r="C1" s="159" t="s">
        <v>476</v>
      </c>
      <c r="D1" s="160"/>
      <c r="E1" s="160"/>
      <c r="F1" s="161"/>
    </row>
    <row r="2" spans="1:13" ht="24.75" customHeight="1" thickBot="1">
      <c r="A2" s="149" t="s">
        <v>477</v>
      </c>
      <c r="B2" s="150"/>
      <c r="C2" s="27" t="s">
        <v>478</v>
      </c>
      <c r="D2" s="27" t="s">
        <v>479</v>
      </c>
      <c r="E2" s="27" t="s">
        <v>480</v>
      </c>
      <c r="F2" s="32" t="s">
        <v>481</v>
      </c>
    </row>
    <row r="3" spans="1:13" ht="36" customHeight="1" thickBot="1">
      <c r="A3" s="149" t="s">
        <v>482</v>
      </c>
      <c r="B3" s="150"/>
      <c r="C3" s="28">
        <v>323487856346</v>
      </c>
      <c r="D3" s="28">
        <v>453591917716</v>
      </c>
      <c r="E3" s="28">
        <v>-130104061370</v>
      </c>
      <c r="F3" s="32">
        <v>-28.7</v>
      </c>
    </row>
    <row r="4" spans="1:13" ht="17.25" thickBot="1">
      <c r="A4" s="149" t="s">
        <v>483</v>
      </c>
      <c r="B4" s="150"/>
      <c r="C4" s="28">
        <v>18187672794</v>
      </c>
      <c r="D4" s="28">
        <v>40108158416</v>
      </c>
      <c r="E4" s="28">
        <v>-21920485622</v>
      </c>
      <c r="F4" s="32">
        <v>-54.7</v>
      </c>
      <c r="H4" s="44" t="s">
        <v>519</v>
      </c>
      <c r="I4" s="44" t="s">
        <v>518</v>
      </c>
      <c r="J4" s="44" t="s">
        <v>514</v>
      </c>
      <c r="K4" s="44" t="s">
        <v>515</v>
      </c>
      <c r="L4" s="44" t="s">
        <v>516</v>
      </c>
      <c r="M4" s="44" t="s">
        <v>517</v>
      </c>
    </row>
    <row r="5" spans="1:13" ht="24" customHeight="1" thickBot="1">
      <c r="A5" s="149" t="s">
        <v>484</v>
      </c>
      <c r="B5" s="150"/>
      <c r="C5" s="28">
        <v>19546235513</v>
      </c>
      <c r="D5" s="28">
        <v>42096348263</v>
      </c>
      <c r="E5" s="28">
        <v>-22550112750</v>
      </c>
      <c r="F5" s="32">
        <v>-53.6</v>
      </c>
      <c r="H5" s="33">
        <v>10262384</v>
      </c>
      <c r="K5" s="44">
        <f>C6/C11*100</f>
        <v>6.2134398759796285</v>
      </c>
      <c r="L5" s="44">
        <f>I11/H5</f>
        <v>21814.998283439792</v>
      </c>
      <c r="M5" s="44">
        <f>I10/H5</f>
        <v>1652.0771605311202</v>
      </c>
    </row>
    <row r="6" spans="1:13" ht="17.25" customHeight="1" thickBot="1">
      <c r="A6" s="149" t="s">
        <v>485</v>
      </c>
      <c r="B6" s="150"/>
      <c r="C6" s="28">
        <v>14221116028</v>
      </c>
      <c r="D6" s="28">
        <v>31042534971</v>
      </c>
      <c r="E6" s="28">
        <v>-16821418943</v>
      </c>
      <c r="F6" s="32">
        <v>-54.2</v>
      </c>
    </row>
    <row r="7" spans="1:13" ht="17.25" customHeight="1" thickBot="1">
      <c r="A7" s="149" t="s">
        <v>486</v>
      </c>
      <c r="B7" s="150"/>
      <c r="C7" s="135" t="s">
        <v>487</v>
      </c>
      <c r="D7" s="136"/>
      <c r="E7" s="136"/>
      <c r="F7" s="137"/>
    </row>
    <row r="8" spans="1:13" ht="17.25" customHeight="1" thickBot="1">
      <c r="A8" s="149" t="s">
        <v>488</v>
      </c>
      <c r="B8" s="150"/>
      <c r="C8" s="135" t="s">
        <v>478</v>
      </c>
      <c r="D8" s="150"/>
      <c r="E8" s="135" t="s">
        <v>479</v>
      </c>
      <c r="F8" s="137"/>
    </row>
    <row r="9" spans="1:13" ht="17.25" thickBot="1">
      <c r="A9" s="149" t="s">
        <v>489</v>
      </c>
      <c r="B9" s="150"/>
      <c r="C9" s="154">
        <v>381392064200</v>
      </c>
      <c r="D9" s="155"/>
      <c r="E9" s="154">
        <v>402378728580</v>
      </c>
      <c r="F9" s="156"/>
    </row>
    <row r="10" spans="1:13" ht="17.25" thickBot="1">
      <c r="A10" s="149" t="s">
        <v>490</v>
      </c>
      <c r="B10" s="150"/>
      <c r="C10" s="154">
        <v>152515366077</v>
      </c>
      <c r="D10" s="155"/>
      <c r="E10" s="154">
        <v>187766261298</v>
      </c>
      <c r="F10" s="156"/>
      <c r="H10" s="44" t="s">
        <v>1634</v>
      </c>
      <c r="I10" s="44">
        <v>16954250219</v>
      </c>
    </row>
    <row r="11" spans="1:13" ht="17.25" thickBot="1">
      <c r="A11" s="149" t="s">
        <v>491</v>
      </c>
      <c r="B11" s="150"/>
      <c r="C11" s="154">
        <v>228876698123</v>
      </c>
      <c r="D11" s="155"/>
      <c r="E11" s="154">
        <v>214612467282</v>
      </c>
      <c r="F11" s="156"/>
      <c r="H11" s="44" t="s">
        <v>1641</v>
      </c>
      <c r="I11" s="44">
        <v>223873889344</v>
      </c>
    </row>
    <row r="12" spans="1:13" ht="17.25" thickBot="1">
      <c r="A12" s="149" t="s">
        <v>492</v>
      </c>
      <c r="B12" s="150"/>
      <c r="C12" s="154">
        <v>5192000000</v>
      </c>
      <c r="D12" s="155"/>
      <c r="E12" s="154">
        <v>5192000000</v>
      </c>
      <c r="F12" s="156"/>
    </row>
    <row r="13" spans="1:13" ht="24" customHeight="1" thickBot="1">
      <c r="A13" s="149" t="s">
        <v>493</v>
      </c>
      <c r="B13" s="150"/>
      <c r="C13" s="135" t="s">
        <v>628</v>
      </c>
      <c r="D13" s="136"/>
      <c r="E13" s="136"/>
      <c r="F13" s="137"/>
    </row>
    <row r="14" spans="1:13" ht="24" customHeight="1" thickBot="1">
      <c r="A14" s="149" t="s">
        <v>497</v>
      </c>
      <c r="B14" s="150"/>
      <c r="C14" s="151">
        <v>43872</v>
      </c>
      <c r="D14" s="152"/>
      <c r="E14" s="152"/>
      <c r="F14" s="153"/>
    </row>
    <row r="15" spans="1:13" ht="17.25" customHeight="1" thickBot="1">
      <c r="A15" s="147" t="s">
        <v>498</v>
      </c>
      <c r="B15" s="27" t="s">
        <v>499</v>
      </c>
      <c r="C15" s="135">
        <v>1</v>
      </c>
      <c r="D15" s="136"/>
      <c r="E15" s="136"/>
      <c r="F15" s="137"/>
    </row>
    <row r="16" spans="1:13" ht="24" customHeight="1" thickBot="1">
      <c r="A16" s="148"/>
      <c r="B16" s="27" t="s">
        <v>500</v>
      </c>
      <c r="C16" s="135">
        <v>0</v>
      </c>
      <c r="D16" s="136"/>
      <c r="E16" s="136"/>
      <c r="F16" s="137"/>
    </row>
    <row r="17" spans="1:6" ht="24" customHeight="1" thickBot="1">
      <c r="A17" s="149" t="s">
        <v>501</v>
      </c>
      <c r="B17" s="150"/>
      <c r="C17" s="135" t="s">
        <v>502</v>
      </c>
      <c r="D17" s="136"/>
      <c r="E17" s="136"/>
      <c r="F17" s="137"/>
    </row>
    <row r="18" spans="1:6" ht="24" customHeight="1">
      <c r="A18" s="138" t="s">
        <v>503</v>
      </c>
      <c r="B18" s="139"/>
      <c r="C18" s="144" t="s">
        <v>629</v>
      </c>
      <c r="D18" s="145"/>
      <c r="E18" s="145"/>
      <c r="F18" s="146"/>
    </row>
    <row r="19" spans="1:6" ht="24" customHeight="1">
      <c r="A19" s="140"/>
      <c r="B19" s="141"/>
      <c r="C19" s="126"/>
      <c r="D19" s="127"/>
      <c r="E19" s="127"/>
      <c r="F19" s="128"/>
    </row>
    <row r="20" spans="1:6" ht="24" customHeight="1" thickBot="1">
      <c r="A20" s="140"/>
      <c r="B20" s="141"/>
      <c r="C20" s="132" t="s">
        <v>630</v>
      </c>
      <c r="D20" s="133"/>
      <c r="E20" s="133"/>
      <c r="F20" s="134"/>
    </row>
    <row r="21" spans="1:6" ht="16.5" customHeight="1" thickBot="1">
      <c r="A21" s="142"/>
      <c r="B21" s="143"/>
      <c r="C21" s="27" t="s">
        <v>511</v>
      </c>
      <c r="D21" s="135" t="s">
        <v>512</v>
      </c>
      <c r="E21" s="136"/>
      <c r="F21" s="137"/>
    </row>
    <row r="22" spans="1:6" ht="24" customHeight="1" thickBot="1">
      <c r="A22" s="123" t="s">
        <v>513</v>
      </c>
      <c r="B22" s="124"/>
      <c r="C22" s="124"/>
      <c r="D22" s="124"/>
      <c r="E22" s="124"/>
      <c r="F22" s="125"/>
    </row>
    <row r="23" spans="1:6" ht="24" customHeight="1">
      <c r="A23" s="34"/>
      <c r="B23" s="36"/>
      <c r="C23" s="36"/>
      <c r="D23" s="36"/>
      <c r="E23" s="36"/>
      <c r="F23" s="37"/>
    </row>
    <row r="24" spans="1:6" ht="16.5" customHeight="1">
      <c r="A24" s="34"/>
      <c r="B24" s="36"/>
      <c r="C24" s="36"/>
      <c r="D24" s="36"/>
      <c r="E24" s="36"/>
      <c r="F24" s="37"/>
    </row>
    <row r="25" spans="1:6">
      <c r="A25" s="34"/>
      <c r="B25" s="36"/>
      <c r="C25" s="36"/>
      <c r="D25" s="36"/>
      <c r="E25" s="36"/>
      <c r="F25" s="37"/>
    </row>
    <row r="26" spans="1:6" ht="24" customHeight="1">
      <c r="A26" s="34"/>
      <c r="B26" s="36"/>
      <c r="C26" s="36"/>
      <c r="D26" s="36"/>
      <c r="E26" s="36"/>
      <c r="F26" s="37"/>
    </row>
    <row r="27" spans="1:6" ht="24" customHeight="1">
      <c r="A27" s="34"/>
      <c r="B27" s="36"/>
      <c r="C27" s="36"/>
      <c r="D27" s="36"/>
      <c r="E27" s="36"/>
      <c r="F27" s="37"/>
    </row>
    <row r="28" spans="1:6">
      <c r="A28" s="34"/>
      <c r="B28" s="36"/>
      <c r="C28" s="36"/>
      <c r="D28" s="36"/>
      <c r="E28" s="36"/>
      <c r="F28" s="37"/>
    </row>
    <row r="29" spans="1:6">
      <c r="A29" s="34"/>
      <c r="B29" s="36"/>
      <c r="C29" s="36"/>
      <c r="D29" s="36"/>
      <c r="E29" s="36"/>
      <c r="F29" s="37"/>
    </row>
    <row r="30" spans="1:6" ht="36" customHeight="1" thickBot="1">
      <c r="A30" s="40"/>
      <c r="B30" s="41"/>
      <c r="C30" s="41"/>
      <c r="D30" s="41"/>
      <c r="E30" s="41"/>
      <c r="F30" s="42"/>
    </row>
  </sheetData>
  <mergeCells count="39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C13:F13"/>
    <mergeCell ref="C14:F14"/>
    <mergeCell ref="C15:F15"/>
    <mergeCell ref="C16:F16"/>
    <mergeCell ref="A11:B11"/>
    <mergeCell ref="C11:D11"/>
    <mergeCell ref="E11:F11"/>
    <mergeCell ref="A12:B12"/>
    <mergeCell ref="C12:D12"/>
    <mergeCell ref="E12:F12"/>
    <mergeCell ref="A13:B13"/>
    <mergeCell ref="A14:B14"/>
    <mergeCell ref="A15:A16"/>
    <mergeCell ref="D21:F21"/>
    <mergeCell ref="A22:F22"/>
    <mergeCell ref="C17:F17"/>
    <mergeCell ref="C18:F18"/>
    <mergeCell ref="C19:F19"/>
    <mergeCell ref="C20:F20"/>
    <mergeCell ref="A17:B17"/>
    <mergeCell ref="A18:B2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B10" sqref="B10"/>
    </sheetView>
  </sheetViews>
  <sheetFormatPr defaultColWidth="9" defaultRowHeight="16.5"/>
  <cols>
    <col min="1" max="1" width="3.375" style="2" bestFit="1" customWidth="1"/>
    <col min="2" max="2" width="15.375" style="2" customWidth="1"/>
    <col min="3" max="7" width="9" style="2"/>
    <col min="8" max="8" width="11" style="2" bestFit="1" customWidth="1"/>
    <col min="9" max="9" width="9" style="2" customWidth="1"/>
    <col min="10" max="11" width="9" style="2"/>
    <col min="12" max="12" width="7.125" style="2" customWidth="1"/>
    <col min="13" max="16384" width="9" style="2"/>
  </cols>
  <sheetData>
    <row r="1" spans="1:26">
      <c r="M1" s="52"/>
      <c r="N1" s="52" t="s">
        <v>46</v>
      </c>
      <c r="O1" s="52">
        <v>2</v>
      </c>
      <c r="P1" s="52"/>
      <c r="Q1" s="52"/>
      <c r="R1" s="52"/>
      <c r="S1" s="52">
        <v>10</v>
      </c>
      <c r="T1" s="52">
        <v>10</v>
      </c>
      <c r="U1" s="52">
        <v>5</v>
      </c>
      <c r="V1" s="52">
        <v>10</v>
      </c>
      <c r="W1" s="52">
        <v>15</v>
      </c>
      <c r="X1" s="52">
        <v>20</v>
      </c>
      <c r="Y1" s="52">
        <v>25</v>
      </c>
      <c r="Z1" s="52" t="s">
        <v>35</v>
      </c>
    </row>
    <row r="2" spans="1:26">
      <c r="A2" s="2" t="s">
        <v>654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40</v>
      </c>
      <c r="H2" s="2" t="s">
        <v>41</v>
      </c>
      <c r="I2" s="2" t="s">
        <v>641</v>
      </c>
      <c r="J2" s="2" t="s">
        <v>260</v>
      </c>
      <c r="K2" s="2" t="s">
        <v>9</v>
      </c>
      <c r="L2" s="2" t="s">
        <v>640</v>
      </c>
      <c r="M2" s="52" t="s">
        <v>38</v>
      </c>
      <c r="N2" s="52" t="s">
        <v>39</v>
      </c>
      <c r="O2" s="52" t="s">
        <v>0</v>
      </c>
      <c r="P2" s="52" t="s">
        <v>1</v>
      </c>
      <c r="Q2" s="52" t="s">
        <v>36</v>
      </c>
      <c r="R2" s="52" t="s">
        <v>37</v>
      </c>
      <c r="S2" s="52">
        <f t="shared" ref="S2:Y2" si="0">POWER((1+S1/100), 10)</f>
        <v>2.5937424601000019</v>
      </c>
      <c r="T2" s="52">
        <f t="shared" si="0"/>
        <v>2.5937424601000019</v>
      </c>
      <c r="U2" s="52">
        <f t="shared" si="0"/>
        <v>1.6288946267774416</v>
      </c>
      <c r="V2" s="52">
        <f t="shared" si="0"/>
        <v>2.5937424601000019</v>
      </c>
      <c r="W2" s="52">
        <f t="shared" si="0"/>
        <v>4.0455577357079067</v>
      </c>
      <c r="X2" s="52">
        <f t="shared" si="0"/>
        <v>6.1917364223999991</v>
      </c>
      <c r="Y2" s="52">
        <f t="shared" si="0"/>
        <v>9.3132257461547852</v>
      </c>
      <c r="Z2" s="52"/>
    </row>
    <row r="3" spans="1:26">
      <c r="A3" s="2" t="s">
        <v>335</v>
      </c>
      <c r="B3" s="79" t="s">
        <v>657</v>
      </c>
      <c r="C3" s="80">
        <v>1670</v>
      </c>
      <c r="D3" s="79">
        <v>3.3</v>
      </c>
      <c r="E3" s="79">
        <v>16.7</v>
      </c>
      <c r="F3" s="80">
        <v>1671</v>
      </c>
      <c r="G3" s="79">
        <v>262</v>
      </c>
      <c r="H3" s="79">
        <v>3.56</v>
      </c>
      <c r="I3" s="79"/>
      <c r="J3" s="79" t="s">
        <v>307</v>
      </c>
      <c r="K3" s="81" t="s">
        <v>658</v>
      </c>
      <c r="L3" s="2">
        <f t="shared" ref="L3:L10" si="1">I3/C3*100</f>
        <v>0</v>
      </c>
      <c r="M3" s="52">
        <f t="shared" ref="M3:M10" si="2">C3/G3</f>
        <v>6.3740458015267176</v>
      </c>
      <c r="N3" s="52">
        <f t="shared" ref="N3:N10" si="3">C3/F3</f>
        <v>0.99940155595451829</v>
      </c>
      <c r="O3" s="1">
        <f t="shared" ref="O3:O10" si="4">((POWER(Q3,1/10)-1)*100)</f>
        <v>16.706986141665435</v>
      </c>
      <c r="P3" s="52">
        <f t="shared" ref="P3:P10" si="5">IF($O$1=1,POWER((1+(D3)/100),10)*F3,IF($O$1=2,POWER((1+(E3)/100),10)*F3,POWER((1+(E3+L3)/100),10)*F3))</f>
        <v>7828.6163471548216</v>
      </c>
      <c r="Q3" s="52">
        <f t="shared" ref="Q3:Q10" si="6">P3/C3</f>
        <v>4.6877942198531866</v>
      </c>
      <c r="R3" s="52">
        <f t="shared" ref="R3:R10" si="7">S3/C3*100-100</f>
        <v>80.734760369094175</v>
      </c>
      <c r="S3" s="52">
        <f t="shared" ref="S3:Y10" si="8">$P3/S$2</f>
        <v>3018.2704981638726</v>
      </c>
      <c r="T3" s="1">
        <f t="shared" si="8"/>
        <v>3018.2704981638726</v>
      </c>
      <c r="U3" s="52">
        <f t="shared" si="8"/>
        <v>4806.0913324041912</v>
      </c>
      <c r="V3" s="52">
        <f t="shared" si="8"/>
        <v>3018.2704981638726</v>
      </c>
      <c r="W3" s="52">
        <f t="shared" si="8"/>
        <v>1935.1142311122996</v>
      </c>
      <c r="X3" s="52">
        <f t="shared" si="8"/>
        <v>1264.3652463682145</v>
      </c>
      <c r="Y3" s="52">
        <f t="shared" si="8"/>
        <v>840.59127959902355</v>
      </c>
      <c r="Z3" s="52">
        <f t="shared" ref="Z3:Z10" si="9">ROUND(1000000/C3,  0)</f>
        <v>599</v>
      </c>
    </row>
    <row r="4" spans="1:26">
      <c r="A4" s="2" t="s">
        <v>335</v>
      </c>
      <c r="B4" s="79" t="s">
        <v>351</v>
      </c>
      <c r="C4" s="80">
        <v>36000</v>
      </c>
      <c r="D4" s="79">
        <v>17</v>
      </c>
      <c r="E4" s="79">
        <v>18.899999999999999</v>
      </c>
      <c r="F4" s="80">
        <v>8741</v>
      </c>
      <c r="G4" s="80">
        <v>1489</v>
      </c>
      <c r="H4" s="79">
        <v>2.42</v>
      </c>
      <c r="I4" s="79">
        <v>100</v>
      </c>
      <c r="J4" s="79" t="s">
        <v>272</v>
      </c>
      <c r="K4" s="81" t="s">
        <v>352</v>
      </c>
      <c r="L4" s="52">
        <f t="shared" si="1"/>
        <v>0.27777777777777779</v>
      </c>
      <c r="M4" s="52">
        <f t="shared" si="2"/>
        <v>24.1773002014775</v>
      </c>
      <c r="N4" s="52">
        <f t="shared" si="3"/>
        <v>4.1185219082484839</v>
      </c>
      <c r="O4" s="1">
        <f t="shared" si="4"/>
        <v>3.2066583447781127</v>
      </c>
      <c r="P4" s="52">
        <f t="shared" si="5"/>
        <v>49360.513202915157</v>
      </c>
      <c r="Q4" s="52">
        <f t="shared" si="6"/>
        <v>1.3711253667476433</v>
      </c>
      <c r="R4" s="52">
        <f t="shared" si="7"/>
        <v>-47.137181588384095</v>
      </c>
      <c r="S4" s="52">
        <f t="shared" si="8"/>
        <v>19030.614628181727</v>
      </c>
      <c r="T4" s="1">
        <f t="shared" si="8"/>
        <v>19030.614628181727</v>
      </c>
      <c r="U4" s="52">
        <f t="shared" si="8"/>
        <v>30303.07325684325</v>
      </c>
      <c r="V4" s="52">
        <f t="shared" si="8"/>
        <v>19030.614628181727</v>
      </c>
      <c r="W4" s="52">
        <f t="shared" si="8"/>
        <v>12201.163950087062</v>
      </c>
      <c r="X4" s="52">
        <f t="shared" si="8"/>
        <v>7971.998456578739</v>
      </c>
      <c r="Y4" s="52">
        <f t="shared" si="8"/>
        <v>5300.0447480074199</v>
      </c>
      <c r="Z4" s="52">
        <f t="shared" si="9"/>
        <v>28</v>
      </c>
    </row>
    <row r="5" spans="1:26">
      <c r="A5" s="6" t="s">
        <v>334</v>
      </c>
      <c r="B5" s="79" t="s">
        <v>651</v>
      </c>
      <c r="C5" s="80">
        <v>36500</v>
      </c>
      <c r="D5" s="79">
        <v>3.3</v>
      </c>
      <c r="E5" s="79">
        <v>11.3</v>
      </c>
      <c r="F5" s="80">
        <v>14015</v>
      </c>
      <c r="G5" s="80">
        <v>1324</v>
      </c>
      <c r="H5" s="79">
        <v>3.3</v>
      </c>
      <c r="I5" s="79"/>
      <c r="J5" s="79" t="s">
        <v>276</v>
      </c>
      <c r="K5" s="81" t="s">
        <v>652</v>
      </c>
      <c r="L5" s="52">
        <f t="shared" si="1"/>
        <v>0</v>
      </c>
      <c r="M5" s="52">
        <f t="shared" si="2"/>
        <v>27.567975830815708</v>
      </c>
      <c r="N5" s="52">
        <f t="shared" si="3"/>
        <v>2.6043524794862649</v>
      </c>
      <c r="O5" s="1">
        <f t="shared" si="4"/>
        <v>1.140521381330184</v>
      </c>
      <c r="P5" s="52">
        <f t="shared" si="5"/>
        <v>40883.187196709907</v>
      </c>
      <c r="Q5" s="52">
        <f t="shared" si="6"/>
        <v>1.1200873204578057</v>
      </c>
      <c r="R5" s="52">
        <f t="shared" si="7"/>
        <v>-56.81578500223879</v>
      </c>
      <c r="S5" s="52">
        <f t="shared" si="8"/>
        <v>15762.238474182843</v>
      </c>
      <c r="T5" s="1">
        <f t="shared" si="8"/>
        <v>15762.238474182843</v>
      </c>
      <c r="U5" s="52">
        <f t="shared" si="8"/>
        <v>25098.730467048095</v>
      </c>
      <c r="V5" s="52">
        <f t="shared" si="8"/>
        <v>15762.238474182843</v>
      </c>
      <c r="W5" s="52">
        <f t="shared" si="8"/>
        <v>10105.698612543967</v>
      </c>
      <c r="X5" s="52">
        <f t="shared" si="8"/>
        <v>6602.8629785993126</v>
      </c>
      <c r="Y5" s="52">
        <f t="shared" si="8"/>
        <v>4389.7987991528744</v>
      </c>
      <c r="Z5" s="52">
        <f t="shared" si="9"/>
        <v>27</v>
      </c>
    </row>
    <row r="6" spans="1:26">
      <c r="A6" s="6" t="s">
        <v>334</v>
      </c>
      <c r="B6" s="79" t="s">
        <v>187</v>
      </c>
      <c r="C6" s="80">
        <v>15400</v>
      </c>
      <c r="D6" s="79">
        <v>6.6</v>
      </c>
      <c r="E6" s="79">
        <v>8.1</v>
      </c>
      <c r="F6" s="80">
        <v>38057</v>
      </c>
      <c r="G6" s="80">
        <v>2899</v>
      </c>
      <c r="H6" s="79">
        <v>0.56000000000000005</v>
      </c>
      <c r="I6" s="79"/>
      <c r="J6" s="79" t="s">
        <v>312</v>
      </c>
      <c r="K6" s="81" t="s">
        <v>188</v>
      </c>
      <c r="L6" s="52">
        <f t="shared" si="1"/>
        <v>0</v>
      </c>
      <c r="M6" s="52">
        <f t="shared" si="2"/>
        <v>5.3121766126250431</v>
      </c>
      <c r="N6" s="52">
        <f t="shared" si="3"/>
        <v>0.40465617363428541</v>
      </c>
      <c r="O6" s="1">
        <f t="shared" si="4"/>
        <v>18.33605224814314</v>
      </c>
      <c r="P6" s="52">
        <f t="shared" si="5"/>
        <v>82926.147489900715</v>
      </c>
      <c r="Q6" s="52">
        <f t="shared" si="6"/>
        <v>5.3848147720714747</v>
      </c>
      <c r="R6" s="52">
        <f t="shared" si="7"/>
        <v>107.60792001931691</v>
      </c>
      <c r="S6" s="52">
        <f t="shared" si="8"/>
        <v>31971.619682974808</v>
      </c>
      <c r="T6" s="1">
        <f t="shared" si="8"/>
        <v>31971.619682974808</v>
      </c>
      <c r="U6" s="52">
        <f t="shared" si="8"/>
        <v>50909.461009125822</v>
      </c>
      <c r="V6" s="52">
        <f t="shared" si="8"/>
        <v>31971.619682974808</v>
      </c>
      <c r="W6" s="52">
        <f t="shared" si="8"/>
        <v>20498.075397109613</v>
      </c>
      <c r="X6" s="52">
        <f t="shared" si="8"/>
        <v>13393.035787165734</v>
      </c>
      <c r="Y6" s="52">
        <f t="shared" si="8"/>
        <v>8904.127286309902</v>
      </c>
      <c r="Z6" s="52">
        <f t="shared" si="9"/>
        <v>65</v>
      </c>
    </row>
    <row r="7" spans="1:26">
      <c r="A7" s="6" t="s">
        <v>334</v>
      </c>
      <c r="B7" s="79" t="s">
        <v>638</v>
      </c>
      <c r="C7" s="80">
        <v>4840</v>
      </c>
      <c r="D7" s="79">
        <v>0.9</v>
      </c>
      <c r="E7" s="79">
        <v>5.8</v>
      </c>
      <c r="F7" s="80">
        <v>2666</v>
      </c>
      <c r="G7" s="79">
        <v>151</v>
      </c>
      <c r="H7" s="79">
        <v>1.31</v>
      </c>
      <c r="I7" s="79">
        <v>100</v>
      </c>
      <c r="J7" s="79" t="s">
        <v>276</v>
      </c>
      <c r="K7" s="81" t="s">
        <v>639</v>
      </c>
      <c r="L7" s="52">
        <f t="shared" si="1"/>
        <v>2.0661157024793391</v>
      </c>
      <c r="M7" s="52">
        <f t="shared" si="2"/>
        <v>32.05298013245033</v>
      </c>
      <c r="N7" s="52">
        <f t="shared" si="3"/>
        <v>1.8154538634658666</v>
      </c>
      <c r="O7" s="1">
        <f t="shared" si="4"/>
        <v>-0.32479304861172675</v>
      </c>
      <c r="P7" s="52">
        <f t="shared" si="5"/>
        <v>4685.0779610501195</v>
      </c>
      <c r="Q7" s="52">
        <f t="shared" si="6"/>
        <v>0.9679913142665536</v>
      </c>
      <c r="R7" s="52">
        <f t="shared" si="7"/>
        <v>-62.679744455845757</v>
      </c>
      <c r="S7" s="52">
        <f t="shared" si="8"/>
        <v>1806.3003683370655</v>
      </c>
      <c r="T7" s="1">
        <f t="shared" si="8"/>
        <v>1806.3003683370655</v>
      </c>
      <c r="U7" s="52">
        <f t="shared" si="8"/>
        <v>2876.2314541603855</v>
      </c>
      <c r="V7" s="52">
        <f t="shared" si="8"/>
        <v>1806.3003683370655</v>
      </c>
      <c r="W7" s="52">
        <f t="shared" si="8"/>
        <v>1158.0796189602042</v>
      </c>
      <c r="X7" s="52">
        <f t="shared" si="8"/>
        <v>756.66624698376961</v>
      </c>
      <c r="Y7" s="52">
        <f t="shared" si="8"/>
        <v>503.05641554801565</v>
      </c>
      <c r="Z7" s="52">
        <f t="shared" si="9"/>
        <v>207</v>
      </c>
    </row>
    <row r="8" spans="1:26">
      <c r="A8" s="6" t="s">
        <v>334</v>
      </c>
      <c r="B8" s="79" t="s">
        <v>665</v>
      </c>
      <c r="C8" s="80">
        <v>2330</v>
      </c>
      <c r="D8" s="79">
        <v>-30.5</v>
      </c>
      <c r="E8" s="79">
        <v>34.4</v>
      </c>
      <c r="F8" s="79">
        <v>637</v>
      </c>
      <c r="G8" s="79">
        <v>195</v>
      </c>
      <c r="H8" s="79">
        <v>2.14</v>
      </c>
      <c r="I8" s="79"/>
      <c r="J8" s="81" t="s">
        <v>270</v>
      </c>
      <c r="K8" s="81" t="s">
        <v>666</v>
      </c>
      <c r="L8" s="52">
        <f t="shared" si="1"/>
        <v>0</v>
      </c>
      <c r="M8" s="52">
        <f t="shared" si="2"/>
        <v>11.948717948717949</v>
      </c>
      <c r="N8" s="52">
        <f t="shared" si="3"/>
        <v>3.6577708006279437</v>
      </c>
      <c r="O8" s="1">
        <f t="shared" si="4"/>
        <v>18.05316088522455</v>
      </c>
      <c r="P8" s="52">
        <f t="shared" si="5"/>
        <v>12249.888042970237</v>
      </c>
      <c r="Q8" s="52">
        <f t="shared" si="6"/>
        <v>5.2574626793863679</v>
      </c>
      <c r="R8" s="52">
        <f t="shared" si="7"/>
        <v>102.69794554636186</v>
      </c>
      <c r="S8" s="52">
        <f t="shared" si="8"/>
        <v>4722.8621312302312</v>
      </c>
      <c r="T8" s="1">
        <f t="shared" si="8"/>
        <v>4722.8621312302312</v>
      </c>
      <c r="U8" s="52">
        <f t="shared" si="8"/>
        <v>7520.3686239699027</v>
      </c>
      <c r="V8" s="52">
        <f t="shared" si="8"/>
        <v>4722.8621312302312</v>
      </c>
      <c r="W8" s="52">
        <f t="shared" si="8"/>
        <v>3027.9849759273566</v>
      </c>
      <c r="X8" s="52">
        <f t="shared" si="8"/>
        <v>1978.4253087152599</v>
      </c>
      <c r="Y8" s="52">
        <f t="shared" si="8"/>
        <v>1315.3217131054653</v>
      </c>
      <c r="Z8" s="52">
        <f t="shared" si="9"/>
        <v>429</v>
      </c>
    </row>
    <row r="9" spans="1:26">
      <c r="A9" s="6" t="s">
        <v>334</v>
      </c>
      <c r="B9" s="79" t="s">
        <v>662</v>
      </c>
      <c r="C9" s="80">
        <v>62800</v>
      </c>
      <c r="D9" s="79">
        <v>8.8000000000000007</v>
      </c>
      <c r="E9" s="79">
        <v>20.399999999999999</v>
      </c>
      <c r="F9" s="80">
        <v>6020</v>
      </c>
      <c r="G9" s="80">
        <v>1069</v>
      </c>
      <c r="H9" s="79">
        <v>14.01</v>
      </c>
      <c r="I9" s="79"/>
      <c r="J9" s="79" t="s">
        <v>308</v>
      </c>
      <c r="K9" s="81" t="s">
        <v>663</v>
      </c>
      <c r="L9" s="52">
        <f t="shared" si="1"/>
        <v>0</v>
      </c>
      <c r="M9" s="52">
        <f t="shared" si="2"/>
        <v>58.746492048643589</v>
      </c>
      <c r="N9" s="52">
        <f t="shared" si="3"/>
        <v>10.431893687707641</v>
      </c>
      <c r="O9" s="1">
        <f t="shared" si="4"/>
        <v>-4.7664065944814542</v>
      </c>
      <c r="P9" s="52">
        <f t="shared" si="5"/>
        <v>38535.532131834596</v>
      </c>
      <c r="Q9" s="52">
        <f t="shared" si="6"/>
        <v>0.61362312311838529</v>
      </c>
      <c r="R9" s="52">
        <f t="shared" si="7"/>
        <v>-76.342172264291534</v>
      </c>
      <c r="S9" s="52">
        <f t="shared" si="8"/>
        <v>14857.115818024915</v>
      </c>
      <c r="T9" s="1">
        <f t="shared" si="8"/>
        <v>14857.115818024915</v>
      </c>
      <c r="U9" s="52">
        <f t="shared" si="8"/>
        <v>23657.473907979049</v>
      </c>
      <c r="V9" s="52">
        <f t="shared" si="8"/>
        <v>14857.115818024915</v>
      </c>
      <c r="W9" s="52">
        <f t="shared" si="8"/>
        <v>9525.3941852572534</v>
      </c>
      <c r="X9" s="52">
        <f t="shared" si="8"/>
        <v>6223.7035789223264</v>
      </c>
      <c r="Y9" s="52">
        <f t="shared" si="8"/>
        <v>4137.7212560046692</v>
      </c>
      <c r="Z9" s="52">
        <f t="shared" si="9"/>
        <v>16</v>
      </c>
    </row>
    <row r="10" spans="1:26">
      <c r="A10" s="6" t="s">
        <v>334</v>
      </c>
      <c r="B10" s="79" t="s">
        <v>659</v>
      </c>
      <c r="C10" s="80">
        <v>2970</v>
      </c>
      <c r="D10" s="79">
        <v>11.1</v>
      </c>
      <c r="E10" s="79">
        <v>13.7</v>
      </c>
      <c r="F10" s="80">
        <v>2571</v>
      </c>
      <c r="G10" s="79">
        <v>310</v>
      </c>
      <c r="H10" s="79">
        <v>1.1200000000000001</v>
      </c>
      <c r="I10" s="79">
        <v>70</v>
      </c>
      <c r="J10" s="81" t="s">
        <v>265</v>
      </c>
      <c r="K10" s="81" t="s">
        <v>660</v>
      </c>
      <c r="L10" s="52">
        <f t="shared" si="1"/>
        <v>2.3569023569023568</v>
      </c>
      <c r="M10" s="52">
        <f t="shared" si="2"/>
        <v>9.5806451612903221</v>
      </c>
      <c r="N10" s="52">
        <f t="shared" si="3"/>
        <v>1.1551925320886816</v>
      </c>
      <c r="O10" s="1">
        <f t="shared" si="4"/>
        <v>12.071459411879593</v>
      </c>
      <c r="P10" s="52">
        <f t="shared" si="5"/>
        <v>9283.3927307274444</v>
      </c>
      <c r="Q10" s="52">
        <f t="shared" si="6"/>
        <v>3.1257214581573889</v>
      </c>
      <c r="R10" s="52">
        <f t="shared" si="7"/>
        <v>20.510093281847119</v>
      </c>
      <c r="S10" s="52">
        <f t="shared" si="8"/>
        <v>3579.1497704708595</v>
      </c>
      <c r="T10" s="1">
        <f t="shared" si="8"/>
        <v>3579.1497704708595</v>
      </c>
      <c r="U10" s="52">
        <f t="shared" si="8"/>
        <v>5699.1978352175192</v>
      </c>
      <c r="V10" s="52">
        <f t="shared" si="8"/>
        <v>3579.1497704708595</v>
      </c>
      <c r="W10" s="52">
        <f t="shared" si="8"/>
        <v>2294.712703958729</v>
      </c>
      <c r="X10" s="52">
        <f t="shared" si="8"/>
        <v>1499.3197541714926</v>
      </c>
      <c r="Y10" s="52">
        <f t="shared" si="8"/>
        <v>996.79670435996275</v>
      </c>
      <c r="Z10" s="52">
        <f t="shared" si="9"/>
        <v>337</v>
      </c>
    </row>
    <row r="11" spans="1:26">
      <c r="A11" s="6"/>
      <c r="B11" s="52"/>
      <c r="C11" s="53"/>
      <c r="D11" s="52"/>
      <c r="E11" s="52"/>
      <c r="F11" s="53"/>
      <c r="G11" s="52"/>
      <c r="H11" s="52"/>
      <c r="I11" s="52"/>
      <c r="J11" s="52"/>
      <c r="K11" s="54"/>
      <c r="L11" s="52"/>
      <c r="M11" s="52"/>
      <c r="N11" s="52"/>
      <c r="O11" s="1"/>
      <c r="P11" s="52"/>
      <c r="Q11" s="52"/>
      <c r="R11" s="52"/>
      <c r="S11" s="52"/>
      <c r="T11" s="1"/>
      <c r="U11" s="52"/>
      <c r="V11" s="52"/>
      <c r="W11" s="52"/>
      <c r="X11" s="52"/>
      <c r="Y11" s="52"/>
      <c r="Z11" s="52"/>
    </row>
    <row r="12" spans="1:26">
      <c r="A12" s="6"/>
      <c r="B12" s="52"/>
      <c r="C12" s="53"/>
      <c r="D12" s="52"/>
      <c r="E12" s="52"/>
      <c r="F12" s="53"/>
      <c r="G12" s="52"/>
      <c r="H12" s="52"/>
      <c r="I12" s="52"/>
      <c r="J12" s="52"/>
      <c r="K12" s="54"/>
      <c r="L12" s="52"/>
      <c r="M12" s="52"/>
      <c r="N12" s="52"/>
      <c r="O12" s="1"/>
      <c r="P12" s="52"/>
      <c r="Q12" s="52"/>
      <c r="R12" s="52"/>
      <c r="S12" s="52"/>
      <c r="T12" s="1"/>
      <c r="U12" s="52"/>
      <c r="V12" s="52"/>
      <c r="W12" s="52"/>
      <c r="X12" s="52"/>
      <c r="Y12" s="52"/>
      <c r="Z12" s="52"/>
    </row>
    <row r="13" spans="1:26">
      <c r="A13" s="6"/>
      <c r="B13" s="52"/>
      <c r="C13" s="53"/>
      <c r="D13" s="52"/>
      <c r="E13" s="52"/>
      <c r="F13" s="53"/>
      <c r="G13" s="52"/>
      <c r="H13" s="52"/>
      <c r="I13" s="52"/>
      <c r="J13" s="52"/>
      <c r="K13" s="54"/>
      <c r="L13" s="52"/>
      <c r="M13" s="52"/>
      <c r="N13" s="52"/>
      <c r="O13" s="1"/>
      <c r="P13" s="52"/>
      <c r="Q13" s="52"/>
      <c r="R13" s="52"/>
      <c r="S13" s="52"/>
      <c r="T13" s="1"/>
      <c r="U13" s="52"/>
      <c r="V13" s="52"/>
      <c r="W13" s="52"/>
      <c r="X13" s="52"/>
      <c r="Y13" s="52"/>
      <c r="Z13" s="52"/>
    </row>
    <row r="14" spans="1:26">
      <c r="A14" s="6"/>
      <c r="B14" s="52"/>
      <c r="C14" s="53"/>
      <c r="D14" s="52"/>
      <c r="E14" s="52"/>
      <c r="F14" s="53"/>
      <c r="G14" s="52"/>
      <c r="H14" s="52"/>
      <c r="I14" s="52"/>
      <c r="J14" s="52"/>
      <c r="K14" s="54"/>
      <c r="L14" s="52"/>
      <c r="M14" s="52"/>
      <c r="N14" s="52"/>
      <c r="O14" s="1"/>
      <c r="P14" s="52"/>
      <c r="Q14" s="52"/>
      <c r="R14" s="52"/>
      <c r="S14" s="52"/>
      <c r="T14" s="1"/>
      <c r="U14" s="52"/>
      <c r="V14" s="52"/>
      <c r="W14" s="52"/>
      <c r="X14" s="52"/>
      <c r="Y14" s="52"/>
    </row>
    <row r="15" spans="1:26">
      <c r="A15" s="6"/>
      <c r="B15" s="52"/>
      <c r="C15" s="53"/>
      <c r="D15" s="52"/>
      <c r="E15" s="52"/>
      <c r="F15" s="53"/>
      <c r="G15" s="52"/>
      <c r="H15" s="52"/>
      <c r="I15" s="52"/>
      <c r="J15" s="52"/>
      <c r="K15" s="54"/>
      <c r="L15" s="52"/>
      <c r="M15" s="52"/>
      <c r="N15" s="52"/>
      <c r="O15" s="1"/>
      <c r="P15" s="52"/>
      <c r="Q15" s="52"/>
      <c r="R15" s="52"/>
      <c r="S15" s="52"/>
      <c r="T15" s="1"/>
      <c r="U15" s="52"/>
      <c r="V15" s="52"/>
      <c r="W15" s="52"/>
      <c r="X15" s="52"/>
      <c r="Y15" s="52"/>
    </row>
    <row r="16" spans="1:26">
      <c r="A16" s="61"/>
      <c r="B16" s="61"/>
      <c r="C16" s="62"/>
      <c r="D16" s="61"/>
      <c r="E16" s="61"/>
      <c r="F16" s="62"/>
      <c r="G16" s="62"/>
      <c r="H16" s="61"/>
      <c r="I16" s="61"/>
      <c r="J16" s="61"/>
      <c r="K16" s="63"/>
      <c r="L16" s="61"/>
      <c r="M16" s="61"/>
      <c r="N16" s="61"/>
      <c r="O16" s="1"/>
      <c r="P16" s="61"/>
      <c r="Q16" s="61"/>
      <c r="R16" s="61"/>
      <c r="S16" s="61"/>
      <c r="T16" s="1"/>
      <c r="U16" s="61"/>
      <c r="V16" s="61"/>
      <c r="W16" s="61"/>
      <c r="X16" s="61"/>
      <c r="Y16" s="61"/>
    </row>
    <row r="17" spans="1:26">
      <c r="A17" s="61"/>
      <c r="B17" s="62"/>
      <c r="C17" s="61"/>
      <c r="D17" s="61"/>
      <c r="E17" s="62"/>
      <c r="F17" s="62"/>
      <c r="G17" s="61"/>
      <c r="H17" s="61"/>
      <c r="I17" s="61"/>
      <c r="J17" s="61"/>
      <c r="K17" s="61"/>
      <c r="L17" s="61"/>
      <c r="M17" s="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</row>
    <row r="18" spans="1:26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</sheetData>
  <autoFilter ref="A2:Z16"/>
  <phoneticPr fontId="1" type="noConversion"/>
  <conditionalFormatting sqref="H28:H1048576">
    <cfRule type="cellIs" dxfId="348" priority="14" operator="greaterThan">
      <formula>20</formula>
    </cfRule>
    <cfRule type="cellIs" dxfId="347" priority="15" operator="greaterThan">
      <formula>10</formula>
    </cfRule>
  </conditionalFormatting>
  <conditionalFormatting sqref="H1:H15 G28:H1048576">
    <cfRule type="cellIs" dxfId="346" priority="11" operator="lessThan">
      <formula>1</formula>
    </cfRule>
  </conditionalFormatting>
  <conditionalFormatting sqref="H28:H1048576">
    <cfRule type="cellIs" dxfId="345" priority="8" operator="greaterThan">
      <formula>3</formula>
    </cfRule>
    <cfRule type="cellIs" dxfId="344" priority="10" operator="greaterThan">
      <formula>0.1</formula>
    </cfRule>
  </conditionalFormatting>
  <conditionalFormatting sqref="K28:K1048576">
    <cfRule type="cellIs" dxfId="343" priority="9" operator="lessThan">
      <formula>10</formula>
    </cfRule>
  </conditionalFormatting>
  <conditionalFormatting sqref="O1:O17">
    <cfRule type="cellIs" dxfId="342" priority="3" operator="greaterThan">
      <formula>20</formula>
    </cfRule>
    <cfRule type="cellIs" dxfId="341" priority="6" operator="greaterThan">
      <formula>15</formula>
    </cfRule>
  </conditionalFormatting>
  <conditionalFormatting sqref="N1:N17">
    <cfRule type="cellIs" dxfId="340" priority="5" operator="lessThan">
      <formula>1</formula>
    </cfRule>
  </conditionalFormatting>
  <conditionalFormatting sqref="M1:M17">
    <cfRule type="cellIs" dxfId="339" priority="4" operator="lessThan">
      <formula>10</formula>
    </cfRule>
  </conditionalFormatting>
  <conditionalFormatting sqref="O1:O17">
    <cfRule type="cellIs" dxfId="338" priority="7" operator="greaterThan">
      <formula>10</formula>
    </cfRule>
  </conditionalFormatting>
  <conditionalFormatting sqref="L1:L17 L28:L1048576">
    <cfRule type="cellIs" dxfId="337" priority="2" operator="greaterThan">
      <formula>3</formula>
    </cfRule>
  </conditionalFormatting>
  <conditionalFormatting sqref="H16:H17">
    <cfRule type="cellIs" dxfId="336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M5" sqref="M5"/>
    </sheetView>
  </sheetViews>
  <sheetFormatPr defaultColWidth="9" defaultRowHeight="16.5"/>
  <cols>
    <col min="1" max="9" width="9" style="44"/>
    <col min="10" max="10" width="18.375" style="44" customWidth="1"/>
    <col min="11" max="13" width="9" style="44"/>
    <col min="14" max="14" width="11.625" style="44" bestFit="1" customWidth="1"/>
    <col min="15" max="16384" width="9" style="44"/>
  </cols>
  <sheetData>
    <row r="1" spans="1:15" ht="17.25" customHeight="1" thickBot="1">
      <c r="A1" s="135" t="s">
        <v>614</v>
      </c>
      <c r="B1" s="136"/>
      <c r="C1" s="136"/>
      <c r="D1" s="136"/>
      <c r="E1" s="136"/>
      <c r="F1" s="136"/>
      <c r="G1" s="150"/>
    </row>
    <row r="2" spans="1:15" ht="24.75" customHeight="1" thickBot="1">
      <c r="A2" s="144" t="s">
        <v>615</v>
      </c>
      <c r="B2" s="139"/>
      <c r="C2" s="27" t="s">
        <v>588</v>
      </c>
      <c r="D2" s="27" t="s">
        <v>589</v>
      </c>
      <c r="E2" s="162" t="s">
        <v>590</v>
      </c>
      <c r="F2" s="27" t="s">
        <v>591</v>
      </c>
      <c r="G2" s="162" t="s">
        <v>592</v>
      </c>
    </row>
    <row r="3" spans="1:15" ht="17.25" thickBot="1">
      <c r="A3" s="132"/>
      <c r="B3" s="143"/>
      <c r="C3" s="27" t="s">
        <v>631</v>
      </c>
      <c r="D3" s="27" t="s">
        <v>632</v>
      </c>
      <c r="E3" s="163"/>
      <c r="F3" s="27" t="s">
        <v>633</v>
      </c>
      <c r="G3" s="163"/>
    </row>
    <row r="4" spans="1:15">
      <c r="A4" s="162" t="s">
        <v>596</v>
      </c>
      <c r="B4" s="162" t="s">
        <v>597</v>
      </c>
      <c r="C4" s="169">
        <v>76405</v>
      </c>
      <c r="D4" s="169">
        <v>64959</v>
      </c>
      <c r="E4" s="47">
        <v>11446</v>
      </c>
      <c r="F4" s="169">
        <v>71543</v>
      </c>
      <c r="G4" s="47">
        <v>4861</v>
      </c>
      <c r="J4" s="44" t="s">
        <v>519</v>
      </c>
      <c r="K4" s="44" t="s">
        <v>518</v>
      </c>
      <c r="L4" s="44" t="s">
        <v>514</v>
      </c>
      <c r="M4" s="44" t="s">
        <v>515</v>
      </c>
      <c r="N4" s="44" t="s">
        <v>516</v>
      </c>
      <c r="O4" s="44" t="s">
        <v>517</v>
      </c>
    </row>
    <row r="5" spans="1:15" ht="17.25" thickBot="1">
      <c r="A5" s="168"/>
      <c r="B5" s="163"/>
      <c r="C5" s="170"/>
      <c r="D5" s="170"/>
      <c r="E5" s="48">
        <v>-0.17599999999999999</v>
      </c>
      <c r="F5" s="170"/>
      <c r="G5" s="48">
        <v>-6.8000000000000005E-2</v>
      </c>
      <c r="J5" s="33">
        <v>14854256</v>
      </c>
      <c r="M5" s="44">
        <f>D24/D25*100</f>
        <v>14.563243087265596</v>
      </c>
      <c r="N5" s="44">
        <f>J9/J5*1000</f>
        <v>17083.354359854846</v>
      </c>
      <c r="O5" s="44">
        <f>J8/J5*1000</f>
        <v>2255.1766308591959</v>
      </c>
    </row>
    <row r="6" spans="1:15">
      <c r="A6" s="168"/>
      <c r="B6" s="162" t="s">
        <v>599</v>
      </c>
      <c r="C6" s="169">
        <v>271703</v>
      </c>
      <c r="D6" s="162" t="s">
        <v>512</v>
      </c>
      <c r="E6" s="162" t="s">
        <v>512</v>
      </c>
      <c r="F6" s="169">
        <v>234393</v>
      </c>
      <c r="G6" s="47">
        <v>37310</v>
      </c>
    </row>
    <row r="7" spans="1:15" ht="17.25" thickBot="1">
      <c r="A7" s="163"/>
      <c r="B7" s="163"/>
      <c r="C7" s="170"/>
      <c r="D7" s="163"/>
      <c r="E7" s="163"/>
      <c r="F7" s="170"/>
      <c r="G7" s="48">
        <v>-0.159</v>
      </c>
    </row>
    <row r="8" spans="1:15">
      <c r="A8" s="162" t="s">
        <v>601</v>
      </c>
      <c r="B8" s="162" t="s">
        <v>597</v>
      </c>
      <c r="C8" s="169">
        <v>10615</v>
      </c>
      <c r="D8" s="169">
        <v>10297</v>
      </c>
      <c r="E8" s="31">
        <v>318</v>
      </c>
      <c r="F8" s="169">
        <v>9911</v>
      </c>
      <c r="G8" s="31">
        <v>704</v>
      </c>
      <c r="I8" s="44" t="s">
        <v>1634</v>
      </c>
      <c r="J8" s="33">
        <v>33498971</v>
      </c>
    </row>
    <row r="9" spans="1:15" ht="17.25" thickBot="1">
      <c r="A9" s="168"/>
      <c r="B9" s="163"/>
      <c r="C9" s="170"/>
      <c r="D9" s="170"/>
      <c r="E9" s="48">
        <v>-3.1E-2</v>
      </c>
      <c r="F9" s="170"/>
      <c r="G9" s="48">
        <v>-7.0999999999999994E-2</v>
      </c>
      <c r="I9" s="44" t="s">
        <v>1633</v>
      </c>
      <c r="J9" s="44">
        <v>253760519</v>
      </c>
    </row>
    <row r="10" spans="1:15" ht="18.75" customHeight="1">
      <c r="A10" s="168"/>
      <c r="B10" s="162" t="s">
        <v>599</v>
      </c>
      <c r="C10" s="169">
        <v>42869</v>
      </c>
      <c r="D10" s="162" t="s">
        <v>512</v>
      </c>
      <c r="E10" s="162" t="s">
        <v>512</v>
      </c>
      <c r="F10" s="169">
        <v>39355</v>
      </c>
      <c r="G10" s="47">
        <v>3514</v>
      </c>
    </row>
    <row r="11" spans="1:15" ht="17.25" thickBot="1">
      <c r="A11" s="163"/>
      <c r="B11" s="163"/>
      <c r="C11" s="170"/>
      <c r="D11" s="163"/>
      <c r="E11" s="163"/>
      <c r="F11" s="170"/>
      <c r="G11" s="48">
        <v>-8.8999999999999996E-2</v>
      </c>
    </row>
    <row r="12" spans="1:15" ht="16.5" customHeight="1">
      <c r="A12" s="162" t="s">
        <v>604</v>
      </c>
      <c r="B12" s="162" t="s">
        <v>597</v>
      </c>
      <c r="C12" s="169">
        <v>7447</v>
      </c>
      <c r="D12" s="169">
        <v>13050</v>
      </c>
      <c r="E12" s="47">
        <v>-5603</v>
      </c>
      <c r="F12" s="169">
        <v>7765</v>
      </c>
      <c r="G12" s="31">
        <v>-318</v>
      </c>
    </row>
    <row r="13" spans="1:15" ht="17.25" thickBot="1">
      <c r="A13" s="168"/>
      <c r="B13" s="163"/>
      <c r="C13" s="170"/>
      <c r="D13" s="170"/>
      <c r="E13" s="43" t="s">
        <v>634</v>
      </c>
      <c r="F13" s="170"/>
      <c r="G13" s="43" t="s">
        <v>635</v>
      </c>
    </row>
    <row r="14" spans="1:15" ht="18.75" customHeight="1">
      <c r="A14" s="168"/>
      <c r="B14" s="162" t="s">
        <v>599</v>
      </c>
      <c r="C14" s="169">
        <v>48437</v>
      </c>
      <c r="D14" s="162" t="s">
        <v>512</v>
      </c>
      <c r="E14" s="162" t="s">
        <v>512</v>
      </c>
      <c r="F14" s="169">
        <v>40564</v>
      </c>
      <c r="G14" s="47">
        <v>7873</v>
      </c>
    </row>
    <row r="15" spans="1:15" ht="17.25" thickBot="1">
      <c r="A15" s="163"/>
      <c r="B15" s="163"/>
      <c r="C15" s="170"/>
      <c r="D15" s="163"/>
      <c r="E15" s="163"/>
      <c r="F15" s="170"/>
      <c r="G15" s="48">
        <v>-0.19400000000000001</v>
      </c>
    </row>
    <row r="16" spans="1:15">
      <c r="A16" s="162" t="s">
        <v>607</v>
      </c>
      <c r="B16" s="162" t="s">
        <v>597</v>
      </c>
      <c r="C16" s="169">
        <v>6256</v>
      </c>
      <c r="D16" s="169">
        <v>8927</v>
      </c>
      <c r="E16" s="47">
        <v>-2671</v>
      </c>
      <c r="F16" s="169">
        <v>4953</v>
      </c>
      <c r="G16" s="47">
        <v>1303</v>
      </c>
    </row>
    <row r="17" spans="1:7" ht="17.25" thickBot="1">
      <c r="A17" s="168"/>
      <c r="B17" s="163"/>
      <c r="C17" s="170"/>
      <c r="D17" s="170"/>
      <c r="E17" s="43" t="s">
        <v>636</v>
      </c>
      <c r="F17" s="170"/>
      <c r="G17" s="48">
        <v>-0.26300000000000001</v>
      </c>
    </row>
    <row r="18" spans="1:7">
      <c r="A18" s="168"/>
      <c r="B18" s="162" t="s">
        <v>599</v>
      </c>
      <c r="C18" s="169">
        <v>36159</v>
      </c>
      <c r="D18" s="162" t="s">
        <v>512</v>
      </c>
      <c r="E18" s="162" t="s">
        <v>512</v>
      </c>
      <c r="F18" s="169">
        <v>29152</v>
      </c>
      <c r="G18" s="47">
        <v>7007</v>
      </c>
    </row>
    <row r="19" spans="1:7" ht="17.25" thickBot="1">
      <c r="A19" s="163"/>
      <c r="B19" s="163"/>
      <c r="C19" s="170"/>
      <c r="D19" s="163"/>
      <c r="E19" s="163"/>
      <c r="F19" s="170"/>
      <c r="G19" s="43" t="s">
        <v>637</v>
      </c>
    </row>
    <row r="21" spans="1:7">
      <c r="B21" s="44" t="s">
        <v>610</v>
      </c>
      <c r="C21" s="44" t="s">
        <v>611</v>
      </c>
      <c r="D21" s="44">
        <v>29900</v>
      </c>
    </row>
    <row r="22" spans="1:7">
      <c r="B22" s="44" t="s">
        <v>610</v>
      </c>
      <c r="C22" s="44" t="s">
        <v>612</v>
      </c>
      <c r="D22" s="44">
        <v>249000</v>
      </c>
    </row>
    <row r="24" spans="1:7">
      <c r="C24" s="44" t="s">
        <v>613</v>
      </c>
      <c r="D24" s="45">
        <f>D21+C12</f>
        <v>37347</v>
      </c>
    </row>
    <row r="25" spans="1:7">
      <c r="C25" s="44" t="s">
        <v>612</v>
      </c>
      <c r="D25" s="45">
        <f>D22+C12</f>
        <v>256447</v>
      </c>
    </row>
  </sheetData>
  <mergeCells count="44">
    <mergeCell ref="A1:G1"/>
    <mergeCell ref="A2:B3"/>
    <mergeCell ref="E2:E3"/>
    <mergeCell ref="G2:G3"/>
    <mergeCell ref="B4:B5"/>
    <mergeCell ref="C4:C5"/>
    <mergeCell ref="D4:D5"/>
    <mergeCell ref="F4:F5"/>
    <mergeCell ref="F6:F7"/>
    <mergeCell ref="A8:A11"/>
    <mergeCell ref="B8:B9"/>
    <mergeCell ref="C8:C9"/>
    <mergeCell ref="D8:D9"/>
    <mergeCell ref="A4:A7"/>
    <mergeCell ref="B6:B7"/>
    <mergeCell ref="C6:C7"/>
    <mergeCell ref="D6:D7"/>
    <mergeCell ref="E6:E7"/>
    <mergeCell ref="F8:F9"/>
    <mergeCell ref="B10:B11"/>
    <mergeCell ref="C10:C11"/>
    <mergeCell ref="D10:D11"/>
    <mergeCell ref="E10:E11"/>
    <mergeCell ref="F10:F11"/>
    <mergeCell ref="A12:A15"/>
    <mergeCell ref="B12:B13"/>
    <mergeCell ref="C12:C13"/>
    <mergeCell ref="D12:D13"/>
    <mergeCell ref="F12:F13"/>
    <mergeCell ref="B14:B15"/>
    <mergeCell ref="C14:C15"/>
    <mergeCell ref="D14:D15"/>
    <mergeCell ref="E14:E15"/>
    <mergeCell ref="F14:F15"/>
    <mergeCell ref="A16:A19"/>
    <mergeCell ref="B16:B17"/>
    <mergeCell ref="C16:C17"/>
    <mergeCell ref="D16:D17"/>
    <mergeCell ref="F16:F17"/>
    <mergeCell ref="B18:B19"/>
    <mergeCell ref="C18:C19"/>
    <mergeCell ref="D18:D19"/>
    <mergeCell ref="E18:E19"/>
    <mergeCell ref="F18:F1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5" sqref="N5:O5"/>
    </sheetView>
  </sheetViews>
  <sheetFormatPr defaultColWidth="9" defaultRowHeight="16.5"/>
  <cols>
    <col min="1" max="9" width="9" style="99"/>
    <col min="10" max="10" width="18.375" style="99" customWidth="1"/>
    <col min="11" max="13" width="9" style="99"/>
    <col min="14" max="14" width="11.625" style="99" bestFit="1" customWidth="1"/>
    <col min="15" max="16384" width="9" style="99"/>
  </cols>
  <sheetData>
    <row r="1" spans="1:15" ht="17.25" customHeight="1" thickBot="1">
      <c r="A1" s="135"/>
      <c r="B1" s="136"/>
      <c r="C1" s="136"/>
      <c r="D1" s="136"/>
      <c r="E1" s="136"/>
      <c r="F1" s="136"/>
      <c r="G1" s="150"/>
    </row>
    <row r="2" spans="1:15" ht="24.75" customHeight="1" thickBot="1">
      <c r="A2" s="144"/>
      <c r="B2" s="139"/>
      <c r="C2" s="27"/>
      <c r="D2" s="27"/>
      <c r="E2" s="162"/>
      <c r="F2" s="27"/>
      <c r="G2" s="162"/>
    </row>
    <row r="3" spans="1:15" ht="17.25" thickBot="1">
      <c r="A3" s="132"/>
      <c r="B3" s="143"/>
      <c r="C3" s="27"/>
      <c r="D3" s="27"/>
      <c r="E3" s="163"/>
      <c r="F3" s="27"/>
      <c r="G3" s="163"/>
    </row>
    <row r="4" spans="1:15">
      <c r="A4" s="162"/>
      <c r="B4" s="162"/>
      <c r="C4" s="169"/>
      <c r="D4" s="169"/>
      <c r="E4" s="104"/>
      <c r="F4" s="169"/>
      <c r="G4" s="104"/>
      <c r="J4" s="99" t="s">
        <v>519</v>
      </c>
      <c r="K4" s="99" t="s">
        <v>518</v>
      </c>
      <c r="L4" s="99" t="s">
        <v>514</v>
      </c>
      <c r="M4" s="99" t="s">
        <v>515</v>
      </c>
      <c r="N4" s="99" t="s">
        <v>516</v>
      </c>
      <c r="O4" s="99" t="s">
        <v>517</v>
      </c>
    </row>
    <row r="5" spans="1:15" ht="17.25" thickBot="1">
      <c r="A5" s="168"/>
      <c r="B5" s="163"/>
      <c r="C5" s="170"/>
      <c r="D5" s="170"/>
      <c r="E5" s="48"/>
      <c r="F5" s="170"/>
      <c r="G5" s="48"/>
      <c r="J5" s="33">
        <v>15187843</v>
      </c>
      <c r="M5" s="99" t="e">
        <f>D24/D25*100</f>
        <v>#DIV/0!</v>
      </c>
      <c r="N5" s="99">
        <f>J9/J5</f>
        <v>10994.097348385811</v>
      </c>
      <c r="O5" s="99">
        <f>J8/J5</f>
        <v>1528.3616117180036</v>
      </c>
    </row>
    <row r="6" spans="1:15">
      <c r="A6" s="168"/>
      <c r="B6" s="162"/>
      <c r="C6" s="169"/>
      <c r="D6" s="162"/>
      <c r="E6" s="162"/>
      <c r="F6" s="169"/>
      <c r="G6" s="104"/>
    </row>
    <row r="7" spans="1:15" ht="17.25" thickBot="1">
      <c r="A7" s="163"/>
      <c r="B7" s="163"/>
      <c r="C7" s="170"/>
      <c r="D7" s="163"/>
      <c r="E7" s="163"/>
      <c r="F7" s="170"/>
      <c r="G7" s="48"/>
    </row>
    <row r="8" spans="1:15">
      <c r="A8" s="162"/>
      <c r="B8" s="162"/>
      <c r="C8" s="169"/>
      <c r="D8" s="169"/>
      <c r="E8" s="102"/>
      <c r="F8" s="169"/>
      <c r="G8" s="102"/>
      <c r="I8" s="99" t="s">
        <v>1634</v>
      </c>
      <c r="J8" s="115">
        <v>23212516206</v>
      </c>
    </row>
    <row r="9" spans="1:15" ht="17.25" thickBot="1">
      <c r="A9" s="168"/>
      <c r="B9" s="163"/>
      <c r="C9" s="170"/>
      <c r="D9" s="170"/>
      <c r="E9" s="48"/>
      <c r="F9" s="170"/>
      <c r="G9" s="48"/>
      <c r="I9" s="99" t="s">
        <v>1633</v>
      </c>
      <c r="J9" s="33">
        <v>166976624454</v>
      </c>
    </row>
    <row r="10" spans="1:15" ht="18.75" customHeight="1">
      <c r="A10" s="168"/>
      <c r="B10" s="162"/>
      <c r="C10" s="169"/>
      <c r="D10" s="162"/>
      <c r="E10" s="162"/>
      <c r="F10" s="169"/>
      <c r="G10" s="104"/>
    </row>
    <row r="11" spans="1:15" ht="17.25" thickBot="1">
      <c r="A11" s="163"/>
      <c r="B11" s="163"/>
      <c r="C11" s="170"/>
      <c r="D11" s="163"/>
      <c r="E11" s="163"/>
      <c r="F11" s="170"/>
      <c r="G11" s="48"/>
    </row>
    <row r="12" spans="1:15" ht="16.5" customHeight="1">
      <c r="A12" s="162"/>
      <c r="B12" s="162"/>
      <c r="C12" s="169"/>
      <c r="D12" s="169"/>
      <c r="E12" s="104"/>
      <c r="F12" s="169"/>
      <c r="G12" s="102"/>
    </row>
    <row r="13" spans="1:15" ht="17.25" thickBot="1">
      <c r="A13" s="168"/>
      <c r="B13" s="163"/>
      <c r="C13" s="170"/>
      <c r="D13" s="170"/>
      <c r="E13" s="103"/>
      <c r="F13" s="170"/>
      <c r="G13" s="103"/>
    </row>
    <row r="14" spans="1:15" ht="18.75" customHeight="1">
      <c r="A14" s="168"/>
      <c r="B14" s="162"/>
      <c r="C14" s="169"/>
      <c r="D14" s="162"/>
      <c r="E14" s="162"/>
      <c r="F14" s="169"/>
      <c r="G14" s="104"/>
    </row>
    <row r="15" spans="1:15" ht="17.25" thickBot="1">
      <c r="A15" s="163"/>
      <c r="B15" s="163"/>
      <c r="C15" s="170"/>
      <c r="D15" s="163"/>
      <c r="E15" s="163"/>
      <c r="F15" s="170"/>
      <c r="G15" s="48"/>
    </row>
    <row r="16" spans="1:15">
      <c r="A16" s="162"/>
      <c r="B16" s="162"/>
      <c r="C16" s="169"/>
      <c r="D16" s="169"/>
      <c r="E16" s="104"/>
      <c r="F16" s="169"/>
      <c r="G16" s="104"/>
    </row>
    <row r="17" spans="1:7" ht="17.25" thickBot="1">
      <c r="A17" s="168"/>
      <c r="B17" s="163"/>
      <c r="C17" s="170"/>
      <c r="D17" s="170"/>
      <c r="E17" s="103"/>
      <c r="F17" s="170"/>
      <c r="G17" s="48"/>
    </row>
    <row r="18" spans="1:7">
      <c r="A18" s="168"/>
      <c r="B18" s="162"/>
      <c r="C18" s="169"/>
      <c r="D18" s="162"/>
      <c r="E18" s="162"/>
      <c r="F18" s="169"/>
      <c r="G18" s="104"/>
    </row>
    <row r="19" spans="1:7" ht="17.25" thickBot="1">
      <c r="A19" s="163"/>
      <c r="B19" s="163"/>
      <c r="C19" s="170"/>
      <c r="D19" s="163"/>
      <c r="E19" s="163"/>
      <c r="F19" s="170"/>
      <c r="G19" s="103"/>
    </row>
    <row r="24" spans="1:7">
      <c r="D24" s="86"/>
    </row>
    <row r="25" spans="1:7">
      <c r="D25" s="86"/>
    </row>
  </sheetData>
  <mergeCells count="44">
    <mergeCell ref="A1:G1"/>
    <mergeCell ref="A2:B3"/>
    <mergeCell ref="E2:E3"/>
    <mergeCell ref="G2:G3"/>
    <mergeCell ref="A4:A7"/>
    <mergeCell ref="B4:B5"/>
    <mergeCell ref="C4:C5"/>
    <mergeCell ref="D4:D5"/>
    <mergeCell ref="F4:F5"/>
    <mergeCell ref="B6:B7"/>
    <mergeCell ref="C6:C7"/>
    <mergeCell ref="D6:D7"/>
    <mergeCell ref="E6:E7"/>
    <mergeCell ref="F6:F7"/>
    <mergeCell ref="A8:A11"/>
    <mergeCell ref="B8:B9"/>
    <mergeCell ref="C8:C9"/>
    <mergeCell ref="D8:D9"/>
    <mergeCell ref="F8:F9"/>
    <mergeCell ref="B10:B11"/>
    <mergeCell ref="C10:C11"/>
    <mergeCell ref="D10:D11"/>
    <mergeCell ref="E10:E11"/>
    <mergeCell ref="F10:F11"/>
    <mergeCell ref="A12:A15"/>
    <mergeCell ref="B12:B13"/>
    <mergeCell ref="C12:C13"/>
    <mergeCell ref="D12:D13"/>
    <mergeCell ref="F12:F13"/>
    <mergeCell ref="B14:B15"/>
    <mergeCell ref="A16:A19"/>
    <mergeCell ref="B16:B17"/>
    <mergeCell ref="C16:C17"/>
    <mergeCell ref="D16:D17"/>
    <mergeCell ref="F16:F17"/>
    <mergeCell ref="B18:B19"/>
    <mergeCell ref="C18:C19"/>
    <mergeCell ref="D18:D19"/>
    <mergeCell ref="E18:E19"/>
    <mergeCell ref="F18:F19"/>
    <mergeCell ref="C14:C15"/>
    <mergeCell ref="D14:D15"/>
    <mergeCell ref="E14:E15"/>
    <mergeCell ref="F14:F1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ColWidth="9" defaultRowHeight="16.5"/>
  <cols>
    <col min="1" max="2" width="9" style="24"/>
    <col min="3" max="3" width="15.375" style="24" bestFit="1" customWidth="1"/>
    <col min="4" max="5" width="13.875" style="24" bestFit="1" customWidth="1"/>
    <col min="6" max="7" width="9" style="24"/>
    <col min="8" max="8" width="10.875" style="24" bestFit="1" customWidth="1"/>
    <col min="9" max="9" width="13.125" style="24" bestFit="1" customWidth="1"/>
    <col min="10" max="16384" width="9" style="24"/>
  </cols>
  <sheetData>
    <row r="1" spans="1:13" ht="17.25" customHeight="1" thickBot="1">
      <c r="A1" s="157" t="s">
        <v>475</v>
      </c>
      <c r="B1" s="158"/>
      <c r="C1" s="159" t="s">
        <v>476</v>
      </c>
      <c r="D1" s="160"/>
      <c r="E1" s="160"/>
      <c r="F1" s="161"/>
    </row>
    <row r="2" spans="1:13" ht="24.75" customHeight="1" thickBot="1">
      <c r="A2" s="149" t="s">
        <v>477</v>
      </c>
      <c r="B2" s="150"/>
      <c r="C2" s="27" t="s">
        <v>478</v>
      </c>
      <c r="D2" s="27" t="s">
        <v>479</v>
      </c>
      <c r="E2" s="27" t="s">
        <v>480</v>
      </c>
      <c r="F2" s="32" t="s">
        <v>481</v>
      </c>
    </row>
    <row r="3" spans="1:13" ht="36" customHeight="1" thickBot="1">
      <c r="A3" s="149" t="s">
        <v>482</v>
      </c>
      <c r="B3" s="150"/>
      <c r="C3" s="28">
        <v>910477910132</v>
      </c>
      <c r="D3" s="28">
        <v>715562377044</v>
      </c>
      <c r="E3" s="28">
        <v>194915533088</v>
      </c>
      <c r="F3" s="32">
        <v>27.2</v>
      </c>
    </row>
    <row r="4" spans="1:13" ht="17.25" thickBot="1">
      <c r="A4" s="149" t="s">
        <v>483</v>
      </c>
      <c r="B4" s="150"/>
      <c r="C4" s="28">
        <v>69705304234</v>
      </c>
      <c r="D4" s="28">
        <v>34192361080</v>
      </c>
      <c r="E4" s="28">
        <v>35512943154</v>
      </c>
      <c r="F4" s="32">
        <v>103.9</v>
      </c>
      <c r="H4" s="24" t="s">
        <v>519</v>
      </c>
      <c r="I4" s="24" t="s">
        <v>518</v>
      </c>
      <c r="J4" s="24" t="s">
        <v>514</v>
      </c>
      <c r="K4" s="24" t="s">
        <v>515</v>
      </c>
      <c r="L4" s="24" t="s">
        <v>516</v>
      </c>
      <c r="M4" s="24" t="s">
        <v>517</v>
      </c>
    </row>
    <row r="5" spans="1:13" ht="24" customHeight="1" thickBot="1">
      <c r="A5" s="149" t="s">
        <v>484</v>
      </c>
      <c r="B5" s="150"/>
      <c r="C5" s="28">
        <v>69649461207</v>
      </c>
      <c r="D5" s="28">
        <v>40451425241</v>
      </c>
      <c r="E5" s="28">
        <v>29198035966</v>
      </c>
      <c r="F5" s="32">
        <v>72.2</v>
      </c>
      <c r="H5" s="33">
        <v>17200000</v>
      </c>
      <c r="K5" s="24">
        <f>C6/C11*100</f>
        <v>11.398391081099922</v>
      </c>
      <c r="L5" s="24">
        <f>I12/H5</f>
        <v>25305.868464593023</v>
      </c>
      <c r="M5" s="24">
        <f>I10/H5</f>
        <v>2055.7648083720928</v>
      </c>
    </row>
    <row r="6" spans="1:13" ht="17.25" customHeight="1" thickBot="1">
      <c r="A6" s="149" t="s">
        <v>485</v>
      </c>
      <c r="B6" s="150"/>
      <c r="C6" s="28">
        <v>59264314987</v>
      </c>
      <c r="D6" s="28">
        <v>37635218894</v>
      </c>
      <c r="E6" s="28">
        <v>21629096093</v>
      </c>
      <c r="F6" s="32">
        <v>57.5</v>
      </c>
    </row>
    <row r="7" spans="1:13" ht="17.25" customHeight="1" thickBot="1">
      <c r="A7" s="149" t="s">
        <v>486</v>
      </c>
      <c r="B7" s="150"/>
      <c r="C7" s="135" t="s">
        <v>487</v>
      </c>
      <c r="D7" s="136"/>
      <c r="E7" s="136"/>
      <c r="F7" s="137"/>
    </row>
    <row r="8" spans="1:13" ht="17.25" customHeight="1" thickBot="1">
      <c r="A8" s="149" t="s">
        <v>488</v>
      </c>
      <c r="B8" s="150"/>
      <c r="C8" s="135" t="s">
        <v>478</v>
      </c>
      <c r="D8" s="150"/>
      <c r="E8" s="135" t="s">
        <v>479</v>
      </c>
      <c r="F8" s="137"/>
    </row>
    <row r="9" spans="1:13" ht="17.25" thickBot="1">
      <c r="A9" s="149" t="s">
        <v>489</v>
      </c>
      <c r="B9" s="150"/>
      <c r="C9" s="154">
        <v>693616917469</v>
      </c>
      <c r="D9" s="155"/>
      <c r="E9" s="154">
        <v>636880431241</v>
      </c>
      <c r="F9" s="156"/>
    </row>
    <row r="10" spans="1:13" ht="17.25" thickBot="1">
      <c r="A10" s="149" t="s">
        <v>490</v>
      </c>
      <c r="B10" s="150"/>
      <c r="C10" s="154">
        <v>173681125081</v>
      </c>
      <c r="D10" s="155"/>
      <c r="E10" s="154">
        <v>173191787674</v>
      </c>
      <c r="F10" s="156"/>
      <c r="I10" s="24">
        <v>35359154704</v>
      </c>
    </row>
    <row r="11" spans="1:13" ht="17.25" thickBot="1">
      <c r="A11" s="149" t="s">
        <v>491</v>
      </c>
      <c r="B11" s="150"/>
      <c r="C11" s="154">
        <v>519935792388</v>
      </c>
      <c r="D11" s="155"/>
      <c r="E11" s="154">
        <v>463688643567</v>
      </c>
      <c r="F11" s="156"/>
      <c r="H11" s="24" t="s">
        <v>1643</v>
      </c>
      <c r="I11" s="24">
        <v>40094289683</v>
      </c>
    </row>
    <row r="12" spans="1:13" ht="17.25" thickBot="1">
      <c r="A12" s="149" t="s">
        <v>492</v>
      </c>
      <c r="B12" s="150"/>
      <c r="C12" s="154">
        <v>8600000000</v>
      </c>
      <c r="D12" s="155"/>
      <c r="E12" s="154">
        <v>8600000000</v>
      </c>
      <c r="F12" s="156"/>
      <c r="H12" s="24" t="s">
        <v>1633</v>
      </c>
      <c r="I12" s="24">
        <v>435260937591</v>
      </c>
    </row>
    <row r="13" spans="1:13" ht="24" customHeight="1">
      <c r="A13" s="138" t="s">
        <v>493</v>
      </c>
      <c r="B13" s="139"/>
      <c r="C13" s="144" t="s">
        <v>535</v>
      </c>
      <c r="D13" s="145"/>
      <c r="E13" s="145"/>
      <c r="F13" s="146"/>
    </row>
    <row r="14" spans="1:13" ht="24" customHeight="1">
      <c r="A14" s="140"/>
      <c r="B14" s="141"/>
      <c r="C14" s="126" t="s">
        <v>536</v>
      </c>
      <c r="D14" s="127"/>
      <c r="E14" s="127"/>
      <c r="F14" s="128"/>
    </row>
    <row r="15" spans="1:13" ht="17.25" customHeight="1">
      <c r="A15" s="140"/>
      <c r="B15" s="141"/>
      <c r="C15" s="129"/>
      <c r="D15" s="130"/>
      <c r="E15" s="130"/>
      <c r="F15" s="131"/>
    </row>
    <row r="16" spans="1:13" ht="24" customHeight="1">
      <c r="A16" s="140"/>
      <c r="B16" s="141"/>
      <c r="C16" s="126" t="s">
        <v>537</v>
      </c>
      <c r="D16" s="127"/>
      <c r="E16" s="127"/>
      <c r="F16" s="128"/>
    </row>
    <row r="17" spans="1:6" ht="24" customHeight="1" thickBot="1">
      <c r="A17" s="142"/>
      <c r="B17" s="143"/>
      <c r="C17" s="132" t="s">
        <v>538</v>
      </c>
      <c r="D17" s="133"/>
      <c r="E17" s="133"/>
      <c r="F17" s="134"/>
    </row>
    <row r="18" spans="1:6" ht="24" customHeight="1" thickBot="1">
      <c r="A18" s="149" t="s">
        <v>497</v>
      </c>
      <c r="B18" s="150"/>
      <c r="C18" s="151">
        <v>43871</v>
      </c>
      <c r="D18" s="152"/>
      <c r="E18" s="152"/>
      <c r="F18" s="153"/>
    </row>
    <row r="19" spans="1:6" ht="24" customHeight="1" thickBot="1">
      <c r="A19" s="147" t="s">
        <v>498</v>
      </c>
      <c r="B19" s="27" t="s">
        <v>499</v>
      </c>
      <c r="C19" s="135">
        <v>3</v>
      </c>
      <c r="D19" s="136"/>
      <c r="E19" s="136"/>
      <c r="F19" s="137"/>
    </row>
    <row r="20" spans="1:6" ht="24" customHeight="1" thickBot="1">
      <c r="A20" s="148"/>
      <c r="B20" s="27" t="s">
        <v>500</v>
      </c>
      <c r="C20" s="135">
        <v>0</v>
      </c>
      <c r="D20" s="136"/>
      <c r="E20" s="136"/>
      <c r="F20" s="137"/>
    </row>
    <row r="21" spans="1:6" ht="24" customHeight="1" thickBot="1">
      <c r="A21" s="149" t="s">
        <v>501</v>
      </c>
      <c r="B21" s="150"/>
      <c r="C21" s="135" t="s">
        <v>502</v>
      </c>
      <c r="D21" s="136"/>
      <c r="E21" s="136"/>
      <c r="F21" s="137"/>
    </row>
    <row r="22" spans="1:6" ht="24" customHeight="1">
      <c r="A22" s="138" t="s">
        <v>503</v>
      </c>
      <c r="B22" s="139"/>
      <c r="C22" s="144" t="s">
        <v>539</v>
      </c>
      <c r="D22" s="145"/>
      <c r="E22" s="145"/>
      <c r="F22" s="146"/>
    </row>
    <row r="23" spans="1:6" ht="24" customHeight="1">
      <c r="A23" s="140"/>
      <c r="B23" s="141"/>
      <c r="C23" s="129"/>
      <c r="D23" s="130"/>
      <c r="E23" s="130"/>
      <c r="F23" s="131"/>
    </row>
    <row r="24" spans="1:6" ht="16.5" customHeight="1">
      <c r="A24" s="140"/>
      <c r="B24" s="141"/>
      <c r="C24" s="126" t="s">
        <v>540</v>
      </c>
      <c r="D24" s="127"/>
      <c r="E24" s="127"/>
      <c r="F24" s="128"/>
    </row>
    <row r="25" spans="1:6">
      <c r="A25" s="140"/>
      <c r="B25" s="141"/>
      <c r="C25" s="126"/>
      <c r="D25" s="127"/>
      <c r="E25" s="127"/>
      <c r="F25" s="128"/>
    </row>
    <row r="26" spans="1:6" ht="24" customHeight="1" thickBot="1">
      <c r="A26" s="140"/>
      <c r="B26" s="141"/>
      <c r="C26" s="132" t="s">
        <v>541</v>
      </c>
      <c r="D26" s="133"/>
      <c r="E26" s="133"/>
      <c r="F26" s="134"/>
    </row>
    <row r="27" spans="1:6" ht="24" customHeight="1" thickBot="1">
      <c r="A27" s="142"/>
      <c r="B27" s="143"/>
      <c r="C27" s="27" t="s">
        <v>511</v>
      </c>
      <c r="D27" s="135" t="s">
        <v>512</v>
      </c>
      <c r="E27" s="136"/>
      <c r="F27" s="137"/>
    </row>
    <row r="28" spans="1:6" ht="24" customHeight="1" thickBot="1">
      <c r="A28" s="123" t="s">
        <v>513</v>
      </c>
      <c r="B28" s="124"/>
      <c r="C28" s="124"/>
      <c r="D28" s="124"/>
      <c r="E28" s="124"/>
      <c r="F28" s="125"/>
    </row>
    <row r="29" spans="1:6">
      <c r="A29" s="34"/>
      <c r="B29" s="36"/>
      <c r="C29" s="36"/>
      <c r="D29" s="36"/>
      <c r="E29" s="36"/>
      <c r="F29" s="37"/>
    </row>
    <row r="30" spans="1:6" ht="36" customHeight="1" thickBot="1">
      <c r="A30" s="40"/>
      <c r="B30" s="41"/>
      <c r="C30" s="41"/>
      <c r="D30" s="41"/>
      <c r="E30" s="41"/>
      <c r="F30" s="42"/>
    </row>
  </sheetData>
  <mergeCells count="45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A11:B11"/>
    <mergeCell ref="C11:D11"/>
    <mergeCell ref="E11:F11"/>
    <mergeCell ref="A12:B12"/>
    <mergeCell ref="C12:D12"/>
    <mergeCell ref="E12:F12"/>
    <mergeCell ref="C22:F22"/>
    <mergeCell ref="C23:F23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D27:F27"/>
    <mergeCell ref="A28:F28"/>
    <mergeCell ref="C24:F24"/>
    <mergeCell ref="C25:F25"/>
    <mergeCell ref="C26:F26"/>
    <mergeCell ref="A13:B17"/>
    <mergeCell ref="A18:B18"/>
    <mergeCell ref="A19:A20"/>
    <mergeCell ref="A21:B21"/>
    <mergeCell ref="A22:B2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ColWidth="9" defaultRowHeight="16.5"/>
  <cols>
    <col min="1" max="2" width="9" style="24"/>
    <col min="3" max="3" width="15.375" style="24" bestFit="1" customWidth="1"/>
    <col min="4" max="5" width="13.875" style="24" bestFit="1" customWidth="1"/>
    <col min="6" max="7" width="9" style="24"/>
    <col min="8" max="8" width="10.875" style="24" bestFit="1" customWidth="1"/>
    <col min="9" max="9" width="13.125" style="24" bestFit="1" customWidth="1"/>
    <col min="10" max="16384" width="9" style="24"/>
  </cols>
  <sheetData>
    <row r="1" spans="1:13" ht="17.25" customHeight="1" thickBot="1">
      <c r="A1" s="157" t="s">
        <v>475</v>
      </c>
      <c r="B1" s="158"/>
      <c r="C1" s="159" t="s">
        <v>476</v>
      </c>
      <c r="D1" s="160"/>
      <c r="E1" s="160"/>
      <c r="F1" s="161"/>
    </row>
    <row r="2" spans="1:13" ht="24.75" customHeight="1" thickBot="1">
      <c r="A2" s="149" t="s">
        <v>477</v>
      </c>
      <c r="B2" s="150"/>
      <c r="C2" s="27" t="s">
        <v>478</v>
      </c>
      <c r="D2" s="27" t="s">
        <v>479</v>
      </c>
      <c r="E2" s="27" t="s">
        <v>480</v>
      </c>
      <c r="F2" s="32" t="s">
        <v>481</v>
      </c>
    </row>
    <row r="3" spans="1:13" ht="36" customHeight="1" thickBot="1">
      <c r="A3" s="149" t="s">
        <v>482</v>
      </c>
      <c r="B3" s="150"/>
      <c r="C3" s="28">
        <v>1305463833396</v>
      </c>
      <c r="D3" s="28">
        <v>917583138495</v>
      </c>
      <c r="E3" s="28">
        <v>387880694901</v>
      </c>
      <c r="F3" s="32">
        <v>42.3</v>
      </c>
    </row>
    <row r="4" spans="1:13" ht="17.25" thickBot="1">
      <c r="A4" s="149" t="s">
        <v>483</v>
      </c>
      <c r="B4" s="150"/>
      <c r="C4" s="28">
        <v>72595732745</v>
      </c>
      <c r="D4" s="28">
        <v>33917657863</v>
      </c>
      <c r="E4" s="28">
        <v>38678074882</v>
      </c>
      <c r="F4" s="32">
        <v>114</v>
      </c>
      <c r="H4" s="24" t="s">
        <v>519</v>
      </c>
      <c r="I4" s="24" t="s">
        <v>518</v>
      </c>
      <c r="J4" s="24" t="s">
        <v>514</v>
      </c>
      <c r="K4" s="24" t="s">
        <v>515</v>
      </c>
      <c r="L4" s="24" t="s">
        <v>516</v>
      </c>
      <c r="M4" s="24" t="s">
        <v>517</v>
      </c>
    </row>
    <row r="5" spans="1:13" ht="24" customHeight="1" thickBot="1">
      <c r="A5" s="149" t="s">
        <v>484</v>
      </c>
      <c r="B5" s="150"/>
      <c r="C5" s="28">
        <v>69533620763</v>
      </c>
      <c r="D5" s="28">
        <v>32022121584</v>
      </c>
      <c r="E5" s="28">
        <v>37511499179</v>
      </c>
      <c r="F5" s="32">
        <v>117.1</v>
      </c>
      <c r="H5" s="33">
        <v>15976257</v>
      </c>
      <c r="K5" s="24">
        <f>C6/C11*100</f>
        <v>18.386042703306725</v>
      </c>
      <c r="L5" s="24">
        <f>I13/H5</f>
        <v>13291.266179055583</v>
      </c>
      <c r="M5" s="24">
        <f>I12/H5</f>
        <v>2257.5296202358286</v>
      </c>
    </row>
    <row r="6" spans="1:13" ht="17.25" customHeight="1" thickBot="1">
      <c r="A6" s="149" t="s">
        <v>485</v>
      </c>
      <c r="B6" s="150"/>
      <c r="C6" s="28">
        <v>69539858641</v>
      </c>
      <c r="D6" s="28">
        <v>32452229881</v>
      </c>
      <c r="E6" s="28">
        <v>37087628760</v>
      </c>
      <c r="F6" s="32">
        <v>114.3</v>
      </c>
    </row>
    <row r="7" spans="1:13" ht="17.25" customHeight="1" thickBot="1">
      <c r="A7" s="149" t="s">
        <v>486</v>
      </c>
      <c r="B7" s="150"/>
      <c r="C7" s="135" t="s">
        <v>487</v>
      </c>
      <c r="D7" s="136"/>
      <c r="E7" s="136"/>
      <c r="F7" s="137"/>
    </row>
    <row r="8" spans="1:13" ht="17.25" customHeight="1" thickBot="1">
      <c r="A8" s="149" t="s">
        <v>488</v>
      </c>
      <c r="B8" s="150"/>
      <c r="C8" s="135" t="s">
        <v>478</v>
      </c>
      <c r="D8" s="150"/>
      <c r="E8" s="135" t="s">
        <v>479</v>
      </c>
      <c r="F8" s="137"/>
    </row>
    <row r="9" spans="1:13" ht="17.25" thickBot="1">
      <c r="A9" s="149" t="s">
        <v>489</v>
      </c>
      <c r="B9" s="150"/>
      <c r="C9" s="154">
        <v>598550317527</v>
      </c>
      <c r="D9" s="155"/>
      <c r="E9" s="154">
        <v>556986123170</v>
      </c>
      <c r="F9" s="156"/>
    </row>
    <row r="10" spans="1:13" ht="17.25" thickBot="1">
      <c r="A10" s="149" t="s">
        <v>490</v>
      </c>
      <c r="B10" s="150"/>
      <c r="C10" s="154">
        <v>220329404179</v>
      </c>
      <c r="D10" s="155"/>
      <c r="E10" s="154">
        <v>253080715440</v>
      </c>
      <c r="F10" s="156"/>
    </row>
    <row r="11" spans="1:13" ht="17.25" thickBot="1">
      <c r="A11" s="149" t="s">
        <v>491</v>
      </c>
      <c r="B11" s="150"/>
      <c r="C11" s="154">
        <v>378220913348</v>
      </c>
      <c r="D11" s="155"/>
      <c r="E11" s="154">
        <v>303905407730</v>
      </c>
      <c r="F11" s="156"/>
    </row>
    <row r="12" spans="1:13" ht="17.25" thickBot="1">
      <c r="A12" s="149" t="s">
        <v>492</v>
      </c>
      <c r="B12" s="150"/>
      <c r="C12" s="154">
        <v>8324128500</v>
      </c>
      <c r="D12" s="155"/>
      <c r="E12" s="154">
        <v>8324128500</v>
      </c>
      <c r="F12" s="156"/>
      <c r="H12" s="24" t="s">
        <v>1634</v>
      </c>
      <c r="I12" s="24">
        <v>36066873398</v>
      </c>
    </row>
    <row r="13" spans="1:13" ht="24" customHeight="1" thickBot="1">
      <c r="A13" s="149" t="s">
        <v>493</v>
      </c>
      <c r="B13" s="150"/>
      <c r="C13" s="135" t="s">
        <v>542</v>
      </c>
      <c r="D13" s="136"/>
      <c r="E13" s="136"/>
      <c r="F13" s="137"/>
      <c r="H13" s="24" t="s">
        <v>1633</v>
      </c>
      <c r="I13" s="24">
        <v>212344684332</v>
      </c>
    </row>
    <row r="14" spans="1:13" ht="24" customHeight="1" thickBot="1">
      <c r="A14" s="149" t="s">
        <v>497</v>
      </c>
      <c r="B14" s="150"/>
      <c r="C14" s="151">
        <v>43871</v>
      </c>
      <c r="D14" s="152"/>
      <c r="E14" s="152"/>
      <c r="F14" s="153"/>
    </row>
    <row r="15" spans="1:13" ht="17.25" customHeight="1" thickBot="1">
      <c r="A15" s="147" t="s">
        <v>498</v>
      </c>
      <c r="B15" s="27" t="s">
        <v>499</v>
      </c>
      <c r="C15" s="135">
        <v>3</v>
      </c>
      <c r="D15" s="136"/>
      <c r="E15" s="136"/>
      <c r="F15" s="137"/>
    </row>
    <row r="16" spans="1:13" ht="24" customHeight="1" thickBot="1">
      <c r="A16" s="148"/>
      <c r="B16" s="27" t="s">
        <v>500</v>
      </c>
      <c r="C16" s="135">
        <v>0</v>
      </c>
      <c r="D16" s="136"/>
      <c r="E16" s="136"/>
      <c r="F16" s="137"/>
    </row>
    <row r="17" spans="1:6" ht="24" customHeight="1" thickBot="1">
      <c r="A17" s="149" t="s">
        <v>501</v>
      </c>
      <c r="B17" s="150"/>
      <c r="C17" s="135" t="s">
        <v>512</v>
      </c>
      <c r="D17" s="136"/>
      <c r="E17" s="136"/>
      <c r="F17" s="137"/>
    </row>
    <row r="18" spans="1:6" ht="24" customHeight="1">
      <c r="A18" s="138" t="s">
        <v>503</v>
      </c>
      <c r="B18" s="139"/>
      <c r="C18" s="144" t="s">
        <v>543</v>
      </c>
      <c r="D18" s="145"/>
      <c r="E18" s="145"/>
      <c r="F18" s="146"/>
    </row>
    <row r="19" spans="1:6" ht="24" customHeight="1">
      <c r="A19" s="140"/>
      <c r="B19" s="141"/>
      <c r="C19" s="129"/>
      <c r="D19" s="130"/>
      <c r="E19" s="130"/>
      <c r="F19" s="131"/>
    </row>
    <row r="20" spans="1:6" ht="24" customHeight="1">
      <c r="A20" s="140"/>
      <c r="B20" s="141"/>
      <c r="C20" s="126" t="s">
        <v>544</v>
      </c>
      <c r="D20" s="127"/>
      <c r="E20" s="127"/>
      <c r="F20" s="128"/>
    </row>
    <row r="21" spans="1:6" ht="24" customHeight="1">
      <c r="A21" s="140"/>
      <c r="B21" s="141"/>
      <c r="C21" s="129"/>
      <c r="D21" s="130"/>
      <c r="E21" s="130"/>
      <c r="F21" s="131"/>
    </row>
    <row r="22" spans="1:6" ht="24" customHeight="1">
      <c r="A22" s="140"/>
      <c r="B22" s="141"/>
      <c r="C22" s="126" t="s">
        <v>545</v>
      </c>
      <c r="D22" s="127"/>
      <c r="E22" s="127"/>
      <c r="F22" s="128"/>
    </row>
    <row r="23" spans="1:6" ht="24" customHeight="1">
      <c r="A23" s="140"/>
      <c r="B23" s="141"/>
      <c r="C23" s="126" t="s">
        <v>546</v>
      </c>
      <c r="D23" s="127"/>
      <c r="E23" s="127"/>
      <c r="F23" s="128"/>
    </row>
    <row r="24" spans="1:6" ht="16.5" customHeight="1">
      <c r="A24" s="140"/>
      <c r="B24" s="141"/>
      <c r="C24" s="126" t="s">
        <v>547</v>
      </c>
      <c r="D24" s="127"/>
      <c r="E24" s="127"/>
      <c r="F24" s="128"/>
    </row>
    <row r="25" spans="1:6">
      <c r="A25" s="140"/>
      <c r="B25" s="141"/>
      <c r="C25" s="126"/>
      <c r="D25" s="127"/>
      <c r="E25" s="127"/>
      <c r="F25" s="128"/>
    </row>
    <row r="26" spans="1:6" ht="24" customHeight="1" thickBot="1">
      <c r="A26" s="140"/>
      <c r="B26" s="141"/>
      <c r="C26" s="132" t="s">
        <v>548</v>
      </c>
      <c r="D26" s="133"/>
      <c r="E26" s="133"/>
      <c r="F26" s="134"/>
    </row>
    <row r="27" spans="1:6" ht="24" customHeight="1" thickBot="1">
      <c r="A27" s="142"/>
      <c r="B27" s="143"/>
      <c r="C27" s="27" t="s">
        <v>511</v>
      </c>
      <c r="D27" s="135" t="s">
        <v>512</v>
      </c>
      <c r="E27" s="136"/>
      <c r="F27" s="137"/>
    </row>
    <row r="28" spans="1:6" ht="24" customHeight="1" thickBot="1">
      <c r="A28" s="123" t="s">
        <v>513</v>
      </c>
      <c r="B28" s="124"/>
      <c r="C28" s="124"/>
      <c r="D28" s="124"/>
      <c r="E28" s="124"/>
      <c r="F28" s="125"/>
    </row>
    <row r="29" spans="1:6">
      <c r="A29" s="34"/>
      <c r="B29" s="36"/>
      <c r="C29" s="36"/>
      <c r="D29" s="36"/>
      <c r="E29" s="36"/>
      <c r="F29" s="37"/>
    </row>
    <row r="30" spans="1:6" ht="36" customHeight="1" thickBot="1">
      <c r="A30" s="40"/>
      <c r="B30" s="41"/>
      <c r="C30" s="41"/>
      <c r="D30" s="41"/>
      <c r="E30" s="41"/>
      <c r="F30" s="42"/>
    </row>
  </sheetData>
  <mergeCells count="45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A11:B11"/>
    <mergeCell ref="C11:D11"/>
    <mergeCell ref="E11:F11"/>
    <mergeCell ref="A12:B12"/>
    <mergeCell ref="C12:D12"/>
    <mergeCell ref="E12:F12"/>
    <mergeCell ref="C13:F13"/>
    <mergeCell ref="C14:F14"/>
    <mergeCell ref="C15:F15"/>
    <mergeCell ref="C16:F16"/>
    <mergeCell ref="C17:F17"/>
    <mergeCell ref="A28:F28"/>
    <mergeCell ref="A13:B13"/>
    <mergeCell ref="A14:B14"/>
    <mergeCell ref="A15:A16"/>
    <mergeCell ref="A17:B17"/>
    <mergeCell ref="A18:B27"/>
    <mergeCell ref="C22:F22"/>
    <mergeCell ref="C23:F23"/>
    <mergeCell ref="C24:F24"/>
    <mergeCell ref="C25:F25"/>
    <mergeCell ref="C26:F26"/>
    <mergeCell ref="D27:F27"/>
    <mergeCell ref="C18:F18"/>
    <mergeCell ref="C19:F19"/>
    <mergeCell ref="C20:F20"/>
    <mergeCell ref="C21:F2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ColWidth="9" defaultRowHeight="16.5"/>
  <cols>
    <col min="1" max="2" width="9" style="24"/>
    <col min="3" max="3" width="15.375" style="24" bestFit="1" customWidth="1"/>
    <col min="4" max="5" width="13.875" style="24" bestFit="1" customWidth="1"/>
    <col min="6" max="7" width="9" style="24"/>
    <col min="8" max="8" width="10.875" style="24" bestFit="1" customWidth="1"/>
    <col min="9" max="9" width="13.125" style="24" bestFit="1" customWidth="1"/>
    <col min="10" max="16384" width="9" style="24"/>
  </cols>
  <sheetData>
    <row r="1" spans="1:13" ht="17.25" customHeight="1" thickBot="1">
      <c r="A1" s="135" t="s">
        <v>475</v>
      </c>
      <c r="B1" s="150"/>
      <c r="C1" s="135" t="s">
        <v>476</v>
      </c>
      <c r="D1" s="136"/>
      <c r="E1" s="136"/>
      <c r="F1" s="150"/>
    </row>
    <row r="2" spans="1:13" ht="24.75" customHeight="1" thickBot="1">
      <c r="A2" s="135" t="s">
        <v>520</v>
      </c>
      <c r="B2" s="150"/>
      <c r="C2" s="27" t="s">
        <v>478</v>
      </c>
      <c r="D2" s="27" t="s">
        <v>479</v>
      </c>
      <c r="E2" s="27" t="s">
        <v>480</v>
      </c>
      <c r="F2" s="27" t="s">
        <v>481</v>
      </c>
    </row>
    <row r="3" spans="1:13" ht="36" customHeight="1" thickBot="1">
      <c r="A3" s="135" t="s">
        <v>482</v>
      </c>
      <c r="B3" s="150"/>
      <c r="C3" s="28">
        <v>512606575</v>
      </c>
      <c r="D3" s="28">
        <v>526071013</v>
      </c>
      <c r="E3" s="28">
        <v>-13464437</v>
      </c>
      <c r="F3" s="27">
        <v>-2.6</v>
      </c>
    </row>
    <row r="4" spans="1:13" ht="17.25" thickBot="1">
      <c r="A4" s="135" t="s">
        <v>483</v>
      </c>
      <c r="B4" s="150"/>
      <c r="C4" s="28">
        <v>67610509</v>
      </c>
      <c r="D4" s="28">
        <v>76131128</v>
      </c>
      <c r="E4" s="28">
        <v>-8520618</v>
      </c>
      <c r="F4" s="27">
        <v>-11.2</v>
      </c>
      <c r="H4" s="24" t="s">
        <v>519</v>
      </c>
      <c r="I4" s="24" t="s">
        <v>518</v>
      </c>
      <c r="J4" s="24" t="s">
        <v>514</v>
      </c>
      <c r="K4" s="24" t="s">
        <v>515</v>
      </c>
      <c r="L4" s="24" t="s">
        <v>516</v>
      </c>
      <c r="M4" s="24" t="s">
        <v>517</v>
      </c>
    </row>
    <row r="5" spans="1:13" ht="24" customHeight="1" thickBot="1">
      <c r="A5" s="135" t="s">
        <v>484</v>
      </c>
      <c r="B5" s="150"/>
      <c r="C5" s="28">
        <v>86671971</v>
      </c>
      <c r="D5" s="28">
        <v>285980579</v>
      </c>
      <c r="E5" s="28">
        <v>-199308608</v>
      </c>
      <c r="F5" s="27">
        <v>-69.7</v>
      </c>
      <c r="H5" s="33">
        <v>12443849</v>
      </c>
      <c r="K5" s="24">
        <f>C6/C11*100</f>
        <v>11.168102207215655</v>
      </c>
      <c r="L5" s="24">
        <f>I11/H5</f>
        <v>36144.110270544108</v>
      </c>
      <c r="M5" s="24">
        <f>I9/H5</f>
        <v>4054.2373528479816</v>
      </c>
    </row>
    <row r="6" spans="1:13" ht="17.25" customHeight="1" thickBot="1">
      <c r="A6" s="135" t="s">
        <v>485</v>
      </c>
      <c r="B6" s="150"/>
      <c r="C6" s="28">
        <v>56382775</v>
      </c>
      <c r="D6" s="28">
        <v>210635040</v>
      </c>
      <c r="E6" s="28">
        <v>-154252264</v>
      </c>
      <c r="F6" s="27">
        <v>-73.2</v>
      </c>
    </row>
    <row r="7" spans="1:13" ht="17.25" customHeight="1" thickBot="1">
      <c r="A7" s="135" t="s">
        <v>486</v>
      </c>
      <c r="B7" s="150"/>
      <c r="C7" s="135" t="s">
        <v>487</v>
      </c>
      <c r="D7" s="136"/>
      <c r="E7" s="136"/>
      <c r="F7" s="150"/>
    </row>
    <row r="8" spans="1:13" ht="17.25" customHeight="1" thickBot="1">
      <c r="A8" s="135" t="s">
        <v>522</v>
      </c>
      <c r="B8" s="150"/>
      <c r="C8" s="135" t="s">
        <v>478</v>
      </c>
      <c r="D8" s="150"/>
      <c r="E8" s="135" t="s">
        <v>479</v>
      </c>
      <c r="F8" s="150"/>
    </row>
    <row r="9" spans="1:13" ht="17.25" thickBot="1">
      <c r="A9" s="135" t="s">
        <v>489</v>
      </c>
      <c r="B9" s="150"/>
      <c r="C9" s="154">
        <v>679723768</v>
      </c>
      <c r="D9" s="155"/>
      <c r="E9" s="154">
        <v>572109826</v>
      </c>
      <c r="F9" s="155"/>
      <c r="I9" s="24">
        <v>50450317429</v>
      </c>
    </row>
    <row r="10" spans="1:13" ht="17.25" thickBot="1">
      <c r="A10" s="135" t="s">
        <v>490</v>
      </c>
      <c r="B10" s="150"/>
      <c r="C10" s="154">
        <v>174868298</v>
      </c>
      <c r="D10" s="155"/>
      <c r="E10" s="154">
        <v>157504318</v>
      </c>
      <c r="F10" s="155"/>
      <c r="H10" s="24" t="s">
        <v>1634</v>
      </c>
      <c r="I10" s="24">
        <v>87536300931</v>
      </c>
    </row>
    <row r="11" spans="1:13" ht="17.25" thickBot="1">
      <c r="A11" s="135" t="s">
        <v>491</v>
      </c>
      <c r="B11" s="150"/>
      <c r="C11" s="154">
        <v>504855471</v>
      </c>
      <c r="D11" s="155"/>
      <c r="E11" s="154">
        <v>414605508</v>
      </c>
      <c r="F11" s="155"/>
      <c r="H11" s="24" t="s">
        <v>1633</v>
      </c>
      <c r="I11" s="24">
        <v>449771850446</v>
      </c>
    </row>
    <row r="12" spans="1:13" ht="17.25" thickBot="1">
      <c r="A12" s="135" t="s">
        <v>492</v>
      </c>
      <c r="B12" s="150"/>
      <c r="C12" s="154">
        <v>6777022</v>
      </c>
      <c r="D12" s="155"/>
      <c r="E12" s="154">
        <v>6777022</v>
      </c>
      <c r="F12" s="155"/>
    </row>
    <row r="13" spans="1:13" ht="24" customHeight="1" thickBot="1">
      <c r="A13" s="135" t="s">
        <v>523</v>
      </c>
      <c r="B13" s="150"/>
      <c r="C13" s="135" t="s">
        <v>549</v>
      </c>
      <c r="D13" s="150"/>
      <c r="E13" s="173">
        <v>6117.8</v>
      </c>
      <c r="F13" s="174"/>
    </row>
    <row r="14" spans="1:13" ht="24" customHeight="1">
      <c r="A14" s="144" t="s">
        <v>493</v>
      </c>
      <c r="B14" s="139"/>
      <c r="C14" s="144" t="s">
        <v>550</v>
      </c>
      <c r="D14" s="145"/>
      <c r="E14" s="145"/>
      <c r="F14" s="139"/>
    </row>
    <row r="15" spans="1:13" ht="24" customHeight="1" thickBot="1">
      <c r="A15" s="132"/>
      <c r="B15" s="143"/>
      <c r="C15" s="132" t="s">
        <v>551</v>
      </c>
      <c r="D15" s="133"/>
      <c r="E15" s="133"/>
      <c r="F15" s="143"/>
    </row>
    <row r="16" spans="1:13" ht="24" customHeight="1" thickBot="1">
      <c r="A16" s="135" t="s">
        <v>526</v>
      </c>
      <c r="B16" s="150"/>
      <c r="C16" s="151">
        <v>43872</v>
      </c>
      <c r="D16" s="152"/>
      <c r="E16" s="152"/>
      <c r="F16" s="164"/>
    </row>
    <row r="17" spans="1:6" ht="17.25" customHeight="1" thickBot="1">
      <c r="A17" s="162" t="s">
        <v>498</v>
      </c>
      <c r="B17" s="27" t="s">
        <v>499</v>
      </c>
      <c r="C17" s="135">
        <v>2</v>
      </c>
      <c r="D17" s="136"/>
      <c r="E17" s="136"/>
      <c r="F17" s="150"/>
    </row>
    <row r="18" spans="1:6" ht="17.25" thickBot="1">
      <c r="A18" s="163"/>
      <c r="B18" s="27" t="s">
        <v>500</v>
      </c>
      <c r="C18" s="135">
        <v>0</v>
      </c>
      <c r="D18" s="136"/>
      <c r="E18" s="136"/>
      <c r="F18" s="150"/>
    </row>
    <row r="19" spans="1:6" ht="24" customHeight="1" thickBot="1">
      <c r="A19" s="135" t="s">
        <v>527</v>
      </c>
      <c r="B19" s="150"/>
      <c r="C19" s="135" t="s">
        <v>502</v>
      </c>
      <c r="D19" s="136"/>
      <c r="E19" s="136"/>
      <c r="F19" s="150"/>
    </row>
    <row r="20" spans="1:6" ht="24" customHeight="1" thickBot="1">
      <c r="A20" s="135" t="s">
        <v>528</v>
      </c>
      <c r="B20" s="136"/>
      <c r="C20" s="136"/>
      <c r="D20" s="136"/>
      <c r="E20" s="136"/>
      <c r="F20" s="150"/>
    </row>
    <row r="21" spans="1:6" ht="16.5" customHeight="1">
      <c r="A21" s="144" t="s">
        <v>552</v>
      </c>
      <c r="B21" s="145"/>
      <c r="C21" s="145"/>
      <c r="D21" s="145"/>
      <c r="E21" s="145"/>
      <c r="F21" s="139"/>
    </row>
    <row r="22" spans="1:6">
      <c r="A22" s="126" t="s">
        <v>553</v>
      </c>
      <c r="B22" s="127"/>
      <c r="C22" s="127"/>
      <c r="D22" s="127"/>
      <c r="E22" s="127"/>
      <c r="F22" s="141"/>
    </row>
    <row r="23" spans="1:6" ht="24" customHeight="1" thickBot="1">
      <c r="A23" s="132" t="s">
        <v>554</v>
      </c>
      <c r="B23" s="133"/>
      <c r="C23" s="133"/>
      <c r="D23" s="133"/>
      <c r="E23" s="133"/>
      <c r="F23" s="143"/>
    </row>
    <row r="24" spans="1:6" ht="16.5" customHeight="1" thickBot="1">
      <c r="A24" s="27" t="s">
        <v>534</v>
      </c>
      <c r="B24" s="135" t="s">
        <v>512</v>
      </c>
      <c r="C24" s="136"/>
      <c r="D24" s="136"/>
      <c r="E24" s="136"/>
      <c r="F24" s="150"/>
    </row>
    <row r="25" spans="1:6">
      <c r="A25" s="34"/>
      <c r="B25" s="36"/>
      <c r="C25" s="36"/>
      <c r="D25" s="36"/>
      <c r="E25" s="36"/>
      <c r="F25" s="37"/>
    </row>
    <row r="26" spans="1:6" ht="24" customHeight="1">
      <c r="A26" s="34"/>
      <c r="B26" s="36"/>
      <c r="C26" s="36"/>
      <c r="D26" s="36"/>
      <c r="E26" s="36"/>
      <c r="F26" s="37"/>
    </row>
    <row r="27" spans="1:6" ht="24" customHeight="1">
      <c r="A27" s="34"/>
      <c r="B27" s="36"/>
      <c r="C27" s="36"/>
      <c r="D27" s="36"/>
      <c r="E27" s="36"/>
      <c r="F27" s="37"/>
    </row>
    <row r="28" spans="1:6">
      <c r="A28" s="34"/>
      <c r="B28" s="36"/>
      <c r="C28" s="36"/>
      <c r="D28" s="36"/>
      <c r="E28" s="36"/>
      <c r="F28" s="37"/>
    </row>
    <row r="29" spans="1:6">
      <c r="A29" s="34"/>
      <c r="B29" s="36"/>
      <c r="C29" s="36"/>
      <c r="D29" s="36"/>
      <c r="E29" s="36"/>
      <c r="F29" s="37"/>
    </row>
    <row r="30" spans="1:6" ht="36" customHeight="1" thickBot="1">
      <c r="A30" s="40"/>
      <c r="B30" s="41"/>
      <c r="C30" s="41"/>
      <c r="D30" s="41"/>
      <c r="E30" s="41"/>
      <c r="F30" s="42"/>
    </row>
  </sheetData>
  <mergeCells count="42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A11:B11"/>
    <mergeCell ref="C11:D11"/>
    <mergeCell ref="E11:F11"/>
    <mergeCell ref="A12:B12"/>
    <mergeCell ref="C12:D12"/>
    <mergeCell ref="E12:F12"/>
    <mergeCell ref="A21:F21"/>
    <mergeCell ref="A22:F22"/>
    <mergeCell ref="A23:F23"/>
    <mergeCell ref="B24:F24"/>
    <mergeCell ref="A17:A18"/>
    <mergeCell ref="C17:F17"/>
    <mergeCell ref="C18:F18"/>
    <mergeCell ref="A19:B19"/>
    <mergeCell ref="C19:F19"/>
    <mergeCell ref="A13:B13"/>
    <mergeCell ref="C13:D13"/>
    <mergeCell ref="E13:F13"/>
    <mergeCell ref="A14:B15"/>
    <mergeCell ref="A20:F20"/>
    <mergeCell ref="C14:F14"/>
    <mergeCell ref="C15:F15"/>
    <mergeCell ref="A16:B16"/>
    <mergeCell ref="C16:F16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ColWidth="9" defaultRowHeight="16.5"/>
  <cols>
    <col min="1" max="2" width="9" style="24"/>
    <col min="3" max="3" width="15.375" style="24" bestFit="1" customWidth="1"/>
    <col min="4" max="5" width="13.875" style="24" bestFit="1" customWidth="1"/>
    <col min="6" max="7" width="9" style="24"/>
    <col min="8" max="8" width="10.875" style="24" bestFit="1" customWidth="1"/>
    <col min="9" max="9" width="13.125" style="24" bestFit="1" customWidth="1"/>
    <col min="10" max="16384" width="9" style="24"/>
  </cols>
  <sheetData>
    <row r="1" spans="1:13" ht="17.25" customHeight="1" thickBot="1">
      <c r="A1" s="157" t="s">
        <v>558</v>
      </c>
      <c r="B1" s="158"/>
      <c r="C1" s="159" t="s">
        <v>476</v>
      </c>
      <c r="D1" s="160"/>
      <c r="E1" s="160"/>
      <c r="F1" s="161"/>
    </row>
    <row r="2" spans="1:13" ht="24.75" customHeight="1" thickBot="1">
      <c r="A2" s="149" t="s">
        <v>477</v>
      </c>
      <c r="B2" s="150"/>
      <c r="C2" s="27" t="s">
        <v>478</v>
      </c>
      <c r="D2" s="27" t="s">
        <v>479</v>
      </c>
      <c r="E2" s="27" t="s">
        <v>480</v>
      </c>
      <c r="F2" s="32" t="s">
        <v>481</v>
      </c>
    </row>
    <row r="3" spans="1:13" ht="36" customHeight="1" thickBot="1">
      <c r="A3" s="149" t="s">
        <v>482</v>
      </c>
      <c r="B3" s="150"/>
      <c r="C3" s="28">
        <v>179775053145</v>
      </c>
      <c r="D3" s="28">
        <v>153993869645</v>
      </c>
      <c r="E3" s="28">
        <v>25781183500</v>
      </c>
      <c r="F3" s="32">
        <v>16.7</v>
      </c>
    </row>
    <row r="4" spans="1:13" ht="17.25" thickBot="1">
      <c r="A4" s="149" t="s">
        <v>483</v>
      </c>
      <c r="B4" s="150"/>
      <c r="C4" s="28">
        <v>46006680376</v>
      </c>
      <c r="D4" s="28">
        <v>32129193695</v>
      </c>
      <c r="E4" s="28">
        <v>13877486681</v>
      </c>
      <c r="F4" s="32">
        <v>43.2</v>
      </c>
      <c r="H4" s="24" t="s">
        <v>519</v>
      </c>
      <c r="I4" s="24" t="s">
        <v>518</v>
      </c>
      <c r="J4" s="24" t="s">
        <v>514</v>
      </c>
      <c r="K4" s="24" t="s">
        <v>515</v>
      </c>
      <c r="L4" s="24" t="s">
        <v>516</v>
      </c>
      <c r="M4" s="24" t="s">
        <v>517</v>
      </c>
    </row>
    <row r="5" spans="1:13" ht="24" customHeight="1" thickBot="1">
      <c r="A5" s="149" t="s">
        <v>484</v>
      </c>
      <c r="B5" s="150"/>
      <c r="C5" s="28">
        <v>48888637946</v>
      </c>
      <c r="D5" s="28">
        <v>33355991324</v>
      </c>
      <c r="E5" s="28">
        <v>15532646622</v>
      </c>
      <c r="F5" s="32">
        <v>46.6</v>
      </c>
      <c r="H5" s="33">
        <v>10353637</v>
      </c>
      <c r="K5" s="24">
        <f>C6/C11*100</f>
        <v>18.016586713936782</v>
      </c>
      <c r="L5" s="24">
        <f>I12/H5</f>
        <v>19969.965326000904</v>
      </c>
      <c r="M5" s="24">
        <f>I11/H5</f>
        <v>3564.4241788658419</v>
      </c>
    </row>
    <row r="6" spans="1:13" ht="17.25" customHeight="1" thickBot="1">
      <c r="A6" s="149" t="s">
        <v>485</v>
      </c>
      <c r="B6" s="150"/>
      <c r="C6" s="28">
        <v>37400833784</v>
      </c>
      <c r="D6" s="28">
        <v>25418954887</v>
      </c>
      <c r="E6" s="28">
        <v>11981878897</v>
      </c>
      <c r="F6" s="32">
        <v>47.1</v>
      </c>
    </row>
    <row r="7" spans="1:13" ht="17.25" customHeight="1" thickBot="1">
      <c r="A7" s="149" t="s">
        <v>486</v>
      </c>
      <c r="B7" s="150"/>
      <c r="C7" s="135" t="s">
        <v>487</v>
      </c>
      <c r="D7" s="136"/>
      <c r="E7" s="136"/>
      <c r="F7" s="137"/>
    </row>
    <row r="8" spans="1:13" ht="17.25" customHeight="1" thickBot="1">
      <c r="A8" s="149" t="s">
        <v>488</v>
      </c>
      <c r="B8" s="150"/>
      <c r="C8" s="135" t="s">
        <v>478</v>
      </c>
      <c r="D8" s="150"/>
      <c r="E8" s="135" t="s">
        <v>479</v>
      </c>
      <c r="F8" s="137"/>
    </row>
    <row r="9" spans="1:13" ht="17.25" thickBot="1">
      <c r="A9" s="149" t="s">
        <v>489</v>
      </c>
      <c r="B9" s="150"/>
      <c r="C9" s="154">
        <v>232522656200</v>
      </c>
      <c r="D9" s="155"/>
      <c r="E9" s="154">
        <v>198746311150</v>
      </c>
      <c r="F9" s="156"/>
    </row>
    <row r="10" spans="1:13" ht="17.25" thickBot="1">
      <c r="A10" s="149" t="s">
        <v>490</v>
      </c>
      <c r="B10" s="150"/>
      <c r="C10" s="154">
        <v>24931538205</v>
      </c>
      <c r="D10" s="155"/>
      <c r="E10" s="154">
        <v>32674793661</v>
      </c>
      <c r="F10" s="156"/>
    </row>
    <row r="11" spans="1:13" ht="17.25" thickBot="1">
      <c r="A11" s="149" t="s">
        <v>491</v>
      </c>
      <c r="B11" s="150"/>
      <c r="C11" s="154">
        <v>207591117995</v>
      </c>
      <c r="D11" s="155"/>
      <c r="E11" s="154">
        <v>166071517489</v>
      </c>
      <c r="F11" s="156"/>
      <c r="H11" s="24" t="s">
        <v>1634</v>
      </c>
      <c r="I11" s="24">
        <v>36904754062</v>
      </c>
    </row>
    <row r="12" spans="1:13" ht="17.25" thickBot="1">
      <c r="A12" s="149" t="s">
        <v>492</v>
      </c>
      <c r="B12" s="150"/>
      <c r="C12" s="154">
        <v>5500000000</v>
      </c>
      <c r="D12" s="155"/>
      <c r="E12" s="154">
        <v>4730101500</v>
      </c>
      <c r="F12" s="156"/>
      <c r="H12" s="24" t="s">
        <v>1641</v>
      </c>
      <c r="I12" s="24">
        <v>206761771888</v>
      </c>
    </row>
    <row r="13" spans="1:13" ht="24" customHeight="1" thickBot="1">
      <c r="A13" s="149" t="s">
        <v>493</v>
      </c>
      <c r="B13" s="150"/>
      <c r="C13" s="135" t="s">
        <v>555</v>
      </c>
      <c r="D13" s="136"/>
      <c r="E13" s="136"/>
      <c r="F13" s="137"/>
    </row>
    <row r="14" spans="1:13" ht="24" customHeight="1" thickBot="1">
      <c r="A14" s="149" t="s">
        <v>497</v>
      </c>
      <c r="B14" s="150"/>
      <c r="C14" s="151">
        <v>43868</v>
      </c>
      <c r="D14" s="152"/>
      <c r="E14" s="152"/>
      <c r="F14" s="153"/>
    </row>
    <row r="15" spans="1:13" ht="17.25" customHeight="1" thickBot="1">
      <c r="A15" s="147" t="s">
        <v>498</v>
      </c>
      <c r="B15" s="27" t="s">
        <v>499</v>
      </c>
      <c r="C15" s="135">
        <v>1</v>
      </c>
      <c r="D15" s="136"/>
      <c r="E15" s="136"/>
      <c r="F15" s="137"/>
    </row>
    <row r="16" spans="1:13" ht="24" customHeight="1" thickBot="1">
      <c r="A16" s="148"/>
      <c r="B16" s="27" t="s">
        <v>500</v>
      </c>
      <c r="C16" s="135">
        <v>0</v>
      </c>
      <c r="D16" s="136"/>
      <c r="E16" s="136"/>
      <c r="F16" s="137"/>
    </row>
    <row r="17" spans="1:6" ht="24" customHeight="1" thickBot="1">
      <c r="A17" s="149" t="s">
        <v>501</v>
      </c>
      <c r="B17" s="150"/>
      <c r="C17" s="135" t="s">
        <v>502</v>
      </c>
      <c r="D17" s="136"/>
      <c r="E17" s="136"/>
      <c r="F17" s="137"/>
    </row>
    <row r="18" spans="1:6" ht="24" customHeight="1">
      <c r="A18" s="138" t="s">
        <v>503</v>
      </c>
      <c r="B18" s="139"/>
      <c r="C18" s="144" t="s">
        <v>556</v>
      </c>
      <c r="D18" s="145"/>
      <c r="E18" s="145"/>
      <c r="F18" s="146"/>
    </row>
    <row r="19" spans="1:6" ht="24" customHeight="1">
      <c r="A19" s="140"/>
      <c r="B19" s="141"/>
      <c r="C19" s="126"/>
      <c r="D19" s="127"/>
      <c r="E19" s="127"/>
      <c r="F19" s="128"/>
    </row>
    <row r="20" spans="1:6" ht="24" customHeight="1" thickBot="1">
      <c r="A20" s="140"/>
      <c r="B20" s="141"/>
      <c r="C20" s="132" t="s">
        <v>557</v>
      </c>
      <c r="D20" s="133"/>
      <c r="E20" s="133"/>
      <c r="F20" s="134"/>
    </row>
    <row r="21" spans="1:6" ht="16.5" customHeight="1" thickBot="1">
      <c r="A21" s="142"/>
      <c r="B21" s="143"/>
      <c r="C21" s="27" t="s">
        <v>511</v>
      </c>
      <c r="D21" s="135" t="s">
        <v>512</v>
      </c>
      <c r="E21" s="136"/>
      <c r="F21" s="137"/>
    </row>
    <row r="22" spans="1:6" ht="24" customHeight="1" thickBot="1">
      <c r="A22" s="123" t="s">
        <v>513</v>
      </c>
      <c r="B22" s="124"/>
      <c r="C22" s="124"/>
      <c r="D22" s="124"/>
      <c r="E22" s="124"/>
      <c r="F22" s="125"/>
    </row>
    <row r="23" spans="1:6" ht="24" customHeight="1">
      <c r="A23" s="34"/>
      <c r="B23" s="36"/>
      <c r="C23" s="36"/>
      <c r="D23" s="36"/>
      <c r="E23" s="36"/>
      <c r="F23" s="37"/>
    </row>
    <row r="24" spans="1:6" ht="16.5" customHeight="1">
      <c r="A24" s="34"/>
      <c r="B24" s="36"/>
      <c r="C24" s="36"/>
      <c r="D24" s="36"/>
      <c r="E24" s="36"/>
      <c r="F24" s="37"/>
    </row>
    <row r="25" spans="1:6">
      <c r="A25" s="34"/>
      <c r="B25" s="36"/>
      <c r="C25" s="36"/>
      <c r="D25" s="36"/>
      <c r="E25" s="36"/>
      <c r="F25" s="37"/>
    </row>
    <row r="26" spans="1:6" ht="24" customHeight="1">
      <c r="A26" s="34"/>
      <c r="B26" s="36"/>
      <c r="C26" s="36"/>
      <c r="D26" s="36"/>
      <c r="E26" s="36"/>
      <c r="F26" s="37"/>
    </row>
    <row r="27" spans="1:6" ht="24" customHeight="1">
      <c r="A27" s="34"/>
      <c r="B27" s="36"/>
      <c r="C27" s="36"/>
      <c r="D27" s="36"/>
      <c r="E27" s="36"/>
      <c r="F27" s="37"/>
    </row>
    <row r="28" spans="1:6">
      <c r="A28" s="34"/>
      <c r="B28" s="36"/>
      <c r="C28" s="36"/>
      <c r="D28" s="36"/>
      <c r="E28" s="36"/>
      <c r="F28" s="37"/>
    </row>
    <row r="29" spans="1:6">
      <c r="A29" s="34"/>
      <c r="B29" s="36"/>
      <c r="C29" s="36"/>
      <c r="D29" s="36"/>
      <c r="E29" s="36"/>
      <c r="F29" s="37"/>
    </row>
    <row r="30" spans="1:6" ht="36" customHeight="1" thickBot="1">
      <c r="A30" s="40"/>
      <c r="B30" s="41"/>
      <c r="C30" s="41"/>
      <c r="D30" s="41"/>
      <c r="E30" s="41"/>
      <c r="F30" s="42"/>
    </row>
  </sheetData>
  <mergeCells count="39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C13:F13"/>
    <mergeCell ref="C14:F14"/>
    <mergeCell ref="C15:F15"/>
    <mergeCell ref="C16:F16"/>
    <mergeCell ref="A11:B11"/>
    <mergeCell ref="C11:D11"/>
    <mergeCell ref="E11:F11"/>
    <mergeCell ref="A12:B12"/>
    <mergeCell ref="C12:D12"/>
    <mergeCell ref="E12:F12"/>
    <mergeCell ref="A13:B13"/>
    <mergeCell ref="A14:B14"/>
    <mergeCell ref="A15:A16"/>
    <mergeCell ref="D21:F21"/>
    <mergeCell ref="A22:F22"/>
    <mergeCell ref="C17:F17"/>
    <mergeCell ref="C18:F18"/>
    <mergeCell ref="C19:F19"/>
    <mergeCell ref="C20:F20"/>
    <mergeCell ref="A17:B17"/>
    <mergeCell ref="A18:B2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ColWidth="9" defaultRowHeight="16.5"/>
  <cols>
    <col min="1" max="2" width="9" style="24"/>
    <col min="3" max="3" width="15.375" style="24" bestFit="1" customWidth="1"/>
    <col min="4" max="5" width="13.875" style="24" bestFit="1" customWidth="1"/>
    <col min="6" max="7" width="9" style="24"/>
    <col min="8" max="8" width="10.875" style="24" bestFit="1" customWidth="1"/>
    <col min="9" max="16384" width="9" style="24"/>
  </cols>
  <sheetData>
    <row r="1" spans="1:13" ht="17.25" customHeight="1" thickBot="1">
      <c r="A1" s="157" t="s">
        <v>475</v>
      </c>
      <c r="B1" s="158"/>
      <c r="C1" s="159" t="s">
        <v>476</v>
      </c>
      <c r="D1" s="160"/>
      <c r="E1" s="160"/>
      <c r="F1" s="161"/>
    </row>
    <row r="2" spans="1:13" ht="24.75" customHeight="1" thickBot="1">
      <c r="A2" s="149" t="s">
        <v>477</v>
      </c>
      <c r="B2" s="150"/>
      <c r="C2" s="27" t="s">
        <v>478</v>
      </c>
      <c r="D2" s="27" t="s">
        <v>479</v>
      </c>
      <c r="E2" s="27" t="s">
        <v>480</v>
      </c>
      <c r="F2" s="32" t="s">
        <v>481</v>
      </c>
    </row>
    <row r="3" spans="1:13" ht="36" customHeight="1" thickBot="1">
      <c r="A3" s="149" t="s">
        <v>482</v>
      </c>
      <c r="B3" s="150"/>
      <c r="C3" s="28">
        <v>772099734268</v>
      </c>
      <c r="D3" s="28">
        <v>788794392258</v>
      </c>
      <c r="E3" s="28">
        <v>-16694657990</v>
      </c>
      <c r="F3" s="32">
        <v>-2.1</v>
      </c>
    </row>
    <row r="4" spans="1:13" ht="17.25" thickBot="1">
      <c r="A4" s="149" t="s">
        <v>483</v>
      </c>
      <c r="B4" s="150"/>
      <c r="C4" s="28">
        <v>33378333241</v>
      </c>
      <c r="D4" s="28">
        <v>97031791961</v>
      </c>
      <c r="E4" s="28">
        <v>-63653458720</v>
      </c>
      <c r="F4" s="32">
        <v>-65.599999999999994</v>
      </c>
      <c r="H4" s="24" t="s">
        <v>519</v>
      </c>
      <c r="I4" s="24" t="s">
        <v>518</v>
      </c>
      <c r="J4" s="24" t="s">
        <v>514</v>
      </c>
      <c r="K4" s="24" t="s">
        <v>515</v>
      </c>
      <c r="L4" s="24" t="s">
        <v>516</v>
      </c>
      <c r="M4" s="24" t="s">
        <v>517</v>
      </c>
    </row>
    <row r="5" spans="1:13" ht="24" customHeight="1" thickBot="1">
      <c r="A5" s="149" t="s">
        <v>484</v>
      </c>
      <c r="B5" s="150"/>
      <c r="C5" s="28">
        <v>38199214282</v>
      </c>
      <c r="D5" s="28">
        <v>98952297367</v>
      </c>
      <c r="E5" s="28">
        <v>-60753083085</v>
      </c>
      <c r="F5" s="32">
        <v>-61.4</v>
      </c>
      <c r="H5" s="33">
        <v>17424463</v>
      </c>
      <c r="K5" s="24">
        <f>C6/C11*100</f>
        <v>8.8781934939795271</v>
      </c>
      <c r="L5" s="24">
        <f>C11/H5</f>
        <v>18791.987259865626</v>
      </c>
      <c r="M5" s="24">
        <f>C6/H5</f>
        <v>1668.3889902948515</v>
      </c>
    </row>
    <row r="6" spans="1:13" ht="17.25" customHeight="1" thickBot="1">
      <c r="A6" s="149" t="s">
        <v>485</v>
      </c>
      <c r="B6" s="150"/>
      <c r="C6" s="28">
        <v>29070782231</v>
      </c>
      <c r="D6" s="28">
        <v>76109661541</v>
      </c>
      <c r="E6" s="28">
        <v>-46571728056</v>
      </c>
      <c r="F6" s="32">
        <v>-61.2</v>
      </c>
    </row>
    <row r="7" spans="1:13" ht="17.25" customHeight="1" thickBot="1">
      <c r="A7" s="149" t="s">
        <v>486</v>
      </c>
      <c r="B7" s="150"/>
      <c r="C7" s="135" t="s">
        <v>487</v>
      </c>
      <c r="D7" s="136"/>
      <c r="E7" s="136"/>
      <c r="F7" s="137"/>
    </row>
    <row r="8" spans="1:13" ht="17.25" customHeight="1" thickBot="1">
      <c r="A8" s="149" t="s">
        <v>488</v>
      </c>
      <c r="B8" s="150"/>
      <c r="C8" s="135" t="s">
        <v>478</v>
      </c>
      <c r="D8" s="150"/>
      <c r="E8" s="135" t="s">
        <v>479</v>
      </c>
      <c r="F8" s="137"/>
    </row>
    <row r="9" spans="1:13" ht="17.25" thickBot="1">
      <c r="A9" s="149" t="s">
        <v>489</v>
      </c>
      <c r="B9" s="150"/>
      <c r="C9" s="154">
        <v>529168043771</v>
      </c>
      <c r="D9" s="155"/>
      <c r="E9" s="154">
        <v>477742575649</v>
      </c>
      <c r="F9" s="156"/>
    </row>
    <row r="10" spans="1:13" ht="17.25" thickBot="1">
      <c r="A10" s="149" t="s">
        <v>490</v>
      </c>
      <c r="B10" s="150"/>
      <c r="C10" s="154">
        <v>201727757065</v>
      </c>
      <c r="D10" s="155"/>
      <c r="E10" s="154">
        <v>172320880097</v>
      </c>
      <c r="F10" s="156"/>
    </row>
    <row r="11" spans="1:13" ht="17.25" thickBot="1">
      <c r="A11" s="149" t="s">
        <v>491</v>
      </c>
      <c r="B11" s="150"/>
      <c r="C11" s="154">
        <v>327440286706</v>
      </c>
      <c r="D11" s="155"/>
      <c r="E11" s="154">
        <v>305421695552</v>
      </c>
      <c r="F11" s="156"/>
    </row>
    <row r="12" spans="1:13" ht="17.25" thickBot="1">
      <c r="A12" s="149" t="s">
        <v>492</v>
      </c>
      <c r="B12" s="150"/>
      <c r="C12" s="154">
        <v>9000000000</v>
      </c>
      <c r="D12" s="155"/>
      <c r="E12" s="154">
        <v>9000000000</v>
      </c>
      <c r="F12" s="156"/>
    </row>
    <row r="13" spans="1:13" ht="24" customHeight="1" thickBot="1">
      <c r="A13" s="149" t="s">
        <v>493</v>
      </c>
      <c r="B13" s="150"/>
      <c r="C13" s="135" t="s">
        <v>559</v>
      </c>
      <c r="D13" s="136"/>
      <c r="E13" s="136"/>
      <c r="F13" s="137"/>
    </row>
    <row r="14" spans="1:13" ht="24" customHeight="1" thickBot="1">
      <c r="A14" s="149" t="s">
        <v>497</v>
      </c>
      <c r="B14" s="150"/>
      <c r="C14" s="151">
        <v>43887</v>
      </c>
      <c r="D14" s="152"/>
      <c r="E14" s="152"/>
      <c r="F14" s="153"/>
    </row>
    <row r="15" spans="1:13" ht="17.25" customHeight="1" thickBot="1">
      <c r="A15" s="147" t="s">
        <v>498</v>
      </c>
      <c r="B15" s="27" t="s">
        <v>499</v>
      </c>
      <c r="C15" s="135">
        <v>1</v>
      </c>
      <c r="D15" s="136"/>
      <c r="E15" s="136"/>
      <c r="F15" s="137"/>
    </row>
    <row r="16" spans="1:13" ht="24" customHeight="1" thickBot="1">
      <c r="A16" s="148"/>
      <c r="B16" s="27" t="s">
        <v>500</v>
      </c>
      <c r="C16" s="135">
        <v>0</v>
      </c>
      <c r="D16" s="136"/>
      <c r="E16" s="136"/>
      <c r="F16" s="137"/>
    </row>
    <row r="17" spans="1:6" ht="24" customHeight="1" thickBot="1">
      <c r="A17" s="149" t="s">
        <v>501</v>
      </c>
      <c r="B17" s="150"/>
      <c r="C17" s="135" t="s">
        <v>502</v>
      </c>
      <c r="D17" s="136"/>
      <c r="E17" s="136"/>
      <c r="F17" s="137"/>
    </row>
    <row r="18" spans="1:6" ht="24" customHeight="1">
      <c r="A18" s="138" t="s">
        <v>503</v>
      </c>
      <c r="B18" s="139"/>
      <c r="C18" s="144" t="s">
        <v>560</v>
      </c>
      <c r="D18" s="145"/>
      <c r="E18" s="145"/>
      <c r="F18" s="146"/>
    </row>
    <row r="19" spans="1:6" ht="24" customHeight="1">
      <c r="A19" s="140"/>
      <c r="B19" s="141"/>
      <c r="C19" s="129"/>
      <c r="D19" s="130"/>
      <c r="E19" s="130"/>
      <c r="F19" s="131"/>
    </row>
    <row r="20" spans="1:6" ht="24" customHeight="1">
      <c r="A20" s="140"/>
      <c r="B20" s="141"/>
      <c r="C20" s="126" t="s">
        <v>561</v>
      </c>
      <c r="D20" s="127"/>
      <c r="E20" s="127"/>
      <c r="F20" s="128"/>
    </row>
    <row r="21" spans="1:6" ht="16.5" customHeight="1">
      <c r="A21" s="140"/>
      <c r="B21" s="141"/>
      <c r="C21" s="126"/>
      <c r="D21" s="127"/>
      <c r="E21" s="127"/>
      <c r="F21" s="128"/>
    </row>
    <row r="22" spans="1:6" ht="24" customHeight="1" thickBot="1">
      <c r="A22" s="140"/>
      <c r="B22" s="141"/>
      <c r="C22" s="132" t="s">
        <v>562</v>
      </c>
      <c r="D22" s="133"/>
      <c r="E22" s="133"/>
      <c r="F22" s="134"/>
    </row>
    <row r="23" spans="1:6" ht="24" customHeight="1" thickBot="1">
      <c r="A23" s="142"/>
      <c r="B23" s="143"/>
      <c r="C23" s="27" t="s">
        <v>511</v>
      </c>
      <c r="D23" s="135" t="s">
        <v>512</v>
      </c>
      <c r="E23" s="136"/>
      <c r="F23" s="137"/>
    </row>
    <row r="24" spans="1:6" ht="24" customHeight="1" thickBot="1">
      <c r="A24" s="123" t="s">
        <v>513</v>
      </c>
      <c r="B24" s="124"/>
      <c r="C24" s="124"/>
      <c r="D24" s="124"/>
      <c r="E24" s="124"/>
      <c r="F24" s="125"/>
    </row>
    <row r="25" spans="1:6">
      <c r="A25" s="34"/>
      <c r="B25" s="36"/>
      <c r="C25" s="36"/>
      <c r="D25" s="36"/>
      <c r="E25" s="36"/>
      <c r="F25" s="37"/>
    </row>
    <row r="26" spans="1:6" ht="24" customHeight="1">
      <c r="A26" s="34"/>
      <c r="B26" s="36"/>
      <c r="C26" s="36"/>
      <c r="D26" s="36"/>
      <c r="E26" s="36"/>
      <c r="F26" s="37"/>
    </row>
    <row r="27" spans="1:6" ht="24" customHeight="1">
      <c r="A27" s="34"/>
      <c r="B27" s="36"/>
      <c r="C27" s="36"/>
      <c r="D27" s="36"/>
      <c r="E27" s="36"/>
      <c r="F27" s="37"/>
    </row>
    <row r="28" spans="1:6">
      <c r="A28" s="34"/>
      <c r="B28" s="36"/>
      <c r="C28" s="36"/>
      <c r="D28" s="36"/>
      <c r="E28" s="36"/>
      <c r="F28" s="37"/>
    </row>
    <row r="29" spans="1:6">
      <c r="A29" s="34"/>
      <c r="B29" s="36"/>
      <c r="C29" s="36"/>
      <c r="D29" s="36"/>
      <c r="E29" s="36"/>
      <c r="F29" s="37"/>
    </row>
    <row r="30" spans="1:6" ht="36" customHeight="1" thickBot="1">
      <c r="A30" s="40"/>
      <c r="B30" s="41"/>
      <c r="C30" s="41"/>
      <c r="D30" s="41"/>
      <c r="E30" s="41"/>
      <c r="F30" s="42"/>
    </row>
  </sheetData>
  <mergeCells count="41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C13:F13"/>
    <mergeCell ref="C14:F14"/>
    <mergeCell ref="C15:F15"/>
    <mergeCell ref="C16:F16"/>
    <mergeCell ref="A11:B11"/>
    <mergeCell ref="C11:D11"/>
    <mergeCell ref="E11:F11"/>
    <mergeCell ref="A12:B12"/>
    <mergeCell ref="C12:D12"/>
    <mergeCell ref="E12:F12"/>
    <mergeCell ref="A13:B13"/>
    <mergeCell ref="A14:B14"/>
    <mergeCell ref="A15:A16"/>
    <mergeCell ref="D23:F23"/>
    <mergeCell ref="A24:F24"/>
    <mergeCell ref="C17:F17"/>
    <mergeCell ref="C18:F18"/>
    <mergeCell ref="C19:F19"/>
    <mergeCell ref="C20:F20"/>
    <mergeCell ref="C21:F21"/>
    <mergeCell ref="C22:F22"/>
    <mergeCell ref="A17:B17"/>
    <mergeCell ref="A18:B2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"/>
    </sheetView>
  </sheetViews>
  <sheetFormatPr defaultColWidth="9" defaultRowHeight="16.5"/>
  <cols>
    <col min="1" max="2" width="9" style="24"/>
    <col min="3" max="3" width="15.375" style="24" bestFit="1" customWidth="1"/>
    <col min="4" max="5" width="13.875" style="24" bestFit="1" customWidth="1"/>
    <col min="6" max="7" width="9" style="24"/>
    <col min="8" max="8" width="13.75" style="24" bestFit="1" customWidth="1"/>
    <col min="9" max="16384" width="9" style="24"/>
  </cols>
  <sheetData>
    <row r="1" spans="1:13" ht="17.25" customHeight="1" thickBot="1">
      <c r="A1" s="135" t="s">
        <v>475</v>
      </c>
      <c r="B1" s="150"/>
      <c r="C1" s="135" t="s">
        <v>476</v>
      </c>
      <c r="D1" s="136"/>
      <c r="E1" s="136"/>
      <c r="F1" s="150"/>
    </row>
    <row r="2" spans="1:13" ht="24.75" customHeight="1" thickBot="1">
      <c r="A2" s="135" t="s">
        <v>520</v>
      </c>
      <c r="B2" s="150"/>
      <c r="C2" s="27" t="s">
        <v>478</v>
      </c>
      <c r="D2" s="27" t="s">
        <v>479</v>
      </c>
      <c r="E2" s="27" t="s">
        <v>480</v>
      </c>
      <c r="F2" s="27" t="s">
        <v>481</v>
      </c>
    </row>
    <row r="3" spans="1:13" ht="36" customHeight="1" thickBot="1">
      <c r="A3" s="135" t="s">
        <v>482</v>
      </c>
      <c r="B3" s="150"/>
      <c r="C3" s="28">
        <v>26990733000</v>
      </c>
      <c r="D3" s="28">
        <v>40445066000</v>
      </c>
      <c r="E3" s="28">
        <v>-13454333000</v>
      </c>
      <c r="F3" s="27">
        <v>-33.299999999999997</v>
      </c>
    </row>
    <row r="4" spans="1:13" ht="17.25" thickBot="1">
      <c r="A4" s="135" t="s">
        <v>483</v>
      </c>
      <c r="B4" s="150"/>
      <c r="C4" s="28">
        <v>2712718000</v>
      </c>
      <c r="D4" s="28">
        <v>20843750000</v>
      </c>
      <c r="E4" s="28">
        <v>-18131032000</v>
      </c>
      <c r="F4" s="27">
        <v>-87</v>
      </c>
      <c r="H4" s="24" t="s">
        <v>519</v>
      </c>
      <c r="I4" s="24" t="s">
        <v>518</v>
      </c>
      <c r="J4" s="24" t="s">
        <v>514</v>
      </c>
      <c r="K4" s="24" t="s">
        <v>515</v>
      </c>
      <c r="L4" s="24" t="s">
        <v>516</v>
      </c>
      <c r="M4" s="24" t="s">
        <v>517</v>
      </c>
    </row>
    <row r="5" spans="1:13" ht="24" customHeight="1" thickBot="1">
      <c r="A5" s="135" t="s">
        <v>484</v>
      </c>
      <c r="B5" s="150"/>
      <c r="C5" s="28">
        <v>2442726000</v>
      </c>
      <c r="D5" s="28">
        <v>21341030000</v>
      </c>
      <c r="E5" s="28">
        <v>-18898304000</v>
      </c>
      <c r="F5" s="27">
        <v>-88.6</v>
      </c>
      <c r="H5" s="33">
        <v>684001795</v>
      </c>
      <c r="K5" s="24">
        <f>C6/C11*100</f>
        <v>4.2057918751555876</v>
      </c>
      <c r="L5" s="24">
        <f>C11/H5*1000</f>
        <v>70092.206410072366</v>
      </c>
      <c r="M5" s="24">
        <f>C6/H5*1000</f>
        <v>2947.9323223121073</v>
      </c>
    </row>
    <row r="6" spans="1:13" ht="17.25" customHeight="1" thickBot="1">
      <c r="A6" s="135" t="s">
        <v>485</v>
      </c>
      <c r="B6" s="150"/>
      <c r="C6" s="28">
        <v>2016391000</v>
      </c>
      <c r="D6" s="28">
        <v>15539984000</v>
      </c>
      <c r="E6" s="28">
        <v>-13523593000</v>
      </c>
      <c r="F6" s="27">
        <v>-87</v>
      </c>
    </row>
    <row r="7" spans="1:13" ht="17.25" customHeight="1" thickBot="1">
      <c r="A7" s="135" t="s">
        <v>486</v>
      </c>
      <c r="B7" s="150"/>
      <c r="C7" s="135" t="s">
        <v>521</v>
      </c>
      <c r="D7" s="136"/>
      <c r="E7" s="136"/>
      <c r="F7" s="150"/>
    </row>
    <row r="8" spans="1:13" ht="17.25" customHeight="1" thickBot="1">
      <c r="A8" s="135" t="s">
        <v>522</v>
      </c>
      <c r="B8" s="150"/>
      <c r="C8" s="135" t="s">
        <v>478</v>
      </c>
      <c r="D8" s="150"/>
      <c r="E8" s="135" t="s">
        <v>479</v>
      </c>
      <c r="F8" s="150"/>
    </row>
    <row r="9" spans="1:13" ht="17.25" thickBot="1">
      <c r="A9" s="135" t="s">
        <v>489</v>
      </c>
      <c r="B9" s="150"/>
      <c r="C9" s="154">
        <v>64789494000</v>
      </c>
      <c r="D9" s="155"/>
      <c r="E9" s="154">
        <v>63658335000</v>
      </c>
      <c r="F9" s="155"/>
    </row>
    <row r="10" spans="1:13" ht="17.25" thickBot="1">
      <c r="A10" s="135" t="s">
        <v>490</v>
      </c>
      <c r="B10" s="150"/>
      <c r="C10" s="154">
        <v>16846299000</v>
      </c>
      <c r="D10" s="155"/>
      <c r="E10" s="154">
        <v>16806004000</v>
      </c>
      <c r="F10" s="155"/>
    </row>
    <row r="11" spans="1:13" ht="17.25" thickBot="1">
      <c r="A11" s="135" t="s">
        <v>491</v>
      </c>
      <c r="B11" s="150"/>
      <c r="C11" s="154">
        <v>47943195000</v>
      </c>
      <c r="D11" s="155"/>
      <c r="E11" s="154">
        <v>46852331000</v>
      </c>
      <c r="F11" s="155"/>
    </row>
    <row r="12" spans="1:13" ht="17.25" thickBot="1">
      <c r="A12" s="135" t="s">
        <v>492</v>
      </c>
      <c r="B12" s="150"/>
      <c r="C12" s="154">
        <v>3657652000</v>
      </c>
      <c r="D12" s="155"/>
      <c r="E12" s="154">
        <v>3657652000</v>
      </c>
      <c r="F12" s="155"/>
    </row>
    <row r="13" spans="1:13" ht="24" customHeight="1" thickBot="1">
      <c r="A13" s="135" t="s">
        <v>523</v>
      </c>
      <c r="B13" s="150"/>
      <c r="C13" s="135" t="s">
        <v>563</v>
      </c>
      <c r="D13" s="150"/>
      <c r="E13" s="173">
        <v>1280.9000000000001</v>
      </c>
      <c r="F13" s="174"/>
    </row>
    <row r="14" spans="1:13" ht="24" customHeight="1" thickBot="1">
      <c r="A14" s="135" t="s">
        <v>493</v>
      </c>
      <c r="B14" s="150"/>
      <c r="C14" s="135" t="s">
        <v>564</v>
      </c>
      <c r="D14" s="136"/>
      <c r="E14" s="136"/>
      <c r="F14" s="150"/>
    </row>
    <row r="15" spans="1:13" ht="24" customHeight="1" thickBot="1">
      <c r="A15" s="135" t="s">
        <v>526</v>
      </c>
      <c r="B15" s="150"/>
      <c r="C15" s="151">
        <v>43860</v>
      </c>
      <c r="D15" s="152"/>
      <c r="E15" s="152"/>
      <c r="F15" s="164"/>
    </row>
    <row r="16" spans="1:13" ht="24" customHeight="1" thickBot="1">
      <c r="A16" s="162" t="s">
        <v>498</v>
      </c>
      <c r="B16" s="27" t="s">
        <v>499</v>
      </c>
      <c r="C16" s="135">
        <v>6</v>
      </c>
      <c r="D16" s="136"/>
      <c r="E16" s="136"/>
      <c r="F16" s="150"/>
    </row>
    <row r="17" spans="1:6" ht="17.25" thickBot="1">
      <c r="A17" s="163"/>
      <c r="B17" s="27" t="s">
        <v>500</v>
      </c>
      <c r="C17" s="135">
        <v>0</v>
      </c>
      <c r="D17" s="136"/>
      <c r="E17" s="136"/>
      <c r="F17" s="150"/>
    </row>
    <row r="18" spans="1:6" ht="24" customHeight="1" thickBot="1">
      <c r="A18" s="135" t="s">
        <v>527</v>
      </c>
      <c r="B18" s="150"/>
      <c r="C18" s="135" t="s">
        <v>512</v>
      </c>
      <c r="D18" s="136"/>
      <c r="E18" s="136"/>
      <c r="F18" s="150"/>
    </row>
    <row r="19" spans="1:6" ht="24" customHeight="1" thickBot="1">
      <c r="A19" s="135" t="s">
        <v>528</v>
      </c>
      <c r="B19" s="136"/>
      <c r="C19" s="136"/>
      <c r="D19" s="136"/>
      <c r="E19" s="136"/>
      <c r="F19" s="150"/>
    </row>
    <row r="20" spans="1:6" ht="24" customHeight="1">
      <c r="A20" s="144" t="s">
        <v>565</v>
      </c>
      <c r="B20" s="145"/>
      <c r="C20" s="145"/>
      <c r="D20" s="145"/>
      <c r="E20" s="145"/>
      <c r="F20" s="139"/>
    </row>
    <row r="21" spans="1:6" ht="16.5" customHeight="1">
      <c r="A21" s="126"/>
      <c r="B21" s="127"/>
      <c r="C21" s="127"/>
      <c r="D21" s="127"/>
      <c r="E21" s="127"/>
      <c r="F21" s="141"/>
    </row>
    <row r="22" spans="1:6" ht="24" customHeight="1" thickBot="1">
      <c r="A22" s="132" t="s">
        <v>566</v>
      </c>
      <c r="B22" s="133"/>
      <c r="C22" s="133"/>
      <c r="D22" s="133"/>
      <c r="E22" s="133"/>
      <c r="F22" s="143"/>
    </row>
    <row r="23" spans="1:6" ht="24" customHeight="1">
      <c r="A23" s="36"/>
      <c r="B23" s="36"/>
      <c r="C23" s="36"/>
      <c r="D23" s="36"/>
      <c r="E23" s="36"/>
      <c r="F23" s="36"/>
    </row>
    <row r="24" spans="1:6" ht="16.5" customHeight="1">
      <c r="A24" s="36"/>
      <c r="B24" s="36"/>
      <c r="C24" s="36"/>
      <c r="D24" s="36"/>
      <c r="E24" s="36"/>
      <c r="F24" s="36"/>
    </row>
    <row r="25" spans="1:6">
      <c r="A25" s="36"/>
      <c r="B25" s="36"/>
      <c r="C25" s="36"/>
      <c r="D25" s="36"/>
      <c r="E25" s="36"/>
      <c r="F25" s="36"/>
    </row>
    <row r="26" spans="1:6" ht="24" customHeight="1">
      <c r="A26" s="36"/>
      <c r="B26" s="36"/>
      <c r="C26" s="36"/>
      <c r="D26" s="36"/>
      <c r="E26" s="36"/>
      <c r="F26" s="36"/>
    </row>
    <row r="27" spans="1:6" ht="24" customHeight="1">
      <c r="A27" s="36"/>
      <c r="B27" s="36"/>
      <c r="C27" s="36"/>
      <c r="D27" s="36"/>
      <c r="E27" s="36"/>
      <c r="F27" s="36"/>
    </row>
    <row r="28" spans="1:6">
      <c r="A28" s="36"/>
      <c r="B28" s="36"/>
      <c r="C28" s="36"/>
      <c r="D28" s="36"/>
      <c r="E28" s="36"/>
      <c r="F28" s="36"/>
    </row>
    <row r="29" spans="1:6">
      <c r="A29" s="36"/>
      <c r="B29" s="36"/>
      <c r="C29" s="36"/>
      <c r="D29" s="36"/>
      <c r="E29" s="36"/>
      <c r="F29" s="36"/>
    </row>
    <row r="30" spans="1:6" ht="36" customHeight="1" thickBot="1">
      <c r="A30" s="41"/>
      <c r="B30" s="41"/>
      <c r="C30" s="41"/>
      <c r="D30" s="41"/>
      <c r="E30" s="41"/>
      <c r="F30" s="41"/>
    </row>
  </sheetData>
  <mergeCells count="40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A15:B15"/>
    <mergeCell ref="C15:F15"/>
    <mergeCell ref="A11:B11"/>
    <mergeCell ref="C11:D11"/>
    <mergeCell ref="E11:F11"/>
    <mergeCell ref="A12:B12"/>
    <mergeCell ref="C12:D12"/>
    <mergeCell ref="E12:F12"/>
    <mergeCell ref="A13:B13"/>
    <mergeCell ref="C13:D13"/>
    <mergeCell ref="E13:F13"/>
    <mergeCell ref="A14:B14"/>
    <mergeCell ref="C14:F14"/>
    <mergeCell ref="A20:F20"/>
    <mergeCell ref="A21:F21"/>
    <mergeCell ref="A22:F22"/>
    <mergeCell ref="A16:A17"/>
    <mergeCell ref="C16:F16"/>
    <mergeCell ref="C17:F17"/>
    <mergeCell ref="A18:B18"/>
    <mergeCell ref="C18:F18"/>
    <mergeCell ref="A19:F1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ColWidth="9" defaultRowHeight="16.5"/>
  <cols>
    <col min="1" max="2" width="9" style="99"/>
    <col min="3" max="3" width="15.375" style="99" bestFit="1" customWidth="1"/>
    <col min="4" max="5" width="13.875" style="99" bestFit="1" customWidth="1"/>
    <col min="6" max="7" width="9" style="99"/>
    <col min="8" max="8" width="13.75" style="99" bestFit="1" customWidth="1"/>
    <col min="9" max="9" width="12.75" style="99" bestFit="1" customWidth="1"/>
    <col min="10" max="11" width="9" style="99"/>
    <col min="12" max="12" width="10.5" style="99" bestFit="1" customWidth="1"/>
    <col min="13" max="16384" width="9" style="99"/>
  </cols>
  <sheetData>
    <row r="1" spans="1:13" ht="17.25" customHeight="1" thickBot="1">
      <c r="A1" s="135"/>
      <c r="B1" s="150"/>
      <c r="C1" s="135"/>
      <c r="D1" s="136"/>
      <c r="E1" s="136"/>
      <c r="F1" s="150"/>
    </row>
    <row r="2" spans="1:13" ht="24.75" customHeight="1" thickBot="1">
      <c r="A2" s="135"/>
      <c r="B2" s="150"/>
      <c r="C2" s="27"/>
      <c r="D2" s="27"/>
      <c r="E2" s="27"/>
      <c r="F2" s="27"/>
    </row>
    <row r="3" spans="1:13" ht="36" customHeight="1" thickBot="1">
      <c r="A3" s="135"/>
      <c r="B3" s="150"/>
      <c r="C3" s="28"/>
      <c r="D3" s="28"/>
      <c r="E3" s="28"/>
      <c r="F3" s="27"/>
    </row>
    <row r="4" spans="1:13" ht="17.25" thickBot="1">
      <c r="A4" s="135"/>
      <c r="B4" s="150"/>
      <c r="C4" s="28"/>
      <c r="D4" s="28"/>
      <c r="E4" s="28"/>
      <c r="F4" s="27"/>
      <c r="H4" s="99" t="s">
        <v>519</v>
      </c>
      <c r="I4" s="99" t="s">
        <v>518</v>
      </c>
      <c r="J4" s="99" t="s">
        <v>514</v>
      </c>
      <c r="K4" s="99" t="s">
        <v>515</v>
      </c>
      <c r="L4" s="99" t="s">
        <v>516</v>
      </c>
      <c r="M4" s="99" t="s">
        <v>517</v>
      </c>
    </row>
    <row r="5" spans="1:13" ht="24" customHeight="1" thickBot="1">
      <c r="A5" s="135"/>
      <c r="B5" s="150"/>
      <c r="C5" s="28"/>
      <c r="D5" s="28"/>
      <c r="E5" s="28"/>
      <c r="F5" s="27"/>
      <c r="H5" s="33">
        <v>98995067</v>
      </c>
      <c r="K5" s="99">
        <f>M5/L5*100</f>
        <v>13.100442819077179</v>
      </c>
      <c r="L5" s="99">
        <f>I11/H5</f>
        <v>2406.0773129533818</v>
      </c>
      <c r="M5" s="99">
        <f>I10/H5</f>
        <v>315.20678256624643</v>
      </c>
    </row>
    <row r="6" spans="1:13" ht="17.25" customHeight="1" thickBot="1">
      <c r="A6" s="135"/>
      <c r="B6" s="150"/>
      <c r="C6" s="28"/>
      <c r="D6" s="28"/>
      <c r="E6" s="28"/>
      <c r="F6" s="27"/>
    </row>
    <row r="7" spans="1:13" ht="17.25" customHeight="1" thickBot="1">
      <c r="A7" s="135"/>
      <c r="B7" s="150"/>
      <c r="C7" s="135"/>
      <c r="D7" s="136"/>
      <c r="E7" s="136"/>
      <c r="F7" s="150"/>
    </row>
    <row r="8" spans="1:13" ht="17.25" customHeight="1" thickBot="1">
      <c r="A8" s="135"/>
      <c r="B8" s="150"/>
      <c r="C8" s="135"/>
      <c r="D8" s="150"/>
      <c r="E8" s="135"/>
      <c r="F8" s="150"/>
      <c r="I8" s="99">
        <v>37793292636</v>
      </c>
    </row>
    <row r="9" spans="1:13" ht="17.25" thickBot="1">
      <c r="A9" s="135"/>
      <c r="B9" s="150"/>
      <c r="C9" s="154"/>
      <c r="D9" s="155"/>
      <c r="E9" s="154"/>
      <c r="F9" s="155"/>
    </row>
    <row r="10" spans="1:13" ht="17.25" thickBot="1">
      <c r="A10" s="135"/>
      <c r="B10" s="150"/>
      <c r="C10" s="154"/>
      <c r="D10" s="155"/>
      <c r="E10" s="154"/>
      <c r="F10" s="155"/>
      <c r="H10" s="99" t="s">
        <v>611</v>
      </c>
      <c r="I10" s="99">
        <v>31203916559</v>
      </c>
    </row>
    <row r="11" spans="1:13" ht="17.25" thickBot="1">
      <c r="A11" s="135"/>
      <c r="B11" s="150"/>
      <c r="C11" s="154"/>
      <c r="D11" s="155"/>
      <c r="E11" s="154"/>
      <c r="F11" s="155"/>
      <c r="H11" s="99" t="s">
        <v>1642</v>
      </c>
      <c r="I11" s="99">
        <v>238189784803</v>
      </c>
    </row>
    <row r="12" spans="1:13" ht="17.25" thickBot="1">
      <c r="A12" s="135"/>
      <c r="B12" s="150"/>
      <c r="C12" s="154"/>
      <c r="D12" s="155"/>
      <c r="E12" s="154"/>
      <c r="F12" s="155"/>
    </row>
    <row r="13" spans="1:13" ht="24" customHeight="1" thickBot="1">
      <c r="A13" s="135"/>
      <c r="B13" s="150"/>
      <c r="C13" s="135"/>
      <c r="D13" s="150"/>
      <c r="E13" s="173"/>
      <c r="F13" s="174"/>
    </row>
    <row r="14" spans="1:13" ht="24" customHeight="1" thickBot="1">
      <c r="A14" s="135"/>
      <c r="B14" s="150"/>
      <c r="C14" s="135"/>
      <c r="D14" s="136"/>
      <c r="E14" s="136"/>
      <c r="F14" s="150"/>
    </row>
    <row r="15" spans="1:13" ht="24" customHeight="1" thickBot="1">
      <c r="A15" s="135"/>
      <c r="B15" s="150"/>
      <c r="C15" s="151"/>
      <c r="D15" s="152"/>
      <c r="E15" s="152"/>
      <c r="F15" s="164"/>
    </row>
    <row r="16" spans="1:13" ht="24" customHeight="1" thickBot="1">
      <c r="A16" s="162"/>
      <c r="B16" s="27"/>
      <c r="C16" s="135"/>
      <c r="D16" s="136"/>
      <c r="E16" s="136"/>
      <c r="F16" s="150"/>
    </row>
    <row r="17" spans="1:6" ht="17.25" thickBot="1">
      <c r="A17" s="163"/>
      <c r="B17" s="27"/>
      <c r="C17" s="135"/>
      <c r="D17" s="136"/>
      <c r="E17" s="136"/>
      <c r="F17" s="150"/>
    </row>
    <row r="18" spans="1:6" ht="24" customHeight="1" thickBot="1">
      <c r="A18" s="135"/>
      <c r="B18" s="150"/>
      <c r="C18" s="135"/>
      <c r="D18" s="136"/>
      <c r="E18" s="136"/>
      <c r="F18" s="150"/>
    </row>
    <row r="19" spans="1:6" ht="24" customHeight="1" thickBot="1">
      <c r="A19" s="135"/>
      <c r="B19" s="136"/>
      <c r="C19" s="136"/>
      <c r="D19" s="136"/>
      <c r="E19" s="136"/>
      <c r="F19" s="150"/>
    </row>
    <row r="20" spans="1:6" ht="24" customHeight="1">
      <c r="A20" s="144"/>
      <c r="B20" s="145"/>
      <c r="C20" s="145"/>
      <c r="D20" s="145"/>
      <c r="E20" s="145"/>
      <c r="F20" s="139"/>
    </row>
    <row r="21" spans="1:6" ht="16.5" customHeight="1">
      <c r="A21" s="126"/>
      <c r="B21" s="127"/>
      <c r="C21" s="127"/>
      <c r="D21" s="127"/>
      <c r="E21" s="127"/>
      <c r="F21" s="141"/>
    </row>
    <row r="22" spans="1:6" ht="24" customHeight="1" thickBot="1">
      <c r="A22" s="132"/>
      <c r="B22" s="133"/>
      <c r="C22" s="133"/>
      <c r="D22" s="133"/>
      <c r="E22" s="133"/>
      <c r="F22" s="143"/>
    </row>
    <row r="23" spans="1:6" ht="24" customHeight="1">
      <c r="A23" s="101"/>
      <c r="B23" s="101"/>
      <c r="C23" s="101"/>
      <c r="D23" s="101"/>
      <c r="E23" s="101"/>
      <c r="F23" s="101"/>
    </row>
    <row r="24" spans="1:6" ht="16.5" customHeight="1">
      <c r="A24" s="101"/>
      <c r="B24" s="101"/>
      <c r="C24" s="101"/>
      <c r="D24" s="101"/>
      <c r="E24" s="101"/>
      <c r="F24" s="101"/>
    </row>
    <row r="25" spans="1:6">
      <c r="A25" s="101"/>
      <c r="B25" s="101"/>
      <c r="C25" s="101"/>
      <c r="D25" s="101"/>
      <c r="E25" s="101"/>
      <c r="F25" s="101"/>
    </row>
    <row r="26" spans="1:6" ht="24" customHeight="1">
      <c r="A26" s="101"/>
      <c r="B26" s="101"/>
      <c r="C26" s="101"/>
      <c r="D26" s="101"/>
      <c r="E26" s="101"/>
      <c r="F26" s="101"/>
    </row>
    <row r="27" spans="1:6" ht="24" customHeight="1">
      <c r="A27" s="101"/>
      <c r="B27" s="101"/>
      <c r="C27" s="101"/>
      <c r="D27" s="101"/>
      <c r="E27" s="101"/>
      <c r="F27" s="101"/>
    </row>
    <row r="28" spans="1:6">
      <c r="A28" s="101"/>
      <c r="B28" s="101"/>
      <c r="C28" s="101"/>
      <c r="D28" s="101"/>
      <c r="E28" s="101"/>
      <c r="F28" s="101"/>
    </row>
    <row r="29" spans="1:6">
      <c r="A29" s="101"/>
      <c r="B29" s="101"/>
      <c r="C29" s="101"/>
      <c r="D29" s="101"/>
      <c r="E29" s="101"/>
      <c r="F29" s="101"/>
    </row>
    <row r="30" spans="1:6" ht="36" customHeight="1" thickBot="1">
      <c r="A30" s="41"/>
      <c r="B30" s="41"/>
      <c r="C30" s="41"/>
      <c r="D30" s="41"/>
      <c r="E30" s="41"/>
      <c r="F30" s="41"/>
    </row>
  </sheetData>
  <mergeCells count="40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A15:B15"/>
    <mergeCell ref="C15:F15"/>
    <mergeCell ref="A11:B11"/>
    <mergeCell ref="C11:D11"/>
    <mergeCell ref="E11:F11"/>
    <mergeCell ref="A12:B12"/>
    <mergeCell ref="C12:D12"/>
    <mergeCell ref="E12:F12"/>
    <mergeCell ref="A13:B13"/>
    <mergeCell ref="C13:D13"/>
    <mergeCell ref="E13:F13"/>
    <mergeCell ref="A14:B14"/>
    <mergeCell ref="C14:F14"/>
    <mergeCell ref="A20:F20"/>
    <mergeCell ref="A21:F21"/>
    <mergeCell ref="A22:F22"/>
    <mergeCell ref="A16:A17"/>
    <mergeCell ref="C16:F16"/>
    <mergeCell ref="C17:F17"/>
    <mergeCell ref="A18:B18"/>
    <mergeCell ref="C18:F18"/>
    <mergeCell ref="A19:F1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ColWidth="9" defaultRowHeight="16.5"/>
  <cols>
    <col min="1" max="2" width="9" style="99"/>
    <col min="3" max="3" width="15.375" style="99" bestFit="1" customWidth="1"/>
    <col min="4" max="5" width="13.875" style="99" bestFit="1" customWidth="1"/>
    <col min="6" max="7" width="9" style="99"/>
    <col min="8" max="8" width="13.75" style="99" bestFit="1" customWidth="1"/>
    <col min="9" max="9" width="12.75" style="99" bestFit="1" customWidth="1"/>
    <col min="10" max="11" width="9" style="99"/>
    <col min="12" max="12" width="10.5" style="99" bestFit="1" customWidth="1"/>
    <col min="13" max="16384" width="9" style="99"/>
  </cols>
  <sheetData>
    <row r="1" spans="1:13" ht="17.25" customHeight="1" thickBot="1">
      <c r="A1" s="135"/>
      <c r="B1" s="150"/>
      <c r="C1" s="135"/>
      <c r="D1" s="136"/>
      <c r="E1" s="136"/>
      <c r="F1" s="150"/>
    </row>
    <row r="2" spans="1:13" ht="24.75" customHeight="1" thickBot="1">
      <c r="A2" s="135"/>
      <c r="B2" s="150"/>
      <c r="C2" s="27"/>
      <c r="D2" s="27"/>
      <c r="E2" s="27"/>
      <c r="F2" s="27"/>
    </row>
    <row r="3" spans="1:13" ht="36" customHeight="1" thickBot="1">
      <c r="A3" s="135"/>
      <c r="B3" s="150"/>
      <c r="C3" s="28"/>
      <c r="D3" s="28"/>
      <c r="E3" s="28"/>
      <c r="F3" s="27"/>
    </row>
    <row r="4" spans="1:13" ht="17.25" thickBot="1">
      <c r="A4" s="135"/>
      <c r="B4" s="150"/>
      <c r="C4" s="28"/>
      <c r="D4" s="28"/>
      <c r="E4" s="28"/>
      <c r="F4" s="27"/>
      <c r="H4" s="99" t="s">
        <v>519</v>
      </c>
      <c r="I4" s="99" t="s">
        <v>518</v>
      </c>
      <c r="J4" s="99" t="s">
        <v>514</v>
      </c>
      <c r="K4" s="99" t="s">
        <v>515</v>
      </c>
      <c r="L4" s="99" t="s">
        <v>516</v>
      </c>
      <c r="M4" s="99" t="s">
        <v>517</v>
      </c>
    </row>
    <row r="5" spans="1:13" ht="24" customHeight="1" thickBot="1">
      <c r="A5" s="135"/>
      <c r="B5" s="150"/>
      <c r="C5" s="28"/>
      <c r="D5" s="28"/>
      <c r="E5" s="28"/>
      <c r="F5" s="27"/>
      <c r="H5" s="33">
        <v>16510993</v>
      </c>
      <c r="K5" s="99">
        <f>M5/L5*100</f>
        <v>21.713086159472716</v>
      </c>
      <c r="L5" s="99">
        <f>I11/H5</f>
        <v>5432.896887182982</v>
      </c>
      <c r="M5" s="99">
        <f>I10/H5</f>
        <v>1179.6495820693522</v>
      </c>
    </row>
    <row r="6" spans="1:13" ht="17.25" customHeight="1" thickBot="1">
      <c r="A6" s="135"/>
      <c r="B6" s="150"/>
      <c r="C6" s="28"/>
      <c r="D6" s="28"/>
      <c r="E6" s="28"/>
      <c r="F6" s="27"/>
    </row>
    <row r="7" spans="1:13" ht="17.25" customHeight="1" thickBot="1">
      <c r="A7" s="135"/>
      <c r="B7" s="150"/>
      <c r="C7" s="135"/>
      <c r="D7" s="136"/>
      <c r="E7" s="136"/>
      <c r="F7" s="150"/>
    </row>
    <row r="8" spans="1:13" ht="17.25" customHeight="1" thickBot="1">
      <c r="A8" s="135"/>
      <c r="B8" s="150"/>
      <c r="C8" s="135"/>
      <c r="D8" s="150"/>
      <c r="E8" s="135"/>
      <c r="F8" s="150"/>
    </row>
    <row r="9" spans="1:13" ht="17.25" thickBot="1">
      <c r="A9" s="135"/>
      <c r="B9" s="150"/>
      <c r="C9" s="154"/>
      <c r="D9" s="155"/>
      <c r="E9" s="154"/>
      <c r="F9" s="155"/>
    </row>
    <row r="10" spans="1:13" ht="17.25" thickBot="1">
      <c r="A10" s="135"/>
      <c r="B10" s="150"/>
      <c r="C10" s="154"/>
      <c r="D10" s="155"/>
      <c r="E10" s="154"/>
      <c r="F10" s="155"/>
      <c r="H10" s="99" t="s">
        <v>611</v>
      </c>
      <c r="I10" s="99">
        <v>19477185992</v>
      </c>
    </row>
    <row r="11" spans="1:13" ht="17.25" thickBot="1">
      <c r="A11" s="135"/>
      <c r="B11" s="150"/>
      <c r="C11" s="154"/>
      <c r="D11" s="155"/>
      <c r="E11" s="154"/>
      <c r="F11" s="155"/>
      <c r="H11" s="99" t="s">
        <v>1642</v>
      </c>
      <c r="I11" s="99">
        <v>89702522474</v>
      </c>
    </row>
    <row r="12" spans="1:13" ht="17.25" thickBot="1">
      <c r="A12" s="135"/>
      <c r="B12" s="150"/>
      <c r="C12" s="154"/>
      <c r="D12" s="155"/>
      <c r="E12" s="154"/>
      <c r="F12" s="155"/>
    </row>
    <row r="13" spans="1:13" ht="24" customHeight="1" thickBot="1">
      <c r="A13" s="135"/>
      <c r="B13" s="150"/>
      <c r="C13" s="135"/>
      <c r="D13" s="150"/>
      <c r="E13" s="173"/>
      <c r="F13" s="174"/>
    </row>
    <row r="14" spans="1:13" ht="24" customHeight="1" thickBot="1">
      <c r="A14" s="135"/>
      <c r="B14" s="150"/>
      <c r="C14" s="135"/>
      <c r="D14" s="136"/>
      <c r="E14" s="136"/>
      <c r="F14" s="150"/>
    </row>
    <row r="15" spans="1:13" ht="24" customHeight="1" thickBot="1">
      <c r="A15" s="135"/>
      <c r="B15" s="150"/>
      <c r="C15" s="151"/>
      <c r="D15" s="152"/>
      <c r="E15" s="152"/>
      <c r="F15" s="164"/>
    </row>
    <row r="16" spans="1:13" ht="24" customHeight="1" thickBot="1">
      <c r="A16" s="162"/>
      <c r="B16" s="27"/>
      <c r="C16" s="135"/>
      <c r="D16" s="136"/>
      <c r="E16" s="136"/>
      <c r="F16" s="150"/>
    </row>
    <row r="17" spans="1:6" ht="17.25" thickBot="1">
      <c r="A17" s="163"/>
      <c r="B17" s="27"/>
      <c r="C17" s="135"/>
      <c r="D17" s="136"/>
      <c r="E17" s="136"/>
      <c r="F17" s="150"/>
    </row>
    <row r="18" spans="1:6" ht="24" customHeight="1" thickBot="1">
      <c r="A18" s="135"/>
      <c r="B18" s="150"/>
      <c r="C18" s="135"/>
      <c r="D18" s="136"/>
      <c r="E18" s="136"/>
      <c r="F18" s="150"/>
    </row>
    <row r="19" spans="1:6" ht="24" customHeight="1" thickBot="1">
      <c r="A19" s="135"/>
      <c r="B19" s="136"/>
      <c r="C19" s="136"/>
      <c r="D19" s="136"/>
      <c r="E19" s="136"/>
      <c r="F19" s="150"/>
    </row>
    <row r="20" spans="1:6" ht="24" customHeight="1">
      <c r="A20" s="144"/>
      <c r="B20" s="145"/>
      <c r="C20" s="145"/>
      <c r="D20" s="145"/>
      <c r="E20" s="145"/>
      <c r="F20" s="139"/>
    </row>
    <row r="21" spans="1:6" ht="16.5" customHeight="1">
      <c r="A21" s="126"/>
      <c r="B21" s="127"/>
      <c r="C21" s="127"/>
      <c r="D21" s="127"/>
      <c r="E21" s="127"/>
      <c r="F21" s="141"/>
    </row>
    <row r="22" spans="1:6" ht="24" customHeight="1" thickBot="1">
      <c r="A22" s="132"/>
      <c r="B22" s="133"/>
      <c r="C22" s="133"/>
      <c r="D22" s="133"/>
      <c r="E22" s="133"/>
      <c r="F22" s="143"/>
    </row>
    <row r="23" spans="1:6" ht="24" customHeight="1">
      <c r="A23" s="101"/>
      <c r="B23" s="101"/>
      <c r="C23" s="101"/>
      <c r="D23" s="101"/>
      <c r="E23" s="101"/>
      <c r="F23" s="101"/>
    </row>
    <row r="24" spans="1:6" ht="16.5" customHeight="1">
      <c r="A24" s="101"/>
      <c r="B24" s="101"/>
      <c r="C24" s="101"/>
      <c r="D24" s="101"/>
      <c r="E24" s="101"/>
      <c r="F24" s="101"/>
    </row>
    <row r="25" spans="1:6">
      <c r="A25" s="101"/>
      <c r="B25" s="101"/>
      <c r="C25" s="101"/>
      <c r="D25" s="101"/>
      <c r="E25" s="101"/>
      <c r="F25" s="101"/>
    </row>
    <row r="26" spans="1:6" ht="24" customHeight="1">
      <c r="A26" s="101"/>
      <c r="B26" s="101"/>
      <c r="C26" s="101"/>
      <c r="D26" s="101"/>
      <c r="E26" s="101"/>
      <c r="F26" s="101"/>
    </row>
    <row r="27" spans="1:6" ht="24" customHeight="1">
      <c r="A27" s="101"/>
      <c r="B27" s="101"/>
      <c r="C27" s="101"/>
      <c r="D27" s="101"/>
      <c r="E27" s="101"/>
      <c r="F27" s="101"/>
    </row>
    <row r="28" spans="1:6">
      <c r="A28" s="101"/>
      <c r="B28" s="101"/>
      <c r="C28" s="101"/>
      <c r="D28" s="101"/>
      <c r="E28" s="101"/>
      <c r="F28" s="101"/>
    </row>
    <row r="29" spans="1:6">
      <c r="A29" s="101"/>
      <c r="B29" s="101"/>
      <c r="C29" s="101"/>
      <c r="D29" s="101"/>
      <c r="E29" s="101"/>
      <c r="F29" s="101"/>
    </row>
    <row r="30" spans="1:6" ht="36" customHeight="1" thickBot="1">
      <c r="A30" s="41"/>
      <c r="B30" s="41"/>
      <c r="C30" s="41"/>
      <c r="D30" s="41"/>
      <c r="E30" s="41"/>
      <c r="F30" s="41"/>
    </row>
  </sheetData>
  <mergeCells count="40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A15:B15"/>
    <mergeCell ref="C15:F15"/>
    <mergeCell ref="A11:B11"/>
    <mergeCell ref="C11:D11"/>
    <mergeCell ref="E11:F11"/>
    <mergeCell ref="A12:B12"/>
    <mergeCell ref="C12:D12"/>
    <mergeCell ref="E12:F12"/>
    <mergeCell ref="A13:B13"/>
    <mergeCell ref="C13:D13"/>
    <mergeCell ref="E13:F13"/>
    <mergeCell ref="A14:B14"/>
    <mergeCell ref="C14:F14"/>
    <mergeCell ref="A20:F20"/>
    <mergeCell ref="A21:F21"/>
    <mergeCell ref="A22:F22"/>
    <mergeCell ref="A16:A17"/>
    <mergeCell ref="C16:F16"/>
    <mergeCell ref="C17:F17"/>
    <mergeCell ref="A18:B18"/>
    <mergeCell ref="C18:F18"/>
    <mergeCell ref="A19:F1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B3" sqref="B3:K13"/>
    </sheetView>
  </sheetViews>
  <sheetFormatPr defaultColWidth="9" defaultRowHeight="16.5"/>
  <cols>
    <col min="1" max="1" width="3.375" style="56" bestFit="1" customWidth="1"/>
    <col min="2" max="2" width="15.375" style="56" customWidth="1"/>
    <col min="3" max="7" width="9" style="56"/>
    <col min="8" max="8" width="11" style="56" bestFit="1" customWidth="1"/>
    <col min="9" max="9" width="9" style="56" customWidth="1"/>
    <col min="10" max="11" width="9" style="56"/>
    <col min="12" max="12" width="7.125" style="56" customWidth="1"/>
    <col min="13" max="16384" width="9" style="56"/>
  </cols>
  <sheetData>
    <row r="1" spans="1:26">
      <c r="N1" s="56" t="s">
        <v>46</v>
      </c>
      <c r="O1" s="56">
        <v>2</v>
      </c>
      <c r="S1" s="56">
        <v>10</v>
      </c>
      <c r="T1" s="56">
        <v>10</v>
      </c>
      <c r="U1" s="56">
        <v>5</v>
      </c>
      <c r="V1" s="56">
        <v>10</v>
      </c>
      <c r="W1" s="56">
        <v>15</v>
      </c>
      <c r="X1" s="56">
        <v>20</v>
      </c>
      <c r="Y1" s="56">
        <v>25</v>
      </c>
      <c r="Z1" s="56" t="s">
        <v>35</v>
      </c>
    </row>
    <row r="2" spans="1:26">
      <c r="B2" s="56" t="s">
        <v>4</v>
      </c>
      <c r="C2" s="56" t="s">
        <v>5</v>
      </c>
      <c r="D2" s="56" t="s">
        <v>6</v>
      </c>
      <c r="E2" s="56" t="s">
        <v>7</v>
      </c>
      <c r="F2" s="56" t="s">
        <v>8</v>
      </c>
      <c r="G2" s="56" t="s">
        <v>40</v>
      </c>
      <c r="H2" s="56" t="s">
        <v>41</v>
      </c>
      <c r="I2" s="56" t="s">
        <v>573</v>
      </c>
      <c r="J2" s="56" t="s">
        <v>260</v>
      </c>
      <c r="K2" s="56" t="s">
        <v>9</v>
      </c>
      <c r="L2" s="56" t="s">
        <v>640</v>
      </c>
      <c r="M2" s="56" t="s">
        <v>38</v>
      </c>
      <c r="N2" s="56" t="s">
        <v>39</v>
      </c>
      <c r="O2" s="56" t="s">
        <v>0</v>
      </c>
      <c r="P2" s="56" t="s">
        <v>1</v>
      </c>
      <c r="Q2" s="56" t="s">
        <v>36</v>
      </c>
      <c r="R2" s="56" t="s">
        <v>37</v>
      </c>
      <c r="S2" s="56">
        <f t="shared" ref="S2:Y2" si="0">POWER((1+S1/100), 10)</f>
        <v>2.5937424601000019</v>
      </c>
      <c r="T2" s="56">
        <f t="shared" si="0"/>
        <v>2.5937424601000019</v>
      </c>
      <c r="U2" s="56">
        <f t="shared" si="0"/>
        <v>1.6288946267774416</v>
      </c>
      <c r="V2" s="56">
        <f t="shared" si="0"/>
        <v>2.5937424601000019</v>
      </c>
      <c r="W2" s="56">
        <f t="shared" si="0"/>
        <v>4.0455577357079067</v>
      </c>
      <c r="X2" s="56">
        <f t="shared" si="0"/>
        <v>6.1917364223999991</v>
      </c>
      <c r="Y2" s="56">
        <f t="shared" si="0"/>
        <v>9.3132257461547852</v>
      </c>
    </row>
    <row r="3" spans="1:26">
      <c r="A3" s="56" t="s">
        <v>340</v>
      </c>
      <c r="B3" s="76"/>
      <c r="C3" s="77"/>
      <c r="D3" s="76"/>
      <c r="E3" s="76"/>
      <c r="F3" s="77"/>
      <c r="G3" s="77"/>
      <c r="H3" s="76"/>
      <c r="I3" s="76"/>
      <c r="J3" s="76"/>
      <c r="K3" s="78"/>
      <c r="L3" s="56" t="e">
        <f t="shared" ref="L3:L13" si="1">I3/C3*100</f>
        <v>#DIV/0!</v>
      </c>
      <c r="M3" s="56" t="e">
        <f t="shared" ref="M3:M13" si="2">C3/G3</f>
        <v>#DIV/0!</v>
      </c>
      <c r="N3" s="56" t="e">
        <f t="shared" ref="N3:N13" si="3">C3/F3</f>
        <v>#DIV/0!</v>
      </c>
      <c r="O3" s="1" t="e">
        <f t="shared" ref="O3:O13" si="4">((POWER(Q3,1/10)-1)*100)</f>
        <v>#DIV/0!</v>
      </c>
      <c r="P3" s="56">
        <f t="shared" ref="P3:P13" si="5">IF($O$1=1,POWER((1+(D3)/100),10)*F3,IF($O$1=2,POWER((1+(E3)/100),10)*F3,POWER((1+(E3+L3)/100),10)*F3))</f>
        <v>0</v>
      </c>
      <c r="Q3" s="56" t="e">
        <f t="shared" ref="Q3:Q13" si="6">P3/C3</f>
        <v>#DIV/0!</v>
      </c>
      <c r="R3" s="56" t="e">
        <f t="shared" ref="R3:R13" si="7">S3/C3*100-100</f>
        <v>#DIV/0!</v>
      </c>
      <c r="S3" s="56">
        <f t="shared" ref="S3:Y13" si="8">$P3/S$2</f>
        <v>0</v>
      </c>
      <c r="T3" s="1">
        <f t="shared" si="8"/>
        <v>0</v>
      </c>
      <c r="U3" s="56">
        <f t="shared" si="8"/>
        <v>0</v>
      </c>
      <c r="V3" s="56">
        <f t="shared" si="8"/>
        <v>0</v>
      </c>
      <c r="W3" s="56">
        <f t="shared" si="8"/>
        <v>0</v>
      </c>
      <c r="X3" s="56">
        <f t="shared" si="8"/>
        <v>0</v>
      </c>
      <c r="Y3" s="56">
        <f t="shared" si="8"/>
        <v>0</v>
      </c>
      <c r="Z3" s="56" t="e">
        <f>ROUND(1000000/C3,  0)</f>
        <v>#DIV/0!</v>
      </c>
    </row>
    <row r="4" spans="1:26">
      <c r="A4" s="56" t="s">
        <v>653</v>
      </c>
      <c r="B4" s="76"/>
      <c r="C4" s="77"/>
      <c r="D4" s="76"/>
      <c r="E4" s="76"/>
      <c r="F4" s="77"/>
      <c r="G4" s="76"/>
      <c r="H4" s="76"/>
      <c r="I4" s="76"/>
      <c r="J4" s="76"/>
      <c r="K4" s="78"/>
      <c r="L4" s="56" t="e">
        <f t="shared" si="1"/>
        <v>#DIV/0!</v>
      </c>
      <c r="M4" s="56" t="e">
        <f t="shared" si="2"/>
        <v>#DIV/0!</v>
      </c>
      <c r="N4" s="56" t="e">
        <f t="shared" si="3"/>
        <v>#DIV/0!</v>
      </c>
      <c r="O4" s="1" t="e">
        <f t="shared" si="4"/>
        <v>#DIV/0!</v>
      </c>
      <c r="P4" s="56">
        <f t="shared" si="5"/>
        <v>0</v>
      </c>
      <c r="Q4" s="56" t="e">
        <f t="shared" si="6"/>
        <v>#DIV/0!</v>
      </c>
      <c r="R4" s="56" t="e">
        <f t="shared" si="7"/>
        <v>#DIV/0!</v>
      </c>
      <c r="S4" s="56">
        <f t="shared" si="8"/>
        <v>0</v>
      </c>
      <c r="T4" s="1">
        <f t="shared" si="8"/>
        <v>0</v>
      </c>
      <c r="U4" s="56">
        <f t="shared" si="8"/>
        <v>0</v>
      </c>
      <c r="V4" s="56">
        <f t="shared" si="8"/>
        <v>0</v>
      </c>
      <c r="W4" s="56">
        <f t="shared" si="8"/>
        <v>0</v>
      </c>
      <c r="X4" s="56">
        <f t="shared" si="8"/>
        <v>0</v>
      </c>
      <c r="Y4" s="56">
        <f t="shared" si="8"/>
        <v>0</v>
      </c>
      <c r="Z4" s="56" t="e">
        <f t="shared" ref="Z4:Z13" si="9">ROUND(1000000/C4,  0)</f>
        <v>#DIV/0!</v>
      </c>
    </row>
    <row r="5" spans="1:26">
      <c r="A5" s="61" t="s">
        <v>336</v>
      </c>
      <c r="B5" s="76"/>
      <c r="C5" s="77"/>
      <c r="D5" s="76"/>
      <c r="E5" s="76"/>
      <c r="F5" s="77"/>
      <c r="G5" s="77"/>
      <c r="H5" s="76"/>
      <c r="I5" s="76"/>
      <c r="J5" s="76"/>
      <c r="K5" s="78"/>
      <c r="L5" s="56" t="e">
        <f t="shared" si="1"/>
        <v>#DIV/0!</v>
      </c>
      <c r="M5" s="56" t="e">
        <f t="shared" si="2"/>
        <v>#DIV/0!</v>
      </c>
      <c r="N5" s="56" t="e">
        <f t="shared" si="3"/>
        <v>#DIV/0!</v>
      </c>
      <c r="O5" s="1" t="e">
        <f t="shared" si="4"/>
        <v>#DIV/0!</v>
      </c>
      <c r="P5" s="56">
        <f t="shared" si="5"/>
        <v>0</v>
      </c>
      <c r="Q5" s="56" t="e">
        <f t="shared" si="6"/>
        <v>#DIV/0!</v>
      </c>
      <c r="R5" s="56" t="e">
        <f t="shared" si="7"/>
        <v>#DIV/0!</v>
      </c>
      <c r="S5" s="56">
        <f t="shared" si="8"/>
        <v>0</v>
      </c>
      <c r="T5" s="1">
        <f t="shared" si="8"/>
        <v>0</v>
      </c>
      <c r="U5" s="56">
        <f t="shared" si="8"/>
        <v>0</v>
      </c>
      <c r="V5" s="56">
        <f t="shared" si="8"/>
        <v>0</v>
      </c>
      <c r="W5" s="56">
        <f t="shared" si="8"/>
        <v>0</v>
      </c>
      <c r="X5" s="56">
        <f t="shared" si="8"/>
        <v>0</v>
      </c>
      <c r="Y5" s="56">
        <f t="shared" si="8"/>
        <v>0</v>
      </c>
      <c r="Z5" s="56" t="e">
        <f t="shared" si="9"/>
        <v>#DIV/0!</v>
      </c>
    </row>
    <row r="6" spans="1:26">
      <c r="A6" s="61" t="s">
        <v>336</v>
      </c>
      <c r="B6" s="76"/>
      <c r="C6" s="77"/>
      <c r="D6" s="76"/>
      <c r="E6" s="76"/>
      <c r="F6" s="77"/>
      <c r="G6" s="76"/>
      <c r="H6" s="76"/>
      <c r="I6" s="76"/>
      <c r="J6" s="76"/>
      <c r="K6" s="78"/>
      <c r="L6" s="56" t="e">
        <f t="shared" si="1"/>
        <v>#DIV/0!</v>
      </c>
      <c r="M6" s="56" t="e">
        <f t="shared" si="2"/>
        <v>#DIV/0!</v>
      </c>
      <c r="N6" s="56" t="e">
        <f t="shared" si="3"/>
        <v>#DIV/0!</v>
      </c>
      <c r="O6" s="1" t="e">
        <f t="shared" si="4"/>
        <v>#DIV/0!</v>
      </c>
      <c r="P6" s="56">
        <f t="shared" si="5"/>
        <v>0</v>
      </c>
      <c r="Q6" s="56" t="e">
        <f t="shared" si="6"/>
        <v>#DIV/0!</v>
      </c>
      <c r="R6" s="56" t="e">
        <f t="shared" si="7"/>
        <v>#DIV/0!</v>
      </c>
      <c r="S6" s="56">
        <f t="shared" si="8"/>
        <v>0</v>
      </c>
      <c r="T6" s="1">
        <f t="shared" si="8"/>
        <v>0</v>
      </c>
      <c r="U6" s="56">
        <f t="shared" si="8"/>
        <v>0</v>
      </c>
      <c r="V6" s="56">
        <f t="shared" si="8"/>
        <v>0</v>
      </c>
      <c r="W6" s="56">
        <f t="shared" si="8"/>
        <v>0</v>
      </c>
      <c r="X6" s="56">
        <f t="shared" si="8"/>
        <v>0</v>
      </c>
      <c r="Y6" s="56">
        <f t="shared" si="8"/>
        <v>0</v>
      </c>
      <c r="Z6" s="56" t="e">
        <f t="shared" si="9"/>
        <v>#DIV/0!</v>
      </c>
    </row>
    <row r="7" spans="1:26">
      <c r="A7" s="61" t="s">
        <v>336</v>
      </c>
      <c r="B7" s="76"/>
      <c r="C7" s="77"/>
      <c r="D7" s="76"/>
      <c r="E7" s="76"/>
      <c r="F7" s="77"/>
      <c r="G7" s="76"/>
      <c r="H7" s="76"/>
      <c r="I7" s="76"/>
      <c r="J7" s="76"/>
      <c r="K7" s="78"/>
      <c r="L7" s="56" t="e">
        <f t="shared" si="1"/>
        <v>#DIV/0!</v>
      </c>
      <c r="M7" s="56" t="e">
        <f t="shared" si="2"/>
        <v>#DIV/0!</v>
      </c>
      <c r="N7" s="56" t="e">
        <f t="shared" si="3"/>
        <v>#DIV/0!</v>
      </c>
      <c r="O7" s="1" t="e">
        <f t="shared" si="4"/>
        <v>#DIV/0!</v>
      </c>
      <c r="P7" s="56">
        <f t="shared" si="5"/>
        <v>0</v>
      </c>
      <c r="Q7" s="56" t="e">
        <f t="shared" si="6"/>
        <v>#DIV/0!</v>
      </c>
      <c r="R7" s="56" t="e">
        <f t="shared" si="7"/>
        <v>#DIV/0!</v>
      </c>
      <c r="S7" s="56">
        <f t="shared" si="8"/>
        <v>0</v>
      </c>
      <c r="T7" s="1">
        <f t="shared" si="8"/>
        <v>0</v>
      </c>
      <c r="U7" s="56">
        <f t="shared" si="8"/>
        <v>0</v>
      </c>
      <c r="V7" s="56">
        <f t="shared" si="8"/>
        <v>0</v>
      </c>
      <c r="W7" s="56">
        <f t="shared" si="8"/>
        <v>0</v>
      </c>
      <c r="X7" s="56">
        <f t="shared" si="8"/>
        <v>0</v>
      </c>
      <c r="Y7" s="56">
        <f t="shared" si="8"/>
        <v>0</v>
      </c>
      <c r="Z7" s="56" t="e">
        <f t="shared" si="9"/>
        <v>#DIV/0!</v>
      </c>
    </row>
    <row r="8" spans="1:26">
      <c r="A8" s="61" t="s">
        <v>336</v>
      </c>
      <c r="B8" s="76"/>
      <c r="C8" s="77"/>
      <c r="D8" s="76"/>
      <c r="E8" s="76"/>
      <c r="F8" s="77"/>
      <c r="G8" s="76"/>
      <c r="H8" s="76"/>
      <c r="I8" s="76"/>
      <c r="J8" s="76"/>
      <c r="K8" s="78"/>
      <c r="L8" s="56" t="e">
        <f t="shared" si="1"/>
        <v>#DIV/0!</v>
      </c>
      <c r="M8" s="56" t="e">
        <f t="shared" si="2"/>
        <v>#DIV/0!</v>
      </c>
      <c r="N8" s="56" t="e">
        <f t="shared" si="3"/>
        <v>#DIV/0!</v>
      </c>
      <c r="O8" s="1" t="e">
        <f t="shared" si="4"/>
        <v>#DIV/0!</v>
      </c>
      <c r="P8" s="56">
        <f t="shared" si="5"/>
        <v>0</v>
      </c>
      <c r="Q8" s="56" t="e">
        <f t="shared" si="6"/>
        <v>#DIV/0!</v>
      </c>
      <c r="R8" s="56" t="e">
        <f t="shared" si="7"/>
        <v>#DIV/0!</v>
      </c>
      <c r="S8" s="56">
        <f t="shared" si="8"/>
        <v>0</v>
      </c>
      <c r="T8" s="1">
        <f t="shared" si="8"/>
        <v>0</v>
      </c>
      <c r="U8" s="56">
        <f t="shared" si="8"/>
        <v>0</v>
      </c>
      <c r="V8" s="56">
        <f t="shared" si="8"/>
        <v>0</v>
      </c>
      <c r="W8" s="56">
        <f t="shared" si="8"/>
        <v>0</v>
      </c>
      <c r="X8" s="56">
        <f t="shared" si="8"/>
        <v>0</v>
      </c>
      <c r="Y8" s="56">
        <f t="shared" si="8"/>
        <v>0</v>
      </c>
      <c r="Z8" s="56" t="e">
        <f t="shared" si="9"/>
        <v>#DIV/0!</v>
      </c>
    </row>
    <row r="9" spans="1:26">
      <c r="A9" s="61" t="s">
        <v>336</v>
      </c>
      <c r="B9" s="76"/>
      <c r="C9" s="77"/>
      <c r="D9" s="76"/>
      <c r="E9" s="76"/>
      <c r="F9" s="77"/>
      <c r="G9" s="76"/>
      <c r="H9" s="76"/>
      <c r="I9" s="76"/>
      <c r="J9" s="76"/>
      <c r="K9" s="78"/>
      <c r="L9" s="56" t="e">
        <f t="shared" si="1"/>
        <v>#DIV/0!</v>
      </c>
      <c r="M9" s="56" t="e">
        <f t="shared" si="2"/>
        <v>#DIV/0!</v>
      </c>
      <c r="N9" s="56" t="e">
        <f t="shared" si="3"/>
        <v>#DIV/0!</v>
      </c>
      <c r="O9" s="1" t="e">
        <f t="shared" si="4"/>
        <v>#DIV/0!</v>
      </c>
      <c r="P9" s="56">
        <f t="shared" si="5"/>
        <v>0</v>
      </c>
      <c r="Q9" s="56" t="e">
        <f t="shared" si="6"/>
        <v>#DIV/0!</v>
      </c>
      <c r="R9" s="56" t="e">
        <f t="shared" si="7"/>
        <v>#DIV/0!</v>
      </c>
      <c r="S9" s="56">
        <f t="shared" si="8"/>
        <v>0</v>
      </c>
      <c r="T9" s="1">
        <f t="shared" si="8"/>
        <v>0</v>
      </c>
      <c r="U9" s="56">
        <f t="shared" si="8"/>
        <v>0</v>
      </c>
      <c r="V9" s="56">
        <f t="shared" si="8"/>
        <v>0</v>
      </c>
      <c r="W9" s="56">
        <f t="shared" si="8"/>
        <v>0</v>
      </c>
      <c r="X9" s="56">
        <f t="shared" si="8"/>
        <v>0</v>
      </c>
      <c r="Y9" s="56">
        <f t="shared" si="8"/>
        <v>0</v>
      </c>
      <c r="Z9" s="56" t="e">
        <f t="shared" si="9"/>
        <v>#DIV/0!</v>
      </c>
    </row>
    <row r="10" spans="1:26">
      <c r="A10" s="61" t="s">
        <v>336</v>
      </c>
      <c r="B10" s="76"/>
      <c r="C10" s="77"/>
      <c r="D10" s="76"/>
      <c r="E10" s="76"/>
      <c r="F10" s="77"/>
      <c r="G10" s="76"/>
      <c r="H10" s="76"/>
      <c r="I10" s="76"/>
      <c r="J10" s="78"/>
      <c r="K10" s="78"/>
      <c r="L10" s="56" t="e">
        <f t="shared" si="1"/>
        <v>#DIV/0!</v>
      </c>
      <c r="M10" s="56" t="e">
        <f t="shared" si="2"/>
        <v>#DIV/0!</v>
      </c>
      <c r="N10" s="56" t="e">
        <f t="shared" si="3"/>
        <v>#DIV/0!</v>
      </c>
      <c r="O10" s="1" t="e">
        <f t="shared" si="4"/>
        <v>#DIV/0!</v>
      </c>
      <c r="P10" s="56">
        <f t="shared" si="5"/>
        <v>0</v>
      </c>
      <c r="Q10" s="56" t="e">
        <f t="shared" si="6"/>
        <v>#DIV/0!</v>
      </c>
      <c r="R10" s="56" t="e">
        <f t="shared" si="7"/>
        <v>#DIV/0!</v>
      </c>
      <c r="S10" s="56">
        <f t="shared" si="8"/>
        <v>0</v>
      </c>
      <c r="T10" s="1">
        <f t="shared" si="8"/>
        <v>0</v>
      </c>
      <c r="U10" s="56">
        <f t="shared" si="8"/>
        <v>0</v>
      </c>
      <c r="V10" s="56">
        <f t="shared" si="8"/>
        <v>0</v>
      </c>
      <c r="W10" s="56">
        <f t="shared" si="8"/>
        <v>0</v>
      </c>
      <c r="X10" s="56">
        <f t="shared" si="8"/>
        <v>0</v>
      </c>
      <c r="Y10" s="56">
        <f t="shared" si="8"/>
        <v>0</v>
      </c>
      <c r="Z10" s="56" t="e">
        <f t="shared" si="9"/>
        <v>#DIV/0!</v>
      </c>
    </row>
    <row r="11" spans="1:26">
      <c r="A11" s="61" t="s">
        <v>336</v>
      </c>
      <c r="B11" s="76"/>
      <c r="C11" s="77"/>
      <c r="D11" s="76"/>
      <c r="E11" s="76"/>
      <c r="F11" s="77"/>
      <c r="G11" s="76"/>
      <c r="H11" s="76"/>
      <c r="I11" s="76"/>
      <c r="J11" s="78"/>
      <c r="K11" s="78"/>
      <c r="L11" s="56" t="e">
        <f t="shared" si="1"/>
        <v>#DIV/0!</v>
      </c>
      <c r="M11" s="56" t="e">
        <f t="shared" si="2"/>
        <v>#DIV/0!</v>
      </c>
      <c r="N11" s="56" t="e">
        <f t="shared" si="3"/>
        <v>#DIV/0!</v>
      </c>
      <c r="O11" s="1" t="e">
        <f t="shared" si="4"/>
        <v>#DIV/0!</v>
      </c>
      <c r="P11" s="56">
        <f t="shared" si="5"/>
        <v>0</v>
      </c>
      <c r="Q11" s="56" t="e">
        <f t="shared" si="6"/>
        <v>#DIV/0!</v>
      </c>
      <c r="R11" s="56" t="e">
        <f t="shared" si="7"/>
        <v>#DIV/0!</v>
      </c>
      <c r="S11" s="56">
        <f t="shared" si="8"/>
        <v>0</v>
      </c>
      <c r="T11" s="1">
        <f t="shared" si="8"/>
        <v>0</v>
      </c>
      <c r="U11" s="56">
        <f t="shared" si="8"/>
        <v>0</v>
      </c>
      <c r="V11" s="56">
        <f t="shared" si="8"/>
        <v>0</v>
      </c>
      <c r="W11" s="56">
        <f t="shared" si="8"/>
        <v>0</v>
      </c>
      <c r="X11" s="56">
        <f t="shared" si="8"/>
        <v>0</v>
      </c>
      <c r="Y11" s="56">
        <f t="shared" si="8"/>
        <v>0</v>
      </c>
      <c r="Z11" s="56" t="e">
        <f t="shared" si="9"/>
        <v>#DIV/0!</v>
      </c>
    </row>
    <row r="12" spans="1:26">
      <c r="A12" s="61" t="s">
        <v>336</v>
      </c>
      <c r="B12" s="76"/>
      <c r="C12" s="77"/>
      <c r="D12" s="76"/>
      <c r="E12" s="76"/>
      <c r="F12" s="77"/>
      <c r="G12" s="76"/>
      <c r="H12" s="76"/>
      <c r="I12" s="76"/>
      <c r="J12" s="76"/>
      <c r="K12" s="78"/>
      <c r="L12" s="56" t="e">
        <f t="shared" si="1"/>
        <v>#DIV/0!</v>
      </c>
      <c r="M12" s="56" t="e">
        <f t="shared" si="2"/>
        <v>#DIV/0!</v>
      </c>
      <c r="N12" s="56" t="e">
        <f t="shared" si="3"/>
        <v>#DIV/0!</v>
      </c>
      <c r="O12" s="1" t="e">
        <f t="shared" si="4"/>
        <v>#DIV/0!</v>
      </c>
      <c r="P12" s="56">
        <f t="shared" si="5"/>
        <v>0</v>
      </c>
      <c r="Q12" s="56" t="e">
        <f t="shared" si="6"/>
        <v>#DIV/0!</v>
      </c>
      <c r="R12" s="56" t="e">
        <f t="shared" si="7"/>
        <v>#DIV/0!</v>
      </c>
      <c r="S12" s="56">
        <f t="shared" si="8"/>
        <v>0</v>
      </c>
      <c r="T12" s="1">
        <f t="shared" si="8"/>
        <v>0</v>
      </c>
      <c r="U12" s="56">
        <f t="shared" si="8"/>
        <v>0</v>
      </c>
      <c r="V12" s="56">
        <f t="shared" si="8"/>
        <v>0</v>
      </c>
      <c r="W12" s="56">
        <f t="shared" si="8"/>
        <v>0</v>
      </c>
      <c r="X12" s="56">
        <f t="shared" si="8"/>
        <v>0</v>
      </c>
      <c r="Y12" s="56">
        <f t="shared" si="8"/>
        <v>0</v>
      </c>
      <c r="Z12" s="56" t="e">
        <f t="shared" si="9"/>
        <v>#DIV/0!</v>
      </c>
    </row>
    <row r="13" spans="1:26">
      <c r="A13" s="61" t="s">
        <v>336</v>
      </c>
      <c r="B13" s="76"/>
      <c r="C13" s="77"/>
      <c r="D13" s="76"/>
      <c r="E13" s="76"/>
      <c r="F13" s="77"/>
      <c r="G13" s="76"/>
      <c r="H13" s="76"/>
      <c r="I13" s="76"/>
      <c r="J13" s="76"/>
      <c r="K13" s="78"/>
      <c r="L13" s="56" t="e">
        <f t="shared" si="1"/>
        <v>#DIV/0!</v>
      </c>
      <c r="M13" s="56" t="e">
        <f t="shared" si="2"/>
        <v>#DIV/0!</v>
      </c>
      <c r="N13" s="56" t="e">
        <f t="shared" si="3"/>
        <v>#DIV/0!</v>
      </c>
      <c r="O13" s="1" t="e">
        <f t="shared" si="4"/>
        <v>#DIV/0!</v>
      </c>
      <c r="P13" s="56">
        <f t="shared" si="5"/>
        <v>0</v>
      </c>
      <c r="Q13" s="56" t="e">
        <f t="shared" si="6"/>
        <v>#DIV/0!</v>
      </c>
      <c r="R13" s="56" t="e">
        <f t="shared" si="7"/>
        <v>#DIV/0!</v>
      </c>
      <c r="S13" s="56">
        <f t="shared" si="8"/>
        <v>0</v>
      </c>
      <c r="T13" s="1">
        <f t="shared" si="8"/>
        <v>0</v>
      </c>
      <c r="U13" s="56">
        <f t="shared" si="8"/>
        <v>0</v>
      </c>
      <c r="V13" s="56">
        <f t="shared" si="8"/>
        <v>0</v>
      </c>
      <c r="W13" s="56">
        <f t="shared" si="8"/>
        <v>0</v>
      </c>
      <c r="X13" s="56">
        <f t="shared" si="8"/>
        <v>0</v>
      </c>
      <c r="Y13" s="56">
        <f t="shared" si="8"/>
        <v>0</v>
      </c>
      <c r="Z13" s="56" t="e">
        <f t="shared" si="9"/>
        <v>#DIV/0!</v>
      </c>
    </row>
    <row r="14" spans="1:26">
      <c r="C14" s="57"/>
      <c r="F14" s="57"/>
      <c r="K14" s="58"/>
      <c r="O14" s="1"/>
      <c r="T14" s="1"/>
    </row>
    <row r="15" spans="1:26">
      <c r="C15" s="57"/>
      <c r="F15" s="57"/>
      <c r="K15" s="58"/>
      <c r="O15" s="1"/>
      <c r="T15" s="1"/>
    </row>
    <row r="16" spans="1:26">
      <c r="B16" s="57"/>
      <c r="E16" s="57"/>
      <c r="F16" s="57"/>
      <c r="M16" s="1"/>
    </row>
    <row r="17" spans="2:13">
      <c r="B17" s="57"/>
      <c r="E17" s="57"/>
      <c r="M17" s="1"/>
    </row>
    <row r="18" spans="2:13">
      <c r="B18" s="57"/>
      <c r="E18" s="57"/>
      <c r="F18" s="57"/>
      <c r="M18" s="1"/>
    </row>
    <row r="19" spans="2:13">
      <c r="B19" s="57"/>
      <c r="E19" s="57"/>
      <c r="F19" s="57"/>
      <c r="M19" s="1"/>
    </row>
    <row r="20" spans="2:13">
      <c r="B20" s="57"/>
      <c r="E20" s="57"/>
      <c r="F20" s="57"/>
      <c r="M20" s="1"/>
    </row>
    <row r="21" spans="2:13">
      <c r="B21" s="57"/>
      <c r="E21" s="57"/>
      <c r="F21" s="57"/>
      <c r="M21" s="1"/>
    </row>
    <row r="22" spans="2:13">
      <c r="B22" s="57"/>
      <c r="E22" s="57"/>
      <c r="F22" s="57"/>
      <c r="M22" s="1"/>
    </row>
    <row r="23" spans="2:13">
      <c r="B23" s="57"/>
      <c r="E23" s="57"/>
      <c r="M23" s="1"/>
    </row>
    <row r="24" spans="2:13">
      <c r="B24" s="57"/>
      <c r="E24" s="57"/>
      <c r="F24" s="57"/>
      <c r="M24" s="1"/>
    </row>
    <row r="25" spans="2:13">
      <c r="B25" s="57"/>
      <c r="E25" s="57"/>
      <c r="F25" s="57"/>
      <c r="M25" s="1"/>
    </row>
    <row r="26" spans="2:13">
      <c r="B26" s="57"/>
      <c r="E26" s="57"/>
      <c r="F26" s="57"/>
      <c r="M26" s="1"/>
    </row>
    <row r="27" spans="2:13">
      <c r="B27" s="57"/>
      <c r="E27" s="57"/>
      <c r="F27" s="57"/>
      <c r="M27" s="1"/>
    </row>
  </sheetData>
  <autoFilter ref="B2:X2">
    <sortState ref="B3:X15">
      <sortCondition descending="1" ref="O2"/>
    </sortState>
  </autoFilter>
  <phoneticPr fontId="1" type="noConversion"/>
  <conditionalFormatting sqref="H16:H1048576">
    <cfRule type="cellIs" dxfId="335" priority="13" operator="greaterThan">
      <formula>20</formula>
    </cfRule>
    <cfRule type="cellIs" dxfId="334" priority="14" operator="greaterThan">
      <formula>10</formula>
    </cfRule>
  </conditionalFormatting>
  <conditionalFormatting sqref="M16:M27">
    <cfRule type="cellIs" dxfId="333" priority="11" operator="greaterThan">
      <formula>22</formula>
    </cfRule>
    <cfRule type="cellIs" dxfId="332" priority="12" operator="greaterThan">
      <formula>17.9</formula>
    </cfRule>
  </conditionalFormatting>
  <conditionalFormatting sqref="L16:L27 G16:G1048576 H1:H1048576">
    <cfRule type="cellIs" dxfId="331" priority="10" operator="lessThan">
      <formula>1</formula>
    </cfRule>
  </conditionalFormatting>
  <conditionalFormatting sqref="H16:H1048576">
    <cfRule type="cellIs" dxfId="330" priority="7" operator="greaterThan">
      <formula>3</formula>
    </cfRule>
    <cfRule type="cellIs" dxfId="329" priority="9" operator="greaterThan">
      <formula>0.1</formula>
    </cfRule>
  </conditionalFormatting>
  <conditionalFormatting sqref="K16:K1048576">
    <cfRule type="cellIs" dxfId="328" priority="8" operator="lessThan">
      <formula>10</formula>
    </cfRule>
  </conditionalFormatting>
  <conditionalFormatting sqref="O1:O15">
    <cfRule type="cellIs" dxfId="327" priority="2" operator="greaterThan">
      <formula>20</formula>
    </cfRule>
    <cfRule type="cellIs" dxfId="326" priority="5" operator="greaterThan">
      <formula>15</formula>
    </cfRule>
  </conditionalFormatting>
  <conditionalFormatting sqref="N1:N15">
    <cfRule type="cellIs" dxfId="325" priority="4" operator="lessThan">
      <formula>1</formula>
    </cfRule>
  </conditionalFormatting>
  <conditionalFormatting sqref="M1:M15">
    <cfRule type="cellIs" dxfId="324" priority="3" operator="lessThan">
      <formula>10</formula>
    </cfRule>
  </conditionalFormatting>
  <conditionalFormatting sqref="O1:O15">
    <cfRule type="cellIs" dxfId="323" priority="6" operator="greaterThan">
      <formula>10</formula>
    </cfRule>
  </conditionalFormatting>
  <conditionalFormatting sqref="L1:L1048576">
    <cfRule type="cellIs" dxfId="322" priority="1" operator="greaterThan">
      <formula>3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ColWidth="9" defaultRowHeight="16.5"/>
  <cols>
    <col min="1" max="2" width="9" style="99"/>
    <col min="3" max="3" width="15.375" style="99" bestFit="1" customWidth="1"/>
    <col min="4" max="5" width="13.875" style="99" bestFit="1" customWidth="1"/>
    <col min="6" max="7" width="9" style="99"/>
    <col min="8" max="8" width="13.75" style="99" bestFit="1" customWidth="1"/>
    <col min="9" max="9" width="13.125" style="99" bestFit="1" customWidth="1"/>
    <col min="10" max="11" width="9" style="99"/>
    <col min="12" max="12" width="10.5" style="99" bestFit="1" customWidth="1"/>
    <col min="13" max="16384" width="9" style="99"/>
  </cols>
  <sheetData>
    <row r="1" spans="1:13" ht="17.25" customHeight="1" thickBot="1">
      <c r="A1" s="135"/>
      <c r="B1" s="150"/>
      <c r="C1" s="135"/>
      <c r="D1" s="136"/>
      <c r="E1" s="136"/>
      <c r="F1" s="150"/>
    </row>
    <row r="2" spans="1:13" ht="24.75" customHeight="1" thickBot="1">
      <c r="A2" s="135"/>
      <c r="B2" s="150"/>
      <c r="C2" s="27"/>
      <c r="D2" s="27"/>
      <c r="E2" s="27"/>
      <c r="F2" s="27"/>
    </row>
    <row r="3" spans="1:13" ht="36" customHeight="1" thickBot="1">
      <c r="A3" s="135"/>
      <c r="B3" s="150"/>
      <c r="C3" s="28"/>
      <c r="D3" s="28"/>
      <c r="E3" s="28"/>
      <c r="F3" s="27"/>
    </row>
    <row r="4" spans="1:13" ht="17.25" thickBot="1">
      <c r="A4" s="135"/>
      <c r="B4" s="150"/>
      <c r="C4" s="28"/>
      <c r="D4" s="28"/>
      <c r="E4" s="28"/>
      <c r="F4" s="27"/>
      <c r="H4" s="99" t="s">
        <v>519</v>
      </c>
      <c r="I4" s="99" t="s">
        <v>518</v>
      </c>
      <c r="J4" s="99" t="s">
        <v>514</v>
      </c>
      <c r="K4" s="99" t="s">
        <v>515</v>
      </c>
      <c r="L4" s="99" t="s">
        <v>516</v>
      </c>
      <c r="M4" s="99" t="s">
        <v>517</v>
      </c>
    </row>
    <row r="5" spans="1:13" ht="24" customHeight="1" thickBot="1">
      <c r="A5" s="135"/>
      <c r="B5" s="150"/>
      <c r="C5" s="28"/>
      <c r="D5" s="28"/>
      <c r="E5" s="28"/>
      <c r="F5" s="27"/>
      <c r="H5" s="33">
        <v>8956502</v>
      </c>
      <c r="K5" s="99">
        <f>M5/L5*100</f>
        <v>10.532234582956999</v>
      </c>
      <c r="L5" s="99">
        <f>I11/H5</f>
        <v>65321.733230115955</v>
      </c>
      <c r="M5" s="99">
        <f>I10/H5</f>
        <v>6879.8381774491872</v>
      </c>
    </row>
    <row r="6" spans="1:13" ht="17.25" customHeight="1" thickBot="1">
      <c r="A6" s="135"/>
      <c r="B6" s="150"/>
      <c r="C6" s="28"/>
      <c r="D6" s="28"/>
      <c r="E6" s="28"/>
      <c r="F6" s="27"/>
    </row>
    <row r="7" spans="1:13" ht="17.25" customHeight="1" thickBot="1">
      <c r="A7" s="135"/>
      <c r="B7" s="150"/>
      <c r="C7" s="135"/>
      <c r="D7" s="136"/>
      <c r="E7" s="136"/>
      <c r="F7" s="150"/>
    </row>
    <row r="8" spans="1:13" ht="17.25" customHeight="1" thickBot="1">
      <c r="A8" s="135"/>
      <c r="B8" s="150"/>
      <c r="C8" s="135"/>
      <c r="D8" s="150"/>
      <c r="E8" s="135"/>
      <c r="F8" s="150"/>
    </row>
    <row r="9" spans="1:13" ht="17.25" thickBot="1">
      <c r="A9" s="135"/>
      <c r="B9" s="150"/>
      <c r="C9" s="154"/>
      <c r="D9" s="155"/>
      <c r="E9" s="154"/>
      <c r="F9" s="155"/>
    </row>
    <row r="10" spans="1:13" ht="17.25" thickBot="1">
      <c r="A10" s="135"/>
      <c r="B10" s="150"/>
      <c r="C10" s="154"/>
      <c r="D10" s="155"/>
      <c r="E10" s="154"/>
      <c r="F10" s="155"/>
      <c r="H10" s="99" t="s">
        <v>611</v>
      </c>
      <c r="I10" s="99">
        <v>61619284396</v>
      </c>
    </row>
    <row r="11" spans="1:13" ht="17.25" thickBot="1">
      <c r="A11" s="135"/>
      <c r="B11" s="150"/>
      <c r="C11" s="154"/>
      <c r="D11" s="155"/>
      <c r="E11" s="154"/>
      <c r="F11" s="155"/>
      <c r="H11" s="99" t="s">
        <v>1642</v>
      </c>
      <c r="I11" s="99">
        <v>585054234319</v>
      </c>
    </row>
    <row r="12" spans="1:13" ht="17.25" thickBot="1">
      <c r="A12" s="135"/>
      <c r="B12" s="150"/>
      <c r="C12" s="154"/>
      <c r="D12" s="155"/>
      <c r="E12" s="154"/>
      <c r="F12" s="155"/>
    </row>
    <row r="13" spans="1:13" ht="24" customHeight="1" thickBot="1">
      <c r="A13" s="135"/>
      <c r="B13" s="150"/>
      <c r="C13" s="135"/>
      <c r="D13" s="150"/>
      <c r="E13" s="173"/>
      <c r="F13" s="174"/>
    </row>
    <row r="14" spans="1:13" ht="24" customHeight="1" thickBot="1">
      <c r="A14" s="135"/>
      <c r="B14" s="150"/>
      <c r="C14" s="135"/>
      <c r="D14" s="136"/>
      <c r="E14" s="136"/>
      <c r="F14" s="150"/>
    </row>
    <row r="15" spans="1:13" ht="24" customHeight="1" thickBot="1">
      <c r="A15" s="135"/>
      <c r="B15" s="150"/>
      <c r="C15" s="151"/>
      <c r="D15" s="152"/>
      <c r="E15" s="152"/>
      <c r="F15" s="164"/>
    </row>
    <row r="16" spans="1:13" ht="24" customHeight="1" thickBot="1">
      <c r="A16" s="162"/>
      <c r="B16" s="27"/>
      <c r="C16" s="135"/>
      <c r="D16" s="136"/>
      <c r="E16" s="136"/>
      <c r="F16" s="150"/>
    </row>
    <row r="17" spans="1:6" ht="17.25" thickBot="1">
      <c r="A17" s="163"/>
      <c r="B17" s="27"/>
      <c r="C17" s="135"/>
      <c r="D17" s="136"/>
      <c r="E17" s="136"/>
      <c r="F17" s="150"/>
    </row>
    <row r="18" spans="1:6" ht="24" customHeight="1" thickBot="1">
      <c r="A18" s="135"/>
      <c r="B18" s="150"/>
      <c r="C18" s="135"/>
      <c r="D18" s="136"/>
      <c r="E18" s="136"/>
      <c r="F18" s="150"/>
    </row>
    <row r="19" spans="1:6" ht="24" customHeight="1" thickBot="1">
      <c r="A19" s="135"/>
      <c r="B19" s="136"/>
      <c r="C19" s="136"/>
      <c r="D19" s="136"/>
      <c r="E19" s="136"/>
      <c r="F19" s="150"/>
    </row>
    <row r="20" spans="1:6" ht="24" customHeight="1">
      <c r="A20" s="144"/>
      <c r="B20" s="145"/>
      <c r="C20" s="145"/>
      <c r="D20" s="145"/>
      <c r="E20" s="145"/>
      <c r="F20" s="139"/>
    </row>
    <row r="21" spans="1:6" ht="16.5" customHeight="1">
      <c r="A21" s="126"/>
      <c r="B21" s="127"/>
      <c r="C21" s="127"/>
      <c r="D21" s="127"/>
      <c r="E21" s="127"/>
      <c r="F21" s="141"/>
    </row>
    <row r="22" spans="1:6" ht="24" customHeight="1" thickBot="1">
      <c r="A22" s="132"/>
      <c r="B22" s="133"/>
      <c r="C22" s="133"/>
      <c r="D22" s="133"/>
      <c r="E22" s="133"/>
      <c r="F22" s="143"/>
    </row>
    <row r="23" spans="1:6" ht="24" customHeight="1">
      <c r="A23" s="101"/>
      <c r="B23" s="101"/>
      <c r="C23" s="101"/>
      <c r="D23" s="101"/>
      <c r="E23" s="101"/>
      <c r="F23" s="101"/>
    </row>
    <row r="24" spans="1:6" ht="16.5" customHeight="1">
      <c r="A24" s="101"/>
      <c r="B24" s="101"/>
      <c r="C24" s="101"/>
      <c r="D24" s="101"/>
      <c r="E24" s="101"/>
      <c r="F24" s="101"/>
    </row>
    <row r="25" spans="1:6">
      <c r="A25" s="101"/>
      <c r="B25" s="101"/>
      <c r="C25" s="101"/>
      <c r="D25" s="101"/>
      <c r="E25" s="101"/>
      <c r="F25" s="101"/>
    </row>
    <row r="26" spans="1:6" ht="24" customHeight="1">
      <c r="A26" s="101"/>
      <c r="B26" s="101"/>
      <c r="C26" s="101"/>
      <c r="D26" s="101"/>
      <c r="E26" s="101"/>
      <c r="F26" s="101"/>
    </row>
    <row r="27" spans="1:6" ht="24" customHeight="1">
      <c r="A27" s="101"/>
      <c r="B27" s="101"/>
      <c r="C27" s="101"/>
      <c r="D27" s="101"/>
      <c r="E27" s="101"/>
      <c r="F27" s="101"/>
    </row>
    <row r="28" spans="1:6">
      <c r="A28" s="101"/>
      <c r="B28" s="101"/>
      <c r="C28" s="101"/>
      <c r="D28" s="101"/>
      <c r="E28" s="101"/>
      <c r="F28" s="101"/>
    </row>
    <row r="29" spans="1:6">
      <c r="A29" s="101"/>
      <c r="B29" s="101"/>
      <c r="C29" s="101"/>
      <c r="D29" s="101"/>
      <c r="E29" s="101"/>
      <c r="F29" s="101"/>
    </row>
    <row r="30" spans="1:6" ht="36" customHeight="1" thickBot="1">
      <c r="A30" s="41"/>
      <c r="B30" s="41"/>
      <c r="C30" s="41"/>
      <c r="D30" s="41"/>
      <c r="E30" s="41"/>
      <c r="F30" s="41"/>
    </row>
  </sheetData>
  <mergeCells count="40">
    <mergeCell ref="A5:B5"/>
    <mergeCell ref="A1:B1"/>
    <mergeCell ref="C1:F1"/>
    <mergeCell ref="A2:B2"/>
    <mergeCell ref="A3:B3"/>
    <mergeCell ref="A4:B4"/>
    <mergeCell ref="A6:B6"/>
    <mergeCell ref="A7:B7"/>
    <mergeCell ref="C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A15:B15"/>
    <mergeCell ref="C15:F15"/>
    <mergeCell ref="A11:B11"/>
    <mergeCell ref="C11:D11"/>
    <mergeCell ref="E11:F11"/>
    <mergeCell ref="A12:B12"/>
    <mergeCell ref="C12:D12"/>
    <mergeCell ref="E12:F12"/>
    <mergeCell ref="A13:B13"/>
    <mergeCell ref="C13:D13"/>
    <mergeCell ref="E13:F13"/>
    <mergeCell ref="A14:B14"/>
    <mergeCell ref="C14:F14"/>
    <mergeCell ref="A20:F20"/>
    <mergeCell ref="A21:F21"/>
    <mergeCell ref="A22:F22"/>
    <mergeCell ref="A16:A17"/>
    <mergeCell ref="C16:F16"/>
    <mergeCell ref="C17:F17"/>
    <mergeCell ref="A18:B18"/>
    <mergeCell ref="C18:F18"/>
    <mergeCell ref="A19:F1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A9" sqref="A9:XFD11"/>
    </sheetView>
  </sheetViews>
  <sheetFormatPr defaultColWidth="9" defaultRowHeight="16.5"/>
  <cols>
    <col min="1" max="1" width="3.375" style="69" bestFit="1" customWidth="1"/>
    <col min="2" max="2" width="15.375" style="69" customWidth="1"/>
    <col min="3" max="7" width="9" style="69"/>
    <col min="8" max="8" width="11" style="69" bestFit="1" customWidth="1"/>
    <col min="9" max="9" width="9" style="69" customWidth="1"/>
    <col min="10" max="11" width="9" style="69"/>
    <col min="12" max="12" width="7.125" style="69" customWidth="1"/>
    <col min="13" max="16384" width="9" style="69"/>
  </cols>
  <sheetData>
    <row r="1" spans="1:26">
      <c r="N1" s="69" t="s">
        <v>46</v>
      </c>
      <c r="O1" s="69">
        <v>2</v>
      </c>
      <c r="S1" s="69">
        <v>10</v>
      </c>
      <c r="T1" s="69">
        <v>10</v>
      </c>
      <c r="U1" s="69">
        <v>5</v>
      </c>
      <c r="V1" s="69">
        <v>10</v>
      </c>
      <c r="W1" s="69">
        <v>15</v>
      </c>
      <c r="X1" s="69">
        <v>20</v>
      </c>
      <c r="Y1" s="69">
        <v>25</v>
      </c>
      <c r="Z1" s="69" t="s">
        <v>35</v>
      </c>
    </row>
    <row r="2" spans="1:26">
      <c r="B2" s="69" t="s">
        <v>4</v>
      </c>
      <c r="C2" s="69" t="s">
        <v>5</v>
      </c>
      <c r="D2" s="69" t="s">
        <v>6</v>
      </c>
      <c r="E2" s="69" t="s">
        <v>7</v>
      </c>
      <c r="F2" s="69" t="s">
        <v>8</v>
      </c>
      <c r="G2" s="69" t="s">
        <v>40</v>
      </c>
      <c r="H2" s="69" t="s">
        <v>41</v>
      </c>
      <c r="I2" s="69" t="s">
        <v>573</v>
      </c>
      <c r="J2" s="69" t="s">
        <v>260</v>
      </c>
      <c r="K2" s="69" t="s">
        <v>9</v>
      </c>
      <c r="L2" s="69" t="s">
        <v>640</v>
      </c>
      <c r="M2" s="69" t="s">
        <v>38</v>
      </c>
      <c r="N2" s="69" t="s">
        <v>39</v>
      </c>
      <c r="O2" s="69" t="s">
        <v>0</v>
      </c>
      <c r="P2" s="69" t="s">
        <v>1</v>
      </c>
      <c r="Q2" s="69" t="s">
        <v>36</v>
      </c>
      <c r="R2" s="69" t="s">
        <v>37</v>
      </c>
      <c r="S2" s="69">
        <f t="shared" ref="S2:Y2" si="0">POWER((1+S1/100), 10)</f>
        <v>2.5937424601000019</v>
      </c>
      <c r="T2" s="69">
        <f t="shared" si="0"/>
        <v>2.5937424601000019</v>
      </c>
      <c r="U2" s="69">
        <f t="shared" si="0"/>
        <v>1.6288946267774416</v>
      </c>
      <c r="V2" s="69">
        <f t="shared" si="0"/>
        <v>2.5937424601000019</v>
      </c>
      <c r="W2" s="69">
        <f t="shared" si="0"/>
        <v>4.0455577357079067</v>
      </c>
      <c r="X2" s="69">
        <f t="shared" si="0"/>
        <v>6.1917364223999991</v>
      </c>
      <c r="Y2" s="69">
        <f t="shared" si="0"/>
        <v>9.3132257461547852</v>
      </c>
    </row>
    <row r="3" spans="1:26">
      <c r="A3" s="69" t="s">
        <v>353</v>
      </c>
      <c r="B3" s="82" t="s">
        <v>351</v>
      </c>
      <c r="C3" s="83">
        <v>34050</v>
      </c>
      <c r="D3" s="82">
        <v>17</v>
      </c>
      <c r="E3" s="82">
        <v>18.899999999999999</v>
      </c>
      <c r="F3" s="83">
        <v>8741</v>
      </c>
      <c r="G3" s="83">
        <v>1489</v>
      </c>
      <c r="H3" s="82">
        <v>2.29</v>
      </c>
      <c r="I3" s="82">
        <v>100</v>
      </c>
      <c r="J3" s="82" t="s">
        <v>272</v>
      </c>
      <c r="K3" s="84" t="s">
        <v>352</v>
      </c>
      <c r="L3" s="69">
        <f t="shared" ref="L3:L8" si="1">I3/C3*100</f>
        <v>0.29368575624082233</v>
      </c>
      <c r="M3" s="69">
        <f t="shared" ref="M3:M8" si="2">C3/G3</f>
        <v>22.867696440564139</v>
      </c>
      <c r="N3" s="69">
        <f t="shared" ref="N3:N8" si="3">C3/F3</f>
        <v>3.8954353048850248</v>
      </c>
      <c r="O3" s="1">
        <f t="shared" ref="O3:O8" si="4">((POWER(Q3,1/10)-1)*100)</f>
        <v>3.7830082581507884</v>
      </c>
      <c r="P3" s="69">
        <f t="shared" ref="P3:P8" si="5">IF($O$1=1,POWER((1+(D3)/100),10)*F3,IF($O$1=2,POWER((1+(E3)/100),10)*F3,POWER((1+(E3+L3)/100),10)*F3))</f>
        <v>49360.513202915157</v>
      </c>
      <c r="Q3" s="69">
        <f t="shared" ref="Q3:Q8" si="6">P3/C3</f>
        <v>1.4496479648433234</v>
      </c>
      <c r="R3" s="69">
        <f t="shared" ref="R3:R8" si="7">S3/C3*100-100</f>
        <v>-44.109795511947937</v>
      </c>
      <c r="S3" s="69">
        <f t="shared" ref="S3:Y8" si="8">$P3/S$2</f>
        <v>19030.614628181727</v>
      </c>
      <c r="T3" s="1">
        <f t="shared" si="8"/>
        <v>19030.614628181727</v>
      </c>
      <c r="U3" s="69">
        <f t="shared" si="8"/>
        <v>30303.07325684325</v>
      </c>
      <c r="V3" s="69">
        <f t="shared" si="8"/>
        <v>19030.614628181727</v>
      </c>
      <c r="W3" s="69">
        <f t="shared" si="8"/>
        <v>12201.163950087062</v>
      </c>
      <c r="X3" s="69">
        <f t="shared" si="8"/>
        <v>7971.998456578739</v>
      </c>
      <c r="Y3" s="69">
        <f t="shared" si="8"/>
        <v>5300.0447480074199</v>
      </c>
      <c r="Z3" s="69">
        <f>ROUND(1000000/C3,  0)</f>
        <v>29</v>
      </c>
    </row>
    <row r="4" spans="1:26">
      <c r="A4" s="69" t="s">
        <v>353</v>
      </c>
      <c r="B4" s="82" t="s">
        <v>651</v>
      </c>
      <c r="C4" s="83">
        <v>40150</v>
      </c>
      <c r="D4" s="82">
        <v>3.3</v>
      </c>
      <c r="E4" s="82">
        <v>11.3</v>
      </c>
      <c r="F4" s="83">
        <v>14015</v>
      </c>
      <c r="G4" s="83">
        <v>1324</v>
      </c>
      <c r="H4" s="82">
        <v>3.63</v>
      </c>
      <c r="I4" s="82"/>
      <c r="J4" s="82" t="s">
        <v>276</v>
      </c>
      <c r="K4" s="84" t="s">
        <v>652</v>
      </c>
      <c r="L4" s="69">
        <f t="shared" si="1"/>
        <v>0</v>
      </c>
      <c r="M4" s="69">
        <f t="shared" si="2"/>
        <v>30.32477341389728</v>
      </c>
      <c r="N4" s="69">
        <f t="shared" si="3"/>
        <v>2.8647877274348912</v>
      </c>
      <c r="O4" s="1">
        <f t="shared" si="4"/>
        <v>0.18112851145823949</v>
      </c>
      <c r="P4" s="69">
        <f t="shared" si="5"/>
        <v>40883.187196709907</v>
      </c>
      <c r="Q4" s="69">
        <f t="shared" si="6"/>
        <v>1.0182612004161871</v>
      </c>
      <c r="R4" s="69">
        <f t="shared" si="7"/>
        <v>-60.741622729307984</v>
      </c>
      <c r="S4" s="69">
        <f t="shared" si="8"/>
        <v>15762.238474182843</v>
      </c>
      <c r="T4" s="1">
        <f t="shared" si="8"/>
        <v>15762.238474182843</v>
      </c>
      <c r="U4" s="69">
        <f t="shared" si="8"/>
        <v>25098.730467048095</v>
      </c>
      <c r="V4" s="69">
        <f t="shared" si="8"/>
        <v>15762.238474182843</v>
      </c>
      <c r="W4" s="69">
        <f t="shared" si="8"/>
        <v>10105.698612543967</v>
      </c>
      <c r="X4" s="69">
        <f t="shared" si="8"/>
        <v>6602.8629785993126</v>
      </c>
      <c r="Y4" s="69">
        <f t="shared" si="8"/>
        <v>4389.7987991528744</v>
      </c>
      <c r="Z4" s="69">
        <f t="shared" ref="Z4:Z8" si="9">ROUND(1000000/C4,  0)</f>
        <v>25</v>
      </c>
    </row>
    <row r="5" spans="1:26">
      <c r="A5" s="72" t="s">
        <v>337</v>
      </c>
      <c r="B5" s="82" t="s">
        <v>187</v>
      </c>
      <c r="C5" s="83">
        <v>14700</v>
      </c>
      <c r="D5" s="82">
        <v>6.6</v>
      </c>
      <c r="E5" s="82">
        <v>8.1</v>
      </c>
      <c r="F5" s="83">
        <v>38057</v>
      </c>
      <c r="G5" s="83">
        <v>2899</v>
      </c>
      <c r="H5" s="82">
        <v>0.54</v>
      </c>
      <c r="I5" s="82"/>
      <c r="J5" s="82" t="s">
        <v>312</v>
      </c>
      <c r="K5" s="84" t="s">
        <v>188</v>
      </c>
      <c r="L5" s="69">
        <f t="shared" si="1"/>
        <v>0</v>
      </c>
      <c r="M5" s="69">
        <f t="shared" si="2"/>
        <v>5.0707140393239047</v>
      </c>
      <c r="N5" s="69">
        <f t="shared" si="3"/>
        <v>0.38626271119636335</v>
      </c>
      <c r="O5" s="1">
        <f t="shared" si="4"/>
        <v>18.887834198368392</v>
      </c>
      <c r="P5" s="69">
        <f t="shared" si="5"/>
        <v>82926.147489900715</v>
      </c>
      <c r="Q5" s="69">
        <f t="shared" si="6"/>
        <v>5.6412345231224981</v>
      </c>
      <c r="R5" s="69">
        <f t="shared" si="7"/>
        <v>117.49401144880821</v>
      </c>
      <c r="S5" s="69">
        <f t="shared" si="8"/>
        <v>31971.619682974808</v>
      </c>
      <c r="T5" s="1">
        <f t="shared" si="8"/>
        <v>31971.619682974808</v>
      </c>
      <c r="U5" s="69">
        <f t="shared" si="8"/>
        <v>50909.461009125822</v>
      </c>
      <c r="V5" s="69">
        <f t="shared" si="8"/>
        <v>31971.619682974808</v>
      </c>
      <c r="W5" s="69">
        <f t="shared" si="8"/>
        <v>20498.075397109613</v>
      </c>
      <c r="X5" s="69">
        <f t="shared" si="8"/>
        <v>13393.035787165734</v>
      </c>
      <c r="Y5" s="69">
        <f t="shared" si="8"/>
        <v>8904.127286309902</v>
      </c>
      <c r="Z5" s="69">
        <f t="shared" si="9"/>
        <v>68</v>
      </c>
    </row>
    <row r="6" spans="1:26">
      <c r="A6" s="72" t="s">
        <v>337</v>
      </c>
      <c r="B6" s="82" t="s">
        <v>314</v>
      </c>
      <c r="C6" s="83">
        <v>9320</v>
      </c>
      <c r="D6" s="82">
        <v>-20</v>
      </c>
      <c r="E6" s="82">
        <v>11.5</v>
      </c>
      <c r="F6" s="83">
        <v>3251</v>
      </c>
      <c r="G6" s="82">
        <v>359</v>
      </c>
      <c r="H6" s="82">
        <v>4.5199999999999996</v>
      </c>
      <c r="I6" s="82"/>
      <c r="J6" s="82" t="s">
        <v>271</v>
      </c>
      <c r="K6" s="84" t="s">
        <v>315</v>
      </c>
      <c r="L6" s="69">
        <f t="shared" si="1"/>
        <v>0</v>
      </c>
      <c r="M6" s="69">
        <f t="shared" si="2"/>
        <v>25.961002785515319</v>
      </c>
      <c r="N6" s="69">
        <f t="shared" si="3"/>
        <v>2.8668102122423869</v>
      </c>
      <c r="O6" s="1">
        <f t="shared" si="4"/>
        <v>0.35406595531684015</v>
      </c>
      <c r="P6" s="69">
        <f t="shared" si="5"/>
        <v>9655.2971329692318</v>
      </c>
      <c r="Q6" s="69">
        <f t="shared" si="6"/>
        <v>1.0359760872284582</v>
      </c>
      <c r="R6" s="69">
        <f t="shared" si="7"/>
        <v>-60.05863715596049</v>
      </c>
      <c r="S6" s="69">
        <f t="shared" si="8"/>
        <v>3722.535017064482</v>
      </c>
      <c r="T6" s="1">
        <f t="shared" si="8"/>
        <v>3722.535017064482</v>
      </c>
      <c r="U6" s="69">
        <f t="shared" si="8"/>
        <v>5927.5148768039062</v>
      </c>
      <c r="V6" s="69">
        <f t="shared" si="8"/>
        <v>3722.535017064482</v>
      </c>
      <c r="W6" s="69">
        <f t="shared" si="8"/>
        <v>2386.6417843322938</v>
      </c>
      <c r="X6" s="69">
        <f t="shared" si="8"/>
        <v>1559.3843914348522</v>
      </c>
      <c r="Y6" s="69">
        <f t="shared" si="8"/>
        <v>1036.7296354816353</v>
      </c>
      <c r="Z6" s="69">
        <f t="shared" si="9"/>
        <v>107</v>
      </c>
    </row>
    <row r="7" spans="1:26">
      <c r="A7" s="72" t="s">
        <v>337</v>
      </c>
      <c r="B7" s="82" t="s">
        <v>665</v>
      </c>
      <c r="C7" s="83">
        <v>2520</v>
      </c>
      <c r="D7" s="82">
        <v>-30.5</v>
      </c>
      <c r="E7" s="82">
        <v>34.4</v>
      </c>
      <c r="F7" s="82">
        <v>637</v>
      </c>
      <c r="G7" s="82">
        <v>195</v>
      </c>
      <c r="H7" s="82">
        <v>2.3199999999999998</v>
      </c>
      <c r="I7" s="82"/>
      <c r="J7" s="84" t="s">
        <v>270</v>
      </c>
      <c r="K7" s="84" t="s">
        <v>666</v>
      </c>
      <c r="L7" s="69">
        <f t="shared" si="1"/>
        <v>0</v>
      </c>
      <c r="M7" s="69">
        <f t="shared" si="2"/>
        <v>12.923076923076923</v>
      </c>
      <c r="N7" s="69">
        <f t="shared" si="3"/>
        <v>3.9560439560439562</v>
      </c>
      <c r="O7" s="1">
        <f t="shared" si="4"/>
        <v>17.131352450985272</v>
      </c>
      <c r="P7" s="69">
        <f t="shared" si="5"/>
        <v>12249.888042970237</v>
      </c>
      <c r="Q7" s="69">
        <f t="shared" si="6"/>
        <v>4.8610666837183478</v>
      </c>
      <c r="R7" s="69">
        <f t="shared" si="7"/>
        <v>87.415163937707575</v>
      </c>
      <c r="S7" s="69">
        <f t="shared" si="8"/>
        <v>4722.8621312302312</v>
      </c>
      <c r="T7" s="1">
        <f t="shared" si="8"/>
        <v>4722.8621312302312</v>
      </c>
      <c r="U7" s="69">
        <f t="shared" si="8"/>
        <v>7520.3686239699027</v>
      </c>
      <c r="V7" s="69">
        <f t="shared" si="8"/>
        <v>4722.8621312302312</v>
      </c>
      <c r="W7" s="69">
        <f t="shared" si="8"/>
        <v>3027.9849759273566</v>
      </c>
      <c r="X7" s="69">
        <f t="shared" si="8"/>
        <v>1978.4253087152599</v>
      </c>
      <c r="Y7" s="69">
        <f t="shared" si="8"/>
        <v>1315.3217131054653</v>
      </c>
      <c r="Z7" s="69">
        <f t="shared" si="9"/>
        <v>397</v>
      </c>
    </row>
    <row r="8" spans="1:26">
      <c r="A8" s="72" t="s">
        <v>337</v>
      </c>
      <c r="B8" s="82" t="s">
        <v>662</v>
      </c>
      <c r="C8" s="83">
        <v>59000</v>
      </c>
      <c r="D8" s="82">
        <v>8.8000000000000007</v>
      </c>
      <c r="E8" s="82">
        <v>20.399999999999999</v>
      </c>
      <c r="F8" s="83">
        <v>6020</v>
      </c>
      <c r="G8" s="83">
        <v>1069</v>
      </c>
      <c r="H8" s="82">
        <v>13.16</v>
      </c>
      <c r="I8" s="82"/>
      <c r="J8" s="82" t="s">
        <v>308</v>
      </c>
      <c r="K8" s="84" t="s">
        <v>663</v>
      </c>
      <c r="L8" s="69">
        <f t="shared" si="1"/>
        <v>0</v>
      </c>
      <c r="M8" s="69">
        <f t="shared" si="2"/>
        <v>55.191768007483631</v>
      </c>
      <c r="N8" s="69">
        <f t="shared" si="3"/>
        <v>9.8006644518272417</v>
      </c>
      <c r="O8" s="1">
        <f t="shared" si="4"/>
        <v>-4.1701220815396507</v>
      </c>
      <c r="P8" s="69">
        <f t="shared" si="5"/>
        <v>38535.532131834596</v>
      </c>
      <c r="Q8" s="69">
        <f t="shared" si="6"/>
        <v>0.65314461240397625</v>
      </c>
      <c r="R8" s="69">
        <f t="shared" si="7"/>
        <v>-74.818447766059464</v>
      </c>
      <c r="S8" s="69">
        <f t="shared" si="8"/>
        <v>14857.115818024915</v>
      </c>
      <c r="T8" s="1">
        <f t="shared" si="8"/>
        <v>14857.115818024915</v>
      </c>
      <c r="U8" s="69">
        <f t="shared" si="8"/>
        <v>23657.473907979049</v>
      </c>
      <c r="V8" s="69">
        <f t="shared" si="8"/>
        <v>14857.115818024915</v>
      </c>
      <c r="W8" s="69">
        <f t="shared" si="8"/>
        <v>9525.3941852572534</v>
      </c>
      <c r="X8" s="69">
        <f t="shared" si="8"/>
        <v>6223.7035789223264</v>
      </c>
      <c r="Y8" s="69">
        <f t="shared" si="8"/>
        <v>4137.7212560046692</v>
      </c>
      <c r="Z8" s="69">
        <f t="shared" si="9"/>
        <v>17</v>
      </c>
    </row>
    <row r="9" spans="1:26">
      <c r="A9" s="72"/>
      <c r="B9" s="73"/>
      <c r="C9" s="74"/>
      <c r="D9" s="73"/>
      <c r="E9" s="73"/>
      <c r="F9" s="74"/>
      <c r="G9" s="73"/>
      <c r="H9" s="73"/>
      <c r="I9" s="73"/>
      <c r="J9" s="73"/>
      <c r="K9" s="75"/>
      <c r="O9" s="1"/>
      <c r="T9" s="1"/>
    </row>
    <row r="10" spans="1:26">
      <c r="A10" s="72"/>
      <c r="B10" s="73"/>
      <c r="C10" s="74"/>
      <c r="D10" s="73"/>
      <c r="E10" s="73"/>
      <c r="F10" s="74"/>
      <c r="G10" s="73"/>
      <c r="H10" s="73"/>
      <c r="I10" s="73"/>
      <c r="J10" s="75"/>
      <c r="K10" s="75"/>
      <c r="O10" s="1"/>
      <c r="T10" s="1"/>
    </row>
    <row r="11" spans="1:26">
      <c r="A11" s="72"/>
      <c r="B11" s="73"/>
      <c r="C11" s="74"/>
      <c r="D11" s="73"/>
      <c r="E11" s="73"/>
      <c r="F11" s="74"/>
      <c r="G11" s="73"/>
      <c r="H11" s="73"/>
      <c r="I11" s="73"/>
      <c r="J11" s="73"/>
      <c r="K11" s="75"/>
      <c r="O11" s="1"/>
      <c r="T11" s="1"/>
    </row>
    <row r="12" spans="1:26">
      <c r="A12" s="72"/>
      <c r="C12" s="70"/>
      <c r="F12" s="70"/>
      <c r="K12" s="71"/>
      <c r="O12" s="1"/>
      <c r="T12" s="1"/>
    </row>
    <row r="13" spans="1:26">
      <c r="A13" s="72"/>
      <c r="C13" s="70"/>
      <c r="F13" s="70"/>
      <c r="K13" s="71"/>
      <c r="O13" s="1"/>
      <c r="T13" s="1"/>
    </row>
    <row r="14" spans="1:26">
      <c r="C14" s="70"/>
      <c r="F14" s="70"/>
      <c r="K14" s="71"/>
      <c r="O14" s="1"/>
      <c r="T14" s="1"/>
    </row>
    <row r="15" spans="1:26">
      <c r="C15" s="70"/>
      <c r="F15" s="70"/>
      <c r="K15" s="71"/>
      <c r="O15" s="1"/>
      <c r="T15" s="1"/>
    </row>
    <row r="16" spans="1:26">
      <c r="B16" s="70"/>
      <c r="E16" s="70"/>
      <c r="F16" s="70"/>
      <c r="M16" s="1"/>
    </row>
    <row r="17" spans="2:13">
      <c r="B17" s="70"/>
      <c r="E17" s="70"/>
      <c r="M17" s="1"/>
    </row>
    <row r="18" spans="2:13">
      <c r="B18" s="70"/>
      <c r="E18" s="70"/>
      <c r="F18" s="70"/>
      <c r="M18" s="1"/>
    </row>
    <row r="19" spans="2:13">
      <c r="B19" s="70"/>
      <c r="E19" s="70"/>
      <c r="F19" s="70"/>
      <c r="M19" s="1"/>
    </row>
    <row r="20" spans="2:13">
      <c r="B20" s="70"/>
      <c r="E20" s="70"/>
      <c r="F20" s="70"/>
      <c r="M20" s="1"/>
    </row>
    <row r="21" spans="2:13">
      <c r="B21" s="70"/>
      <c r="E21" s="70"/>
      <c r="F21" s="70"/>
      <c r="M21" s="1"/>
    </row>
    <row r="22" spans="2:13">
      <c r="B22" s="70"/>
      <c r="E22" s="70"/>
      <c r="F22" s="70"/>
      <c r="M22" s="1"/>
    </row>
    <row r="23" spans="2:13">
      <c r="B23" s="70"/>
      <c r="E23" s="70"/>
      <c r="M23" s="1"/>
    </row>
    <row r="24" spans="2:13">
      <c r="B24" s="70"/>
      <c r="E24" s="70"/>
      <c r="F24" s="70"/>
      <c r="M24" s="1"/>
    </row>
    <row r="25" spans="2:13">
      <c r="B25" s="70"/>
      <c r="E25" s="70"/>
      <c r="F25" s="70"/>
      <c r="M25" s="1"/>
    </row>
    <row r="26" spans="2:13">
      <c r="B26" s="70"/>
      <c r="E26" s="70"/>
      <c r="F26" s="70"/>
      <c r="M26" s="1"/>
    </row>
    <row r="27" spans="2:13">
      <c r="B27" s="70"/>
      <c r="E27" s="70"/>
      <c r="F27" s="70"/>
      <c r="M27" s="1"/>
    </row>
  </sheetData>
  <autoFilter ref="B2:X2">
    <sortState ref="B3:X15">
      <sortCondition descending="1" ref="O2"/>
    </sortState>
  </autoFilter>
  <phoneticPr fontId="1" type="noConversion"/>
  <conditionalFormatting sqref="H16:H1048576">
    <cfRule type="cellIs" dxfId="321" priority="13" operator="greaterThan">
      <formula>20</formula>
    </cfRule>
    <cfRule type="cellIs" dxfId="320" priority="14" operator="greaterThan">
      <formula>10</formula>
    </cfRule>
  </conditionalFormatting>
  <conditionalFormatting sqref="M16:M27">
    <cfRule type="cellIs" dxfId="319" priority="11" operator="greaterThan">
      <formula>22</formula>
    </cfRule>
    <cfRule type="cellIs" dxfId="318" priority="12" operator="greaterThan">
      <formula>17.9</formula>
    </cfRule>
  </conditionalFormatting>
  <conditionalFormatting sqref="L16:L27 G16:G1048576 H1:H1048576">
    <cfRule type="cellIs" dxfId="317" priority="10" operator="lessThan">
      <formula>1</formula>
    </cfRule>
  </conditionalFormatting>
  <conditionalFormatting sqref="H16:H1048576">
    <cfRule type="cellIs" dxfId="316" priority="7" operator="greaterThan">
      <formula>3</formula>
    </cfRule>
    <cfRule type="cellIs" dxfId="315" priority="9" operator="greaterThan">
      <formula>0.1</formula>
    </cfRule>
  </conditionalFormatting>
  <conditionalFormatting sqref="K16:K1048576">
    <cfRule type="cellIs" dxfId="314" priority="8" operator="lessThan">
      <formula>10</formula>
    </cfRule>
  </conditionalFormatting>
  <conditionalFormatting sqref="O1:O15">
    <cfRule type="cellIs" dxfId="313" priority="2" operator="greaterThan">
      <formula>20</formula>
    </cfRule>
    <cfRule type="cellIs" dxfId="312" priority="5" operator="greaterThan">
      <formula>15</formula>
    </cfRule>
  </conditionalFormatting>
  <conditionalFormatting sqref="N1:N15">
    <cfRule type="cellIs" dxfId="311" priority="4" operator="lessThan">
      <formula>1</formula>
    </cfRule>
  </conditionalFormatting>
  <conditionalFormatting sqref="M1:M15">
    <cfRule type="cellIs" dxfId="310" priority="3" operator="lessThan">
      <formula>10</formula>
    </cfRule>
  </conditionalFormatting>
  <conditionalFormatting sqref="O1:O15">
    <cfRule type="cellIs" dxfId="309" priority="6" operator="greaterThan">
      <formula>10</formula>
    </cfRule>
  </conditionalFormatting>
  <conditionalFormatting sqref="L1:L1048576">
    <cfRule type="cellIs" dxfId="308" priority="1" operator="greaterThan">
      <formula>3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C5" sqref="C5"/>
    </sheetView>
  </sheetViews>
  <sheetFormatPr defaultColWidth="9" defaultRowHeight="16.5"/>
  <cols>
    <col min="1" max="1" width="3.375" style="61" bestFit="1" customWidth="1"/>
    <col min="2" max="2" width="15.375" style="61" customWidth="1"/>
    <col min="3" max="7" width="9" style="61"/>
    <col min="8" max="8" width="11" style="61" bestFit="1" customWidth="1"/>
    <col min="9" max="9" width="9" style="61" customWidth="1"/>
    <col min="10" max="11" width="9" style="61"/>
    <col min="12" max="12" width="7.125" style="61" customWidth="1"/>
    <col min="13" max="16384" width="9" style="61"/>
  </cols>
  <sheetData>
    <row r="1" spans="1:26">
      <c r="N1" s="61" t="s">
        <v>46</v>
      </c>
      <c r="O1" s="61">
        <v>2</v>
      </c>
      <c r="S1" s="61">
        <v>10</v>
      </c>
      <c r="T1" s="61">
        <v>10</v>
      </c>
      <c r="U1" s="61">
        <v>5</v>
      </c>
      <c r="V1" s="61">
        <v>10</v>
      </c>
      <c r="W1" s="61">
        <v>15</v>
      </c>
      <c r="X1" s="61">
        <v>20</v>
      </c>
      <c r="Y1" s="61">
        <v>25</v>
      </c>
      <c r="Z1" s="61" t="s">
        <v>35</v>
      </c>
    </row>
    <row r="2" spans="1:26">
      <c r="B2" s="61" t="s">
        <v>4</v>
      </c>
      <c r="C2" s="61" t="s">
        <v>5</v>
      </c>
      <c r="D2" s="61" t="s">
        <v>6</v>
      </c>
      <c r="E2" s="61" t="s">
        <v>7</v>
      </c>
      <c r="F2" s="61" t="s">
        <v>8</v>
      </c>
      <c r="G2" s="61" t="s">
        <v>40</v>
      </c>
      <c r="H2" s="61" t="s">
        <v>41</v>
      </c>
      <c r="I2" s="61" t="s">
        <v>573</v>
      </c>
      <c r="J2" s="61" t="s">
        <v>260</v>
      </c>
      <c r="K2" s="61" t="s">
        <v>9</v>
      </c>
      <c r="L2" s="61" t="s">
        <v>640</v>
      </c>
      <c r="M2" s="61" t="s">
        <v>38</v>
      </c>
      <c r="N2" s="61" t="s">
        <v>39</v>
      </c>
      <c r="O2" s="61" t="s">
        <v>0</v>
      </c>
      <c r="P2" s="61" t="s">
        <v>1</v>
      </c>
      <c r="Q2" s="61" t="s">
        <v>36</v>
      </c>
      <c r="R2" s="61" t="s">
        <v>37</v>
      </c>
      <c r="S2" s="61">
        <f t="shared" ref="S2:Y2" si="0">POWER((1+S1/100), 10)</f>
        <v>2.5937424601000019</v>
      </c>
      <c r="T2" s="61">
        <f t="shared" si="0"/>
        <v>2.5937424601000019</v>
      </c>
      <c r="U2" s="61">
        <f t="shared" si="0"/>
        <v>1.6288946267774416</v>
      </c>
      <c r="V2" s="61">
        <f t="shared" si="0"/>
        <v>2.5937424601000019</v>
      </c>
      <c r="W2" s="61">
        <f t="shared" si="0"/>
        <v>4.0455577357079067</v>
      </c>
      <c r="X2" s="61">
        <f t="shared" si="0"/>
        <v>6.1917364223999991</v>
      </c>
      <c r="Y2" s="61">
        <f t="shared" si="0"/>
        <v>9.3132257461547852</v>
      </c>
    </row>
    <row r="3" spans="1:26">
      <c r="A3" s="61" t="s">
        <v>661</v>
      </c>
      <c r="B3" s="85" t="s">
        <v>351</v>
      </c>
      <c r="C3" s="86">
        <v>34850</v>
      </c>
      <c r="D3" s="85">
        <v>17</v>
      </c>
      <c r="E3" s="85">
        <v>18.899999999999999</v>
      </c>
      <c r="F3" s="86">
        <v>8741</v>
      </c>
      <c r="G3" s="86">
        <v>1489</v>
      </c>
      <c r="H3" s="85">
        <v>2.34</v>
      </c>
      <c r="I3" s="85">
        <v>100</v>
      </c>
      <c r="J3" s="85" t="s">
        <v>272</v>
      </c>
      <c r="K3" s="87" t="s">
        <v>352</v>
      </c>
      <c r="L3" s="61">
        <f t="shared" ref="L3:L8" si="1">I3/C3*100</f>
        <v>0.28694404591104739</v>
      </c>
      <c r="M3" s="61">
        <f t="shared" ref="M3:M8" si="2">C3/G3</f>
        <v>23.404969778374749</v>
      </c>
      <c r="N3" s="61">
        <f t="shared" ref="N3:N8" si="3">C3/F3</f>
        <v>3.9869580139572132</v>
      </c>
      <c r="O3" s="1">
        <f t="shared" ref="O3:O8" si="4">((POWER(Q3,1/10)-1)*100)</f>
        <v>3.5422715332892096</v>
      </c>
      <c r="P3" s="61">
        <f t="shared" ref="P3:P8" si="5">IF($O$1=1,POWER((1+(D3)/100),10)*F3,IF($O$1=2,POWER((1+(E3)/100),10)*F3,POWER((1+(E3+L3)/100),10)*F3))</f>
        <v>49360.513202915157</v>
      </c>
      <c r="Q3" s="61">
        <f t="shared" ref="Q3:Q8" si="6">P3/C3</f>
        <v>1.4163705366690145</v>
      </c>
      <c r="R3" s="61">
        <f t="shared" ref="R3:R8" si="7">S3/C3*100-100</f>
        <v>-45.392784424155728</v>
      </c>
      <c r="S3" s="61">
        <f t="shared" ref="S3:Y8" si="8">$P3/S$2</f>
        <v>19030.614628181727</v>
      </c>
      <c r="T3" s="1">
        <f t="shared" si="8"/>
        <v>19030.614628181727</v>
      </c>
      <c r="U3" s="61">
        <f t="shared" si="8"/>
        <v>30303.07325684325</v>
      </c>
      <c r="V3" s="61">
        <f t="shared" si="8"/>
        <v>19030.614628181727</v>
      </c>
      <c r="W3" s="61">
        <f t="shared" si="8"/>
        <v>12201.163950087062</v>
      </c>
      <c r="X3" s="61">
        <f t="shared" si="8"/>
        <v>7971.998456578739</v>
      </c>
      <c r="Y3" s="61">
        <f t="shared" si="8"/>
        <v>5300.0447480074199</v>
      </c>
      <c r="Z3" s="61">
        <f>ROUND(1000000/C3,  0)</f>
        <v>29</v>
      </c>
    </row>
    <row r="4" spans="1:26">
      <c r="A4" s="61" t="s">
        <v>354</v>
      </c>
      <c r="B4" s="85" t="s">
        <v>651</v>
      </c>
      <c r="C4" s="86">
        <v>37900</v>
      </c>
      <c r="D4" s="85">
        <v>3.3</v>
      </c>
      <c r="E4" s="85">
        <v>11.3</v>
      </c>
      <c r="F4" s="86">
        <v>14015</v>
      </c>
      <c r="G4" s="86">
        <v>1324</v>
      </c>
      <c r="H4" s="85">
        <v>3.42</v>
      </c>
      <c r="I4" s="85"/>
      <c r="J4" s="85" t="s">
        <v>276</v>
      </c>
      <c r="K4" s="87" t="s">
        <v>652</v>
      </c>
      <c r="L4" s="61">
        <f t="shared" si="1"/>
        <v>0</v>
      </c>
      <c r="M4" s="61">
        <f t="shared" si="2"/>
        <v>28.625377643504532</v>
      </c>
      <c r="N4" s="61">
        <f t="shared" si="3"/>
        <v>2.7042454513021763</v>
      </c>
      <c r="O4" s="1">
        <f t="shared" si="4"/>
        <v>0.76055559720242805</v>
      </c>
      <c r="P4" s="61">
        <f t="shared" si="5"/>
        <v>40883.187196709907</v>
      </c>
      <c r="Q4" s="61">
        <f t="shared" si="6"/>
        <v>1.0787120632377285</v>
      </c>
      <c r="R4" s="61">
        <f t="shared" si="7"/>
        <v>-58.410980279200942</v>
      </c>
      <c r="S4" s="61">
        <f t="shared" si="8"/>
        <v>15762.238474182843</v>
      </c>
      <c r="T4" s="1">
        <f t="shared" si="8"/>
        <v>15762.238474182843</v>
      </c>
      <c r="U4" s="61">
        <f t="shared" si="8"/>
        <v>25098.730467048095</v>
      </c>
      <c r="V4" s="61">
        <f t="shared" si="8"/>
        <v>15762.238474182843</v>
      </c>
      <c r="W4" s="61">
        <f t="shared" si="8"/>
        <v>10105.698612543967</v>
      </c>
      <c r="X4" s="61">
        <f t="shared" si="8"/>
        <v>6602.8629785993126</v>
      </c>
      <c r="Y4" s="61">
        <f t="shared" si="8"/>
        <v>4389.7987991528744</v>
      </c>
      <c r="Z4" s="61">
        <f t="shared" ref="Z4:Z8" si="9">ROUND(1000000/C4,  0)</f>
        <v>26</v>
      </c>
    </row>
    <row r="5" spans="1:26">
      <c r="A5" s="66" t="s">
        <v>338</v>
      </c>
      <c r="B5" s="85" t="s">
        <v>357</v>
      </c>
      <c r="C5" s="86">
        <v>4240</v>
      </c>
      <c r="D5" s="85">
        <v>4.3</v>
      </c>
      <c r="E5" s="85">
        <v>7.8</v>
      </c>
      <c r="F5" s="86">
        <v>6908</v>
      </c>
      <c r="G5" s="85">
        <v>471</v>
      </c>
      <c r="H5" s="85">
        <v>0.43</v>
      </c>
      <c r="I5" s="85">
        <v>120</v>
      </c>
      <c r="J5" s="85" t="s">
        <v>317</v>
      </c>
      <c r="K5" s="87" t="s">
        <v>358</v>
      </c>
      <c r="L5" s="61">
        <f t="shared" si="1"/>
        <v>2.8301886792452833</v>
      </c>
      <c r="M5" s="61">
        <f t="shared" si="2"/>
        <v>9.0021231422505306</v>
      </c>
      <c r="N5" s="61">
        <f t="shared" si="3"/>
        <v>0.61378112333526347</v>
      </c>
      <c r="O5" s="1">
        <f t="shared" si="4"/>
        <v>13.192436433572109</v>
      </c>
      <c r="P5" s="61">
        <f t="shared" si="5"/>
        <v>14639.961593757243</v>
      </c>
      <c r="Q5" s="61">
        <f t="shared" si="6"/>
        <v>3.4528211306031236</v>
      </c>
      <c r="R5" s="61">
        <f t="shared" si="7"/>
        <v>33.121201650452207</v>
      </c>
      <c r="S5" s="61">
        <f t="shared" si="8"/>
        <v>5644.3389499791738</v>
      </c>
      <c r="T5" s="1">
        <f t="shared" si="8"/>
        <v>5644.3389499791738</v>
      </c>
      <c r="U5" s="61">
        <f t="shared" si="8"/>
        <v>8987.6664537352699</v>
      </c>
      <c r="V5" s="61">
        <f t="shared" si="8"/>
        <v>5644.3389499791738</v>
      </c>
      <c r="W5" s="61">
        <f t="shared" si="8"/>
        <v>3618.7746041882874</v>
      </c>
      <c r="X5" s="61">
        <f t="shared" si="8"/>
        <v>2364.4355306847187</v>
      </c>
      <c r="Y5" s="61">
        <f t="shared" si="8"/>
        <v>1571.953906497085</v>
      </c>
      <c r="Z5" s="61">
        <f t="shared" si="9"/>
        <v>236</v>
      </c>
    </row>
    <row r="6" spans="1:26">
      <c r="A6" s="66" t="s">
        <v>338</v>
      </c>
      <c r="B6" s="85" t="s">
        <v>314</v>
      </c>
      <c r="C6" s="86">
        <v>7520</v>
      </c>
      <c r="D6" s="85">
        <v>-20</v>
      </c>
      <c r="E6" s="85">
        <v>11.5</v>
      </c>
      <c r="F6" s="86">
        <v>3251</v>
      </c>
      <c r="G6" s="85">
        <v>359</v>
      </c>
      <c r="H6" s="85">
        <v>3.65</v>
      </c>
      <c r="I6" s="85"/>
      <c r="J6" s="85" t="s">
        <v>271</v>
      </c>
      <c r="K6" s="87" t="s">
        <v>315</v>
      </c>
      <c r="L6" s="61">
        <f t="shared" si="1"/>
        <v>0</v>
      </c>
      <c r="M6" s="61">
        <f t="shared" si="2"/>
        <v>20.947075208913649</v>
      </c>
      <c r="N6" s="61">
        <f t="shared" si="3"/>
        <v>2.3131344201784065</v>
      </c>
      <c r="O6" s="1">
        <f t="shared" si="4"/>
        <v>2.5309025298519083</v>
      </c>
      <c r="P6" s="61">
        <f t="shared" si="5"/>
        <v>9655.2971329692318</v>
      </c>
      <c r="Q6" s="61">
        <f t="shared" si="6"/>
        <v>1.2839490868310148</v>
      </c>
      <c r="R6" s="61">
        <f t="shared" si="7"/>
        <v>-50.498204560312736</v>
      </c>
      <c r="S6" s="61">
        <f t="shared" si="8"/>
        <v>3722.535017064482</v>
      </c>
      <c r="T6" s="1">
        <f t="shared" si="8"/>
        <v>3722.535017064482</v>
      </c>
      <c r="U6" s="61">
        <f t="shared" si="8"/>
        <v>5927.5148768039062</v>
      </c>
      <c r="V6" s="61">
        <f t="shared" si="8"/>
        <v>3722.535017064482</v>
      </c>
      <c r="W6" s="61">
        <f t="shared" si="8"/>
        <v>2386.6417843322938</v>
      </c>
      <c r="X6" s="61">
        <f t="shared" si="8"/>
        <v>1559.3843914348522</v>
      </c>
      <c r="Y6" s="61">
        <f t="shared" si="8"/>
        <v>1036.7296354816353</v>
      </c>
      <c r="Z6" s="61">
        <f t="shared" si="9"/>
        <v>133</v>
      </c>
    </row>
    <row r="7" spans="1:26">
      <c r="A7" s="66" t="s">
        <v>338</v>
      </c>
      <c r="B7" s="85" t="s">
        <v>665</v>
      </c>
      <c r="C7" s="86">
        <v>2435</v>
      </c>
      <c r="D7" s="85">
        <v>-30.5</v>
      </c>
      <c r="E7" s="85">
        <v>34.4</v>
      </c>
      <c r="F7" s="85">
        <v>637</v>
      </c>
      <c r="G7" s="85">
        <v>195</v>
      </c>
      <c r="H7" s="85">
        <v>2.2400000000000002</v>
      </c>
      <c r="I7" s="85"/>
      <c r="J7" s="87" t="s">
        <v>270</v>
      </c>
      <c r="K7" s="87" t="s">
        <v>666</v>
      </c>
      <c r="L7" s="61">
        <f t="shared" si="1"/>
        <v>0</v>
      </c>
      <c r="M7" s="61">
        <f t="shared" si="2"/>
        <v>12.487179487179487</v>
      </c>
      <c r="N7" s="61">
        <f t="shared" si="3"/>
        <v>3.8226059654631084</v>
      </c>
      <c r="O7" s="1">
        <f t="shared" si="4"/>
        <v>17.533945542429418</v>
      </c>
      <c r="P7" s="61">
        <f t="shared" si="5"/>
        <v>12249.888042970237</v>
      </c>
      <c r="Q7" s="61">
        <f t="shared" si="6"/>
        <v>5.0307548431089266</v>
      </c>
      <c r="R7" s="61">
        <f t="shared" si="7"/>
        <v>93.95737705257622</v>
      </c>
      <c r="S7" s="61">
        <f t="shared" si="8"/>
        <v>4722.8621312302312</v>
      </c>
      <c r="T7" s="1">
        <f t="shared" si="8"/>
        <v>4722.8621312302312</v>
      </c>
      <c r="U7" s="61">
        <f t="shared" si="8"/>
        <v>7520.3686239699027</v>
      </c>
      <c r="V7" s="61">
        <f t="shared" si="8"/>
        <v>4722.8621312302312</v>
      </c>
      <c r="W7" s="61">
        <f t="shared" si="8"/>
        <v>3027.9849759273566</v>
      </c>
      <c r="X7" s="61">
        <f t="shared" si="8"/>
        <v>1978.4253087152599</v>
      </c>
      <c r="Y7" s="61">
        <f t="shared" si="8"/>
        <v>1315.3217131054653</v>
      </c>
      <c r="Z7" s="61">
        <f t="shared" si="9"/>
        <v>411</v>
      </c>
    </row>
    <row r="8" spans="1:26">
      <c r="A8" s="66" t="s">
        <v>338</v>
      </c>
      <c r="B8" s="85" t="s">
        <v>662</v>
      </c>
      <c r="C8" s="86">
        <v>56500</v>
      </c>
      <c r="D8" s="85">
        <v>8.8000000000000007</v>
      </c>
      <c r="E8" s="85">
        <v>20.399999999999999</v>
      </c>
      <c r="F8" s="86">
        <v>6020</v>
      </c>
      <c r="G8" s="86">
        <v>1069</v>
      </c>
      <c r="H8" s="85">
        <v>12.61</v>
      </c>
      <c r="I8" s="85"/>
      <c r="J8" s="85" t="s">
        <v>308</v>
      </c>
      <c r="K8" s="87" t="s">
        <v>663</v>
      </c>
      <c r="L8" s="61">
        <f t="shared" si="1"/>
        <v>0</v>
      </c>
      <c r="M8" s="61">
        <f t="shared" si="2"/>
        <v>52.85313376987839</v>
      </c>
      <c r="N8" s="61">
        <f t="shared" si="3"/>
        <v>9.3853820598006639</v>
      </c>
      <c r="O8" s="1">
        <f t="shared" si="4"/>
        <v>-3.7543098029794053</v>
      </c>
      <c r="P8" s="61">
        <f t="shared" si="5"/>
        <v>38535.532131834596</v>
      </c>
      <c r="Q8" s="61">
        <f t="shared" si="6"/>
        <v>0.6820448164926477</v>
      </c>
      <c r="R8" s="61">
        <f t="shared" si="7"/>
        <v>-73.70421979110634</v>
      </c>
      <c r="S8" s="61">
        <f t="shared" si="8"/>
        <v>14857.115818024915</v>
      </c>
      <c r="T8" s="1">
        <f t="shared" si="8"/>
        <v>14857.115818024915</v>
      </c>
      <c r="U8" s="61">
        <f t="shared" si="8"/>
        <v>23657.473907979049</v>
      </c>
      <c r="V8" s="61">
        <f t="shared" si="8"/>
        <v>14857.115818024915</v>
      </c>
      <c r="W8" s="61">
        <f t="shared" si="8"/>
        <v>9525.3941852572534</v>
      </c>
      <c r="X8" s="61">
        <f t="shared" si="8"/>
        <v>6223.7035789223264</v>
      </c>
      <c r="Y8" s="61">
        <f t="shared" si="8"/>
        <v>4137.7212560046692</v>
      </c>
      <c r="Z8" s="61">
        <f t="shared" si="9"/>
        <v>18</v>
      </c>
    </row>
    <row r="9" spans="1:26">
      <c r="C9" s="62"/>
      <c r="F9" s="62"/>
      <c r="K9" s="63"/>
      <c r="O9" s="1"/>
      <c r="T9" s="1"/>
    </row>
    <row r="10" spans="1:26">
      <c r="C10" s="62"/>
      <c r="F10" s="62"/>
      <c r="K10" s="63"/>
      <c r="O10" s="1"/>
      <c r="T10" s="1"/>
    </row>
    <row r="11" spans="1:26">
      <c r="C11" s="62"/>
      <c r="F11" s="62"/>
      <c r="K11" s="63"/>
      <c r="O11" s="1"/>
      <c r="T11" s="1"/>
    </row>
    <row r="12" spans="1:26">
      <c r="C12" s="62"/>
      <c r="F12" s="62"/>
      <c r="K12" s="63"/>
      <c r="O12" s="1"/>
      <c r="T12" s="1"/>
    </row>
    <row r="13" spans="1:26">
      <c r="B13" s="62"/>
      <c r="E13" s="62"/>
      <c r="F13" s="62"/>
      <c r="M13" s="1"/>
    </row>
    <row r="14" spans="1:26">
      <c r="B14" s="62"/>
      <c r="E14" s="62"/>
      <c r="M14" s="1"/>
    </row>
    <row r="15" spans="1:26">
      <c r="B15" s="62"/>
      <c r="E15" s="62"/>
      <c r="F15" s="62"/>
      <c r="M15" s="1"/>
    </row>
    <row r="16" spans="1:26">
      <c r="B16" s="62"/>
      <c r="E16" s="62"/>
      <c r="F16" s="62"/>
      <c r="M16" s="1"/>
    </row>
    <row r="17" spans="2:13">
      <c r="B17" s="62"/>
      <c r="E17" s="62"/>
      <c r="F17" s="62"/>
      <c r="M17" s="1"/>
    </row>
    <row r="18" spans="2:13">
      <c r="B18" s="62"/>
      <c r="E18" s="62"/>
      <c r="F18" s="62"/>
      <c r="M18" s="1"/>
    </row>
    <row r="19" spans="2:13">
      <c r="B19" s="62"/>
      <c r="E19" s="62"/>
      <c r="F19" s="62"/>
      <c r="M19" s="1"/>
    </row>
    <row r="20" spans="2:13">
      <c r="B20" s="62"/>
      <c r="E20" s="62"/>
      <c r="M20" s="1"/>
    </row>
    <row r="21" spans="2:13">
      <c r="B21" s="62"/>
      <c r="E21" s="62"/>
      <c r="F21" s="62"/>
      <c r="M21" s="1"/>
    </row>
    <row r="22" spans="2:13">
      <c r="B22" s="62"/>
      <c r="E22" s="62"/>
      <c r="F22" s="62"/>
      <c r="M22" s="1"/>
    </row>
    <row r="23" spans="2:13">
      <c r="B23" s="62"/>
      <c r="E23" s="62"/>
      <c r="F23" s="62"/>
      <c r="M23" s="1"/>
    </row>
    <row r="24" spans="2:13">
      <c r="B24" s="62"/>
      <c r="E24" s="62"/>
      <c r="F24" s="62"/>
      <c r="M24" s="1"/>
    </row>
  </sheetData>
  <autoFilter ref="B2:X2">
    <sortState ref="B3:X15">
      <sortCondition descending="1" ref="O2"/>
    </sortState>
  </autoFilter>
  <phoneticPr fontId="1" type="noConversion"/>
  <conditionalFormatting sqref="H13:H1048576">
    <cfRule type="cellIs" dxfId="307" priority="13" operator="greaterThan">
      <formula>20</formula>
    </cfRule>
    <cfRule type="cellIs" dxfId="306" priority="14" operator="greaterThan">
      <formula>10</formula>
    </cfRule>
  </conditionalFormatting>
  <conditionalFormatting sqref="M13:M24">
    <cfRule type="cellIs" dxfId="305" priority="11" operator="greaterThan">
      <formula>22</formula>
    </cfRule>
    <cfRule type="cellIs" dxfId="304" priority="12" operator="greaterThan">
      <formula>17.9</formula>
    </cfRule>
  </conditionalFormatting>
  <conditionalFormatting sqref="L13:L24 G13:G1048576 H1:H1048576 N1:N12">
    <cfRule type="cellIs" dxfId="303" priority="10" operator="lessThan">
      <formula>1</formula>
    </cfRule>
  </conditionalFormatting>
  <conditionalFormatting sqref="H13:H1048576">
    <cfRule type="cellIs" dxfId="302" priority="7" operator="greaterThan">
      <formula>3</formula>
    </cfRule>
    <cfRule type="cellIs" dxfId="301" priority="9" operator="greaterThan">
      <formula>0.1</formula>
    </cfRule>
  </conditionalFormatting>
  <conditionalFormatting sqref="K13:K1048576 M1:M12">
    <cfRule type="cellIs" dxfId="300" priority="8" operator="lessThan">
      <formula>10</formula>
    </cfRule>
  </conditionalFormatting>
  <conditionalFormatting sqref="O1:O12">
    <cfRule type="cellIs" dxfId="299" priority="2" operator="greaterThan">
      <formula>20</formula>
    </cfRule>
    <cfRule type="cellIs" dxfId="298" priority="5" operator="greaterThan">
      <formula>15</formula>
    </cfRule>
  </conditionalFormatting>
  <conditionalFormatting sqref="O1:O12">
    <cfRule type="cellIs" dxfId="297" priority="6" operator="greaterThan">
      <formula>10</formula>
    </cfRule>
  </conditionalFormatting>
  <conditionalFormatting sqref="L1:L1048576">
    <cfRule type="cellIs" dxfId="296" priority="1" operator="greaterThan">
      <formula>3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A3" sqref="A3:K10"/>
    </sheetView>
  </sheetViews>
  <sheetFormatPr defaultColWidth="9" defaultRowHeight="16.5"/>
  <cols>
    <col min="1" max="1" width="3.375" style="66" bestFit="1" customWidth="1"/>
    <col min="2" max="2" width="15.375" style="66" customWidth="1"/>
    <col min="3" max="7" width="9" style="66"/>
    <col min="8" max="8" width="11" style="66" bestFit="1" customWidth="1"/>
    <col min="9" max="9" width="9" style="66" customWidth="1"/>
    <col min="10" max="11" width="9" style="66"/>
    <col min="12" max="12" width="7.125" style="66" customWidth="1"/>
    <col min="13" max="16384" width="9" style="66"/>
  </cols>
  <sheetData>
    <row r="1" spans="1:26">
      <c r="N1" s="66" t="s">
        <v>46</v>
      </c>
      <c r="O1" s="66">
        <v>2</v>
      </c>
      <c r="S1" s="66">
        <v>10</v>
      </c>
      <c r="T1" s="66">
        <v>10</v>
      </c>
      <c r="U1" s="66">
        <v>5</v>
      </c>
      <c r="V1" s="66">
        <v>10</v>
      </c>
      <c r="W1" s="66">
        <v>15</v>
      </c>
      <c r="X1" s="66">
        <v>20</v>
      </c>
      <c r="Y1" s="66">
        <v>25</v>
      </c>
      <c r="Z1" s="66" t="s">
        <v>35</v>
      </c>
    </row>
    <row r="2" spans="1:26">
      <c r="B2" s="66" t="s">
        <v>4</v>
      </c>
      <c r="C2" s="66" t="s">
        <v>5</v>
      </c>
      <c r="D2" s="66" t="s">
        <v>6</v>
      </c>
      <c r="E2" s="66" t="s">
        <v>7</v>
      </c>
      <c r="F2" s="66" t="s">
        <v>8</v>
      </c>
      <c r="G2" s="66" t="s">
        <v>40</v>
      </c>
      <c r="H2" s="66" t="s">
        <v>41</v>
      </c>
      <c r="I2" s="66" t="s">
        <v>573</v>
      </c>
      <c r="J2" s="66" t="s">
        <v>260</v>
      </c>
      <c r="K2" s="66" t="s">
        <v>9</v>
      </c>
      <c r="L2" s="66" t="s">
        <v>640</v>
      </c>
      <c r="M2" s="66" t="s">
        <v>38</v>
      </c>
      <c r="N2" s="66" t="s">
        <v>39</v>
      </c>
      <c r="O2" s="66" t="s">
        <v>0</v>
      </c>
      <c r="P2" s="66" t="s">
        <v>1</v>
      </c>
      <c r="Q2" s="66" t="s">
        <v>36</v>
      </c>
      <c r="R2" s="66" t="s">
        <v>37</v>
      </c>
      <c r="S2" s="66">
        <f t="shared" ref="S2:Y2" si="0">POWER((1+S1/100), 10)</f>
        <v>2.5937424601000019</v>
      </c>
      <c r="T2" s="66">
        <f t="shared" si="0"/>
        <v>2.5937424601000019</v>
      </c>
      <c r="U2" s="66">
        <f t="shared" si="0"/>
        <v>1.6288946267774416</v>
      </c>
      <c r="V2" s="66">
        <f t="shared" si="0"/>
        <v>2.5937424601000019</v>
      </c>
      <c r="W2" s="66">
        <f t="shared" si="0"/>
        <v>4.0455577357079067</v>
      </c>
      <c r="X2" s="66">
        <f t="shared" si="0"/>
        <v>6.1917364223999991</v>
      </c>
      <c r="Y2" s="66">
        <f t="shared" si="0"/>
        <v>9.3132257461547852</v>
      </c>
    </row>
    <row r="3" spans="1:26">
      <c r="A3" s="66" t="s">
        <v>341</v>
      </c>
      <c r="B3" s="69" t="s">
        <v>657</v>
      </c>
      <c r="C3" s="70">
        <v>1690</v>
      </c>
      <c r="D3" s="69">
        <v>3.3</v>
      </c>
      <c r="E3" s="69">
        <v>16.7</v>
      </c>
      <c r="F3" s="70">
        <v>1671</v>
      </c>
      <c r="G3" s="69">
        <v>262</v>
      </c>
      <c r="H3" s="69">
        <v>3.6</v>
      </c>
      <c r="I3" s="69"/>
      <c r="J3" s="69" t="s">
        <v>307</v>
      </c>
      <c r="K3" s="71" t="s">
        <v>658</v>
      </c>
      <c r="L3" s="66">
        <f t="shared" ref="L3:L10" si="1">I3/C3*100</f>
        <v>0</v>
      </c>
      <c r="M3" s="66">
        <f t="shared" ref="M3:M10" si="2">C3/G3</f>
        <v>6.4503816793893129</v>
      </c>
      <c r="N3" s="66">
        <f t="shared" ref="N3:N10" si="3">C3/F3</f>
        <v>1.0113704368641532</v>
      </c>
      <c r="O3" s="1">
        <f t="shared" ref="O3:O10" si="4">((POWER(Q3,1/10)-1)*100)</f>
        <v>16.568130282156311</v>
      </c>
      <c r="P3" s="66">
        <f t="shared" ref="P3:P10" si="5">IF($O$1=1,POWER((1+(D3)/100),10)*F3,IF($O$1=2,POWER((1+(E3)/100),10)*F3,POWER((1+(E3+L3)/100),10)*F3))</f>
        <v>7828.6163471548216</v>
      </c>
      <c r="Q3" s="66">
        <f t="shared" ref="Q3:Q10" si="6">P3/C3</f>
        <v>4.6323173651803682</v>
      </c>
      <c r="R3" s="66">
        <f t="shared" ref="R3:R10" si="7">S3/C3*100-100</f>
        <v>78.595887465317901</v>
      </c>
      <c r="S3" s="66">
        <f t="shared" ref="S3:Y10" si="8">$P3/S$2</f>
        <v>3018.2704981638726</v>
      </c>
      <c r="T3" s="1">
        <f t="shared" si="8"/>
        <v>3018.2704981638726</v>
      </c>
      <c r="U3" s="66">
        <f t="shared" si="8"/>
        <v>4806.0913324041912</v>
      </c>
      <c r="V3" s="66">
        <f t="shared" si="8"/>
        <v>3018.2704981638726</v>
      </c>
      <c r="W3" s="66">
        <f t="shared" si="8"/>
        <v>1935.1142311122996</v>
      </c>
      <c r="X3" s="66">
        <f t="shared" si="8"/>
        <v>1264.3652463682145</v>
      </c>
      <c r="Y3" s="66">
        <f t="shared" si="8"/>
        <v>840.59127959902355</v>
      </c>
      <c r="Z3" s="66">
        <f>ROUND(1000000/C3,  0)</f>
        <v>592</v>
      </c>
    </row>
    <row r="4" spans="1:26">
      <c r="A4" s="66" t="s">
        <v>341</v>
      </c>
      <c r="B4" s="69" t="s">
        <v>351</v>
      </c>
      <c r="C4" s="70">
        <v>37050</v>
      </c>
      <c r="D4" s="69">
        <v>17</v>
      </c>
      <c r="E4" s="69">
        <v>18.899999999999999</v>
      </c>
      <c r="F4" s="70">
        <v>8741</v>
      </c>
      <c r="G4" s="70">
        <v>1489</v>
      </c>
      <c r="H4" s="69">
        <v>2.4900000000000002</v>
      </c>
      <c r="I4" s="69">
        <v>100</v>
      </c>
      <c r="J4" s="69" t="s">
        <v>272</v>
      </c>
      <c r="K4" s="71" t="s">
        <v>352</v>
      </c>
      <c r="L4" s="66">
        <f t="shared" si="1"/>
        <v>0.26990553306342779</v>
      </c>
      <c r="M4" s="66">
        <f t="shared" si="2"/>
        <v>24.88247145735393</v>
      </c>
      <c r="N4" s="66">
        <f t="shared" si="3"/>
        <v>4.2386454639057316</v>
      </c>
      <c r="O4" s="1">
        <f t="shared" si="4"/>
        <v>2.9103713652322005</v>
      </c>
      <c r="P4" s="66">
        <f t="shared" si="5"/>
        <v>49360.513202915157</v>
      </c>
      <c r="Q4" s="66">
        <f t="shared" si="6"/>
        <v>1.3322675628317182</v>
      </c>
      <c r="R4" s="66">
        <f t="shared" si="7"/>
        <v>-48.635318142559434</v>
      </c>
      <c r="S4" s="66">
        <f t="shared" si="8"/>
        <v>19030.614628181727</v>
      </c>
      <c r="T4" s="1">
        <f t="shared" si="8"/>
        <v>19030.614628181727</v>
      </c>
      <c r="U4" s="66">
        <f t="shared" si="8"/>
        <v>30303.07325684325</v>
      </c>
      <c r="V4" s="66">
        <f t="shared" si="8"/>
        <v>19030.614628181727</v>
      </c>
      <c r="W4" s="66">
        <f t="shared" si="8"/>
        <v>12201.163950087062</v>
      </c>
      <c r="X4" s="66">
        <f t="shared" si="8"/>
        <v>7971.998456578739</v>
      </c>
      <c r="Y4" s="66">
        <f t="shared" si="8"/>
        <v>5300.0447480074199</v>
      </c>
      <c r="Z4" s="66">
        <f t="shared" ref="Z4:Z10" si="9">ROUND(1000000/C4,  0)</f>
        <v>27</v>
      </c>
    </row>
    <row r="5" spans="1:26">
      <c r="A5" s="69" t="s">
        <v>339</v>
      </c>
      <c r="B5" s="69" t="s">
        <v>651</v>
      </c>
      <c r="C5" s="70">
        <v>30500</v>
      </c>
      <c r="D5" s="69">
        <v>3.3</v>
      </c>
      <c r="E5" s="69">
        <v>11.3</v>
      </c>
      <c r="F5" s="70">
        <v>14015</v>
      </c>
      <c r="G5" s="70">
        <v>1324</v>
      </c>
      <c r="H5" s="69">
        <v>2.76</v>
      </c>
      <c r="I5" s="69"/>
      <c r="J5" s="69" t="s">
        <v>276</v>
      </c>
      <c r="K5" s="71" t="s">
        <v>652</v>
      </c>
      <c r="L5" s="66">
        <f t="shared" si="1"/>
        <v>0</v>
      </c>
      <c r="M5" s="66">
        <f t="shared" si="2"/>
        <v>23.036253776435046</v>
      </c>
      <c r="N5" s="66">
        <f t="shared" si="3"/>
        <v>2.1762397431323581</v>
      </c>
      <c r="O5" s="1">
        <f t="shared" si="4"/>
        <v>2.9732667455339756</v>
      </c>
      <c r="P5" s="66">
        <f t="shared" si="5"/>
        <v>40883.187196709907</v>
      </c>
      <c r="Q5" s="66">
        <f t="shared" si="6"/>
        <v>1.3404323671052429</v>
      </c>
      <c r="R5" s="66">
        <f t="shared" si="7"/>
        <v>-48.320529592843144</v>
      </c>
      <c r="S5" s="66">
        <f t="shared" si="8"/>
        <v>15762.238474182843</v>
      </c>
      <c r="T5" s="1">
        <f t="shared" si="8"/>
        <v>15762.238474182843</v>
      </c>
      <c r="U5" s="66">
        <f t="shared" si="8"/>
        <v>25098.730467048095</v>
      </c>
      <c r="V5" s="66">
        <f t="shared" si="8"/>
        <v>15762.238474182843</v>
      </c>
      <c r="W5" s="66">
        <f t="shared" si="8"/>
        <v>10105.698612543967</v>
      </c>
      <c r="X5" s="66">
        <f t="shared" si="8"/>
        <v>6602.8629785993126</v>
      </c>
      <c r="Y5" s="66">
        <f t="shared" si="8"/>
        <v>4389.7987991528744</v>
      </c>
      <c r="Z5" s="66">
        <f t="shared" si="9"/>
        <v>33</v>
      </c>
    </row>
    <row r="6" spans="1:26">
      <c r="A6" s="69" t="s">
        <v>339</v>
      </c>
      <c r="B6" s="69" t="s">
        <v>187</v>
      </c>
      <c r="C6" s="70">
        <v>15950</v>
      </c>
      <c r="D6" s="69">
        <v>6.6</v>
      </c>
      <c r="E6" s="69">
        <v>8.1</v>
      </c>
      <c r="F6" s="70">
        <v>38057</v>
      </c>
      <c r="G6" s="70">
        <v>2899</v>
      </c>
      <c r="H6" s="69">
        <v>0.57999999999999996</v>
      </c>
      <c r="I6" s="69"/>
      <c r="J6" s="69" t="s">
        <v>312</v>
      </c>
      <c r="K6" s="71" t="s">
        <v>188</v>
      </c>
      <c r="L6" s="66">
        <f t="shared" si="1"/>
        <v>0</v>
      </c>
      <c r="M6" s="66">
        <f t="shared" si="2"/>
        <v>5.50189720593308</v>
      </c>
      <c r="N6" s="66">
        <f t="shared" si="3"/>
        <v>0.41910817983550991</v>
      </c>
      <c r="O6" s="1">
        <f t="shared" si="4"/>
        <v>17.921523166683386</v>
      </c>
      <c r="P6" s="66">
        <f t="shared" si="5"/>
        <v>82926.147489900715</v>
      </c>
      <c r="Q6" s="66">
        <f t="shared" si="6"/>
        <v>5.19913150406901</v>
      </c>
      <c r="R6" s="66">
        <f t="shared" si="7"/>
        <v>100.44902622554739</v>
      </c>
      <c r="S6" s="66">
        <f t="shared" si="8"/>
        <v>31971.619682974808</v>
      </c>
      <c r="T6" s="1">
        <f t="shared" si="8"/>
        <v>31971.619682974808</v>
      </c>
      <c r="U6" s="66">
        <f t="shared" si="8"/>
        <v>50909.461009125822</v>
      </c>
      <c r="V6" s="66">
        <f t="shared" si="8"/>
        <v>31971.619682974808</v>
      </c>
      <c r="W6" s="66">
        <f t="shared" si="8"/>
        <v>20498.075397109613</v>
      </c>
      <c r="X6" s="66">
        <f t="shared" si="8"/>
        <v>13393.035787165734</v>
      </c>
      <c r="Y6" s="66">
        <f t="shared" si="8"/>
        <v>8904.127286309902</v>
      </c>
      <c r="Z6" s="66">
        <f t="shared" si="9"/>
        <v>63</v>
      </c>
    </row>
    <row r="7" spans="1:26">
      <c r="A7" s="69" t="s">
        <v>339</v>
      </c>
      <c r="B7" s="69" t="s">
        <v>638</v>
      </c>
      <c r="C7" s="70">
        <v>4590</v>
      </c>
      <c r="D7" s="69">
        <v>0.9</v>
      </c>
      <c r="E7" s="69">
        <v>5.8</v>
      </c>
      <c r="F7" s="70">
        <v>2666</v>
      </c>
      <c r="G7" s="69">
        <v>151</v>
      </c>
      <c r="H7" s="69">
        <v>1.25</v>
      </c>
      <c r="I7" s="69">
        <v>100</v>
      </c>
      <c r="J7" s="69" t="s">
        <v>276</v>
      </c>
      <c r="K7" s="71" t="s">
        <v>639</v>
      </c>
      <c r="L7" s="66">
        <f t="shared" si="1"/>
        <v>2.1786492374727668</v>
      </c>
      <c r="M7" s="66">
        <f t="shared" si="2"/>
        <v>30.397350993377483</v>
      </c>
      <c r="N7" s="66">
        <f t="shared" si="3"/>
        <v>1.7216804201050262</v>
      </c>
      <c r="O7" s="1">
        <f t="shared" si="4"/>
        <v>0.20523564107379766</v>
      </c>
      <c r="P7" s="66">
        <f t="shared" si="5"/>
        <v>4685.0779610501195</v>
      </c>
      <c r="Q7" s="66">
        <f t="shared" si="6"/>
        <v>1.0207141527342307</v>
      </c>
      <c r="R7" s="66">
        <f t="shared" si="7"/>
        <v>-60.647050798756737</v>
      </c>
      <c r="S7" s="66">
        <f t="shared" si="8"/>
        <v>1806.3003683370655</v>
      </c>
      <c r="T7" s="1">
        <f t="shared" si="8"/>
        <v>1806.3003683370655</v>
      </c>
      <c r="U7" s="66">
        <f t="shared" si="8"/>
        <v>2876.2314541603855</v>
      </c>
      <c r="V7" s="66">
        <f t="shared" si="8"/>
        <v>1806.3003683370655</v>
      </c>
      <c r="W7" s="66">
        <f t="shared" si="8"/>
        <v>1158.0796189602042</v>
      </c>
      <c r="X7" s="66">
        <f t="shared" si="8"/>
        <v>756.66624698376961</v>
      </c>
      <c r="Y7" s="66">
        <f t="shared" si="8"/>
        <v>503.05641554801565</v>
      </c>
      <c r="Z7" s="66">
        <f t="shared" si="9"/>
        <v>218</v>
      </c>
    </row>
    <row r="8" spans="1:26">
      <c r="A8" s="69" t="s">
        <v>339</v>
      </c>
      <c r="B8" s="69" t="s">
        <v>570</v>
      </c>
      <c r="C8" s="70">
        <v>7740</v>
      </c>
      <c r="D8" s="69">
        <v>18.7</v>
      </c>
      <c r="E8" s="69">
        <v>9.1</v>
      </c>
      <c r="F8" s="70">
        <v>2946</v>
      </c>
      <c r="G8" s="69">
        <v>256</v>
      </c>
      <c r="H8" s="69">
        <v>1.03</v>
      </c>
      <c r="I8" s="69">
        <v>40</v>
      </c>
      <c r="J8" s="69" t="s">
        <v>272</v>
      </c>
      <c r="K8" s="71" t="s">
        <v>571</v>
      </c>
      <c r="L8" s="66">
        <f t="shared" si="1"/>
        <v>0.516795865633075</v>
      </c>
      <c r="M8" s="66">
        <f t="shared" si="2"/>
        <v>30.234375</v>
      </c>
      <c r="N8" s="66">
        <f t="shared" si="3"/>
        <v>2.6272912423625256</v>
      </c>
      <c r="O8" s="1">
        <f t="shared" si="4"/>
        <v>-0.94556417044332486</v>
      </c>
      <c r="P8" s="66">
        <f t="shared" si="5"/>
        <v>7038.5021626772432</v>
      </c>
      <c r="Q8" s="66">
        <f t="shared" si="6"/>
        <v>0.90936720448026398</v>
      </c>
      <c r="R8" s="66">
        <f t="shared" si="7"/>
        <v>-64.939957668534163</v>
      </c>
      <c r="S8" s="66">
        <f t="shared" si="8"/>
        <v>2713.6472764554555</v>
      </c>
      <c r="T8" s="1">
        <f t="shared" si="8"/>
        <v>2713.6472764554555</v>
      </c>
      <c r="U8" s="66">
        <f t="shared" si="8"/>
        <v>4321.0297627428572</v>
      </c>
      <c r="V8" s="66">
        <f t="shared" si="8"/>
        <v>2713.6472764554555</v>
      </c>
      <c r="W8" s="66">
        <f t="shared" si="8"/>
        <v>1739.8100886194916</v>
      </c>
      <c r="X8" s="66">
        <f t="shared" si="8"/>
        <v>1136.757394454628</v>
      </c>
      <c r="Y8" s="66">
        <f t="shared" si="8"/>
        <v>755.7534150381008</v>
      </c>
      <c r="Z8" s="66">
        <f t="shared" si="9"/>
        <v>129</v>
      </c>
    </row>
    <row r="9" spans="1:26">
      <c r="A9" s="69" t="s">
        <v>339</v>
      </c>
      <c r="B9" s="69" t="s">
        <v>662</v>
      </c>
      <c r="C9" s="70">
        <v>48350</v>
      </c>
      <c r="D9" s="69">
        <v>8.8000000000000007</v>
      </c>
      <c r="E9" s="69">
        <v>20.399999999999999</v>
      </c>
      <c r="F9" s="70">
        <v>6020</v>
      </c>
      <c r="G9" s="70">
        <v>1069</v>
      </c>
      <c r="H9" s="69">
        <v>10.79</v>
      </c>
      <c r="I9" s="69"/>
      <c r="J9" s="69" t="s">
        <v>308</v>
      </c>
      <c r="K9" s="71" t="s">
        <v>663</v>
      </c>
      <c r="L9" s="66">
        <f t="shared" si="1"/>
        <v>0</v>
      </c>
      <c r="M9" s="66">
        <f t="shared" si="2"/>
        <v>45.229186155285312</v>
      </c>
      <c r="N9" s="66">
        <f t="shared" si="3"/>
        <v>8.0315614617940199</v>
      </c>
      <c r="O9" s="1">
        <f t="shared" si="4"/>
        <v>-2.2433099808794932</v>
      </c>
      <c r="P9" s="66">
        <f t="shared" si="5"/>
        <v>38535.532131834596</v>
      </c>
      <c r="Q9" s="66">
        <f t="shared" si="6"/>
        <v>0.79701203995521397</v>
      </c>
      <c r="R9" s="66">
        <f t="shared" si="7"/>
        <v>-69.271735640072563</v>
      </c>
      <c r="S9" s="66">
        <f t="shared" si="8"/>
        <v>14857.115818024915</v>
      </c>
      <c r="T9" s="1">
        <f t="shared" si="8"/>
        <v>14857.115818024915</v>
      </c>
      <c r="U9" s="66">
        <f t="shared" si="8"/>
        <v>23657.473907979049</v>
      </c>
      <c r="V9" s="66">
        <f t="shared" si="8"/>
        <v>14857.115818024915</v>
      </c>
      <c r="W9" s="66">
        <f t="shared" si="8"/>
        <v>9525.3941852572534</v>
      </c>
      <c r="X9" s="66">
        <f t="shared" si="8"/>
        <v>6223.7035789223264</v>
      </c>
      <c r="Y9" s="66">
        <f t="shared" si="8"/>
        <v>4137.7212560046692</v>
      </c>
      <c r="Z9" s="66">
        <f t="shared" si="9"/>
        <v>21</v>
      </c>
    </row>
    <row r="10" spans="1:26">
      <c r="A10" s="69" t="s">
        <v>339</v>
      </c>
      <c r="B10" s="69" t="s">
        <v>659</v>
      </c>
      <c r="C10" s="70">
        <v>3020</v>
      </c>
      <c r="D10" s="69">
        <v>11.1</v>
      </c>
      <c r="E10" s="69">
        <v>13.7</v>
      </c>
      <c r="F10" s="70">
        <v>2571</v>
      </c>
      <c r="G10" s="69">
        <v>310</v>
      </c>
      <c r="H10" s="69">
        <v>1.1399999999999999</v>
      </c>
      <c r="I10" s="69">
        <v>70</v>
      </c>
      <c r="J10" s="71" t="s">
        <v>265</v>
      </c>
      <c r="K10" s="71" t="s">
        <v>660</v>
      </c>
      <c r="L10" s="66">
        <f t="shared" si="1"/>
        <v>2.3178807947019866</v>
      </c>
      <c r="M10" s="66">
        <f t="shared" si="2"/>
        <v>9.741935483870968</v>
      </c>
      <c r="N10" s="66">
        <f t="shared" si="3"/>
        <v>1.1746402178140802</v>
      </c>
      <c r="O10" s="1">
        <f t="shared" si="4"/>
        <v>11.884513566581333</v>
      </c>
      <c r="P10" s="66">
        <f t="shared" si="5"/>
        <v>9283.3927307274444</v>
      </c>
      <c r="Q10" s="66">
        <f t="shared" si="6"/>
        <v>3.0739711028898822</v>
      </c>
      <c r="R10" s="66">
        <f t="shared" si="7"/>
        <v>18.514893061948996</v>
      </c>
      <c r="S10" s="66">
        <f t="shared" si="8"/>
        <v>3579.1497704708595</v>
      </c>
      <c r="T10" s="1">
        <f t="shared" si="8"/>
        <v>3579.1497704708595</v>
      </c>
      <c r="U10" s="66">
        <f t="shared" si="8"/>
        <v>5699.1978352175192</v>
      </c>
      <c r="V10" s="66">
        <f t="shared" si="8"/>
        <v>3579.1497704708595</v>
      </c>
      <c r="W10" s="66">
        <f t="shared" si="8"/>
        <v>2294.712703958729</v>
      </c>
      <c r="X10" s="66">
        <f t="shared" si="8"/>
        <v>1499.3197541714926</v>
      </c>
      <c r="Y10" s="66">
        <f t="shared" si="8"/>
        <v>996.79670435996275</v>
      </c>
      <c r="Z10" s="66">
        <f t="shared" si="9"/>
        <v>331</v>
      </c>
    </row>
    <row r="11" spans="1:26">
      <c r="C11" s="67"/>
      <c r="F11" s="67"/>
      <c r="K11" s="68"/>
      <c r="O11" s="1"/>
      <c r="T11" s="1"/>
    </row>
    <row r="12" spans="1:26">
      <c r="C12" s="67"/>
      <c r="F12" s="67"/>
      <c r="K12" s="68"/>
      <c r="O12" s="1"/>
      <c r="T12" s="1"/>
    </row>
    <row r="13" spans="1:26">
      <c r="C13" s="67"/>
      <c r="F13" s="67"/>
      <c r="K13" s="68"/>
      <c r="O13" s="1"/>
      <c r="T13" s="1"/>
    </row>
    <row r="14" spans="1:26">
      <c r="C14" s="67"/>
      <c r="F14" s="67"/>
      <c r="K14" s="68"/>
      <c r="O14" s="1"/>
      <c r="T14" s="1"/>
    </row>
    <row r="15" spans="1:26">
      <c r="B15" s="67"/>
      <c r="E15" s="67"/>
      <c r="F15" s="67"/>
      <c r="M15" s="1"/>
    </row>
    <row r="16" spans="1:26">
      <c r="B16" s="67"/>
      <c r="E16" s="67"/>
      <c r="M16" s="1"/>
    </row>
    <row r="17" spans="2:13">
      <c r="B17" s="67"/>
      <c r="E17" s="67"/>
      <c r="F17" s="67"/>
      <c r="M17" s="1"/>
    </row>
    <row r="18" spans="2:13">
      <c r="B18" s="67"/>
      <c r="E18" s="67"/>
      <c r="F18" s="67"/>
      <c r="M18" s="1"/>
    </row>
    <row r="19" spans="2:13">
      <c r="B19" s="67"/>
      <c r="E19" s="67"/>
      <c r="F19" s="67"/>
      <c r="M19" s="1"/>
    </row>
    <row r="20" spans="2:13">
      <c r="B20" s="67"/>
      <c r="E20" s="67"/>
      <c r="F20" s="67"/>
      <c r="M20" s="1"/>
    </row>
    <row r="21" spans="2:13">
      <c r="B21" s="67"/>
      <c r="E21" s="67"/>
      <c r="F21" s="67"/>
      <c r="M21" s="1"/>
    </row>
    <row r="22" spans="2:13">
      <c r="B22" s="67"/>
      <c r="E22" s="67"/>
      <c r="M22" s="1"/>
    </row>
    <row r="23" spans="2:13">
      <c r="B23" s="67"/>
      <c r="E23" s="67"/>
      <c r="F23" s="67"/>
      <c r="M23" s="1"/>
    </row>
    <row r="24" spans="2:13">
      <c r="B24" s="67"/>
      <c r="E24" s="67"/>
      <c r="F24" s="67"/>
      <c r="M24" s="1"/>
    </row>
    <row r="25" spans="2:13">
      <c r="B25" s="67"/>
      <c r="E25" s="67"/>
      <c r="F25" s="67"/>
      <c r="M25" s="1"/>
    </row>
    <row r="26" spans="2:13">
      <c r="B26" s="67"/>
      <c r="E26" s="67"/>
      <c r="F26" s="67"/>
      <c r="M26" s="1"/>
    </row>
  </sheetData>
  <autoFilter ref="B2:X2">
    <sortState ref="B3:X15">
      <sortCondition descending="1" ref="O2"/>
    </sortState>
  </autoFilter>
  <phoneticPr fontId="1" type="noConversion"/>
  <conditionalFormatting sqref="H15:H1048576">
    <cfRule type="cellIs" dxfId="295" priority="13" operator="greaterThan">
      <formula>20</formula>
    </cfRule>
    <cfRule type="cellIs" dxfId="294" priority="14" operator="greaterThan">
      <formula>10</formula>
    </cfRule>
  </conditionalFormatting>
  <conditionalFormatting sqref="M15:M26">
    <cfRule type="cellIs" dxfId="293" priority="11" operator="greaterThan">
      <formula>22</formula>
    </cfRule>
    <cfRule type="cellIs" dxfId="292" priority="12" operator="greaterThan">
      <formula>17.9</formula>
    </cfRule>
  </conditionalFormatting>
  <conditionalFormatting sqref="L15:L26 G15:G1048576 H1:H1048576 N1:N14">
    <cfRule type="cellIs" dxfId="291" priority="10" operator="lessThan">
      <formula>1</formula>
    </cfRule>
  </conditionalFormatting>
  <conditionalFormatting sqref="H15:H1048576">
    <cfRule type="cellIs" dxfId="290" priority="7" operator="greaterThan">
      <formula>3</formula>
    </cfRule>
    <cfRule type="cellIs" dxfId="289" priority="9" operator="greaterThan">
      <formula>0.1</formula>
    </cfRule>
  </conditionalFormatting>
  <conditionalFormatting sqref="K15:K1048576 M1:M14">
    <cfRule type="cellIs" dxfId="288" priority="8" operator="lessThan">
      <formula>10</formula>
    </cfRule>
  </conditionalFormatting>
  <conditionalFormatting sqref="O1:O14">
    <cfRule type="cellIs" dxfId="287" priority="2" operator="greaterThan">
      <formula>20</formula>
    </cfRule>
    <cfRule type="cellIs" dxfId="286" priority="5" operator="greaterThan">
      <formula>15</formula>
    </cfRule>
  </conditionalFormatting>
  <conditionalFormatting sqref="O1:O14">
    <cfRule type="cellIs" dxfId="285" priority="6" operator="greaterThan">
      <formula>10</formula>
    </cfRule>
  </conditionalFormatting>
  <conditionalFormatting sqref="L1:L1048576">
    <cfRule type="cellIs" dxfId="284" priority="1" operator="greaterThan">
      <formula>3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Z2" sqref="Z2:Z13"/>
    </sheetView>
  </sheetViews>
  <sheetFormatPr defaultColWidth="9" defaultRowHeight="16.5"/>
  <cols>
    <col min="1" max="1" width="9" style="24"/>
    <col min="2" max="2" width="15.125" style="24" bestFit="1" customWidth="1"/>
    <col min="3" max="3" width="6.5" style="24" customWidth="1"/>
    <col min="4" max="4" width="7.625" style="24" customWidth="1"/>
    <col min="5" max="5" width="8.375" style="24" customWidth="1"/>
    <col min="6" max="6" width="8" style="24" customWidth="1"/>
    <col min="7" max="7" width="7.625" style="24" customWidth="1"/>
    <col min="8" max="8" width="7.25" style="24" customWidth="1"/>
    <col min="9" max="9" width="6" style="24" customWidth="1"/>
    <col min="10" max="10" width="9" style="24" customWidth="1"/>
    <col min="11" max="11" width="9" style="24"/>
    <col min="12" max="12" width="5.75" style="44" customWidth="1"/>
    <col min="13" max="16384" width="9" style="24"/>
  </cols>
  <sheetData>
    <row r="1" spans="1:26">
      <c r="N1" s="24" t="s">
        <v>46</v>
      </c>
      <c r="O1" s="24">
        <v>1</v>
      </c>
      <c r="P1" s="24" t="s">
        <v>1635</v>
      </c>
      <c r="Q1" s="24">
        <v>10</v>
      </c>
      <c r="S1" s="24">
        <v>8</v>
      </c>
      <c r="T1" s="24">
        <v>10</v>
      </c>
      <c r="U1" s="24">
        <v>12</v>
      </c>
      <c r="V1" s="24">
        <v>13</v>
      </c>
      <c r="W1" s="24">
        <v>15</v>
      </c>
      <c r="X1" s="24">
        <v>17</v>
      </c>
      <c r="Y1" s="24">
        <v>20</v>
      </c>
    </row>
    <row r="2" spans="1:26">
      <c r="A2" s="24" t="s">
        <v>567</v>
      </c>
      <c r="B2" s="24" t="s">
        <v>4</v>
      </c>
      <c r="C2" s="24" t="s">
        <v>5</v>
      </c>
      <c r="D2" s="24" t="s">
        <v>6</v>
      </c>
      <c r="E2" s="24" t="s">
        <v>7</v>
      </c>
      <c r="F2" s="24" t="s">
        <v>8</v>
      </c>
      <c r="G2" s="24" t="s">
        <v>40</v>
      </c>
      <c r="H2" s="24" t="s">
        <v>1645</v>
      </c>
      <c r="I2" s="24" t="s">
        <v>573</v>
      </c>
      <c r="J2" s="24" t="s">
        <v>260</v>
      </c>
      <c r="K2" s="24" t="s">
        <v>9</v>
      </c>
      <c r="L2" s="44" t="s">
        <v>585</v>
      </c>
      <c r="M2" s="24" t="s">
        <v>38</v>
      </c>
      <c r="N2" s="24" t="s">
        <v>39</v>
      </c>
      <c r="O2" s="24" t="s">
        <v>0</v>
      </c>
      <c r="P2" s="24" t="s">
        <v>1</v>
      </c>
      <c r="Q2" s="24" t="s">
        <v>36</v>
      </c>
      <c r="R2" s="24" t="s">
        <v>37</v>
      </c>
      <c r="S2" s="24">
        <f t="shared" ref="S2:Y2" si="0">POWER((1+S1/100), 10)</f>
        <v>2.1589249972727877</v>
      </c>
      <c r="T2" s="24">
        <f t="shared" si="0"/>
        <v>2.5937424601000019</v>
      </c>
      <c r="U2" s="24">
        <f t="shared" si="0"/>
        <v>3.1058482083442112</v>
      </c>
      <c r="V2" s="24">
        <f t="shared" si="0"/>
        <v>3.3945673899222193</v>
      </c>
      <c r="W2" s="24">
        <f t="shared" si="0"/>
        <v>4.0455577357079067</v>
      </c>
      <c r="X2" s="24">
        <f t="shared" si="0"/>
        <v>4.8068283892447852</v>
      </c>
      <c r="Y2" s="24">
        <f t="shared" si="0"/>
        <v>6.1917364223999991</v>
      </c>
      <c r="Z2" s="24" t="s">
        <v>1644</v>
      </c>
    </row>
    <row r="3" spans="1:26">
      <c r="A3" s="24" t="s">
        <v>569</v>
      </c>
      <c r="B3" s="56" t="s">
        <v>66</v>
      </c>
      <c r="C3" s="57">
        <v>6100</v>
      </c>
      <c r="D3" s="44">
        <v>15.7</v>
      </c>
      <c r="E3" s="44">
        <v>6.2134398759796285</v>
      </c>
      <c r="F3" s="45">
        <v>21814.998283439792</v>
      </c>
      <c r="G3" s="45">
        <v>1652.0771605311202</v>
      </c>
      <c r="H3" s="44">
        <f>G3/F3*100</f>
        <v>7.5731253290322069</v>
      </c>
      <c r="I3" s="44">
        <v>200</v>
      </c>
      <c r="J3" s="99" t="s">
        <v>273</v>
      </c>
      <c r="K3" s="46" t="s">
        <v>192</v>
      </c>
      <c r="L3" s="46">
        <f>I3/C3*100</f>
        <v>3.278688524590164</v>
      </c>
      <c r="M3" s="24">
        <f>C3/G3</f>
        <v>3.692321488203937</v>
      </c>
      <c r="N3" s="24">
        <f>C3/F3</f>
        <v>0.27962413385247131</v>
      </c>
      <c r="O3" s="1">
        <f>((POWER(Q3,1/$Q$1)-1)*100)</f>
        <v>31.424366948989313</v>
      </c>
      <c r="P3" s="24">
        <f>IF($O$1=1,POWER((1+(D3)/100),$Q$1)*F3,IF($O$1=2,POWER((1+(E3)/100),$Q$1)*F3,POWER((1+(D3+L3)/100),$Q$1)*F3))</f>
        <v>93775.367039431309</v>
      </c>
      <c r="Q3" s="24">
        <f>P3/C3</f>
        <v>15.373010990070707</v>
      </c>
      <c r="R3" s="24">
        <f>S3/C3*100-100</f>
        <v>612.06785828550358</v>
      </c>
      <c r="S3" s="59">
        <f>$P3/S$2</f>
        <v>43436.139355415718</v>
      </c>
      <c r="T3" s="1">
        <f>$P3/T$2</f>
        <v>36154.463475844008</v>
      </c>
      <c r="U3" s="24">
        <f>$P3/U$2</f>
        <v>30193.158438166174</v>
      </c>
      <c r="V3" s="24">
        <f>$P3/V$2</f>
        <v>27625.130471067187</v>
      </c>
      <c r="W3" s="1">
        <f>$P3/W$2</f>
        <v>23179.836543111935</v>
      </c>
      <c r="X3" s="24">
        <f>$P3/X$2</f>
        <v>19508.781975502276</v>
      </c>
      <c r="Y3" s="24">
        <f>$P3/Y$2</f>
        <v>15145.245314412581</v>
      </c>
      <c r="Z3" s="24">
        <f>S3/C3*100</f>
        <v>712.06785828550358</v>
      </c>
    </row>
    <row r="4" spans="1:26">
      <c r="A4" s="24" t="s">
        <v>568</v>
      </c>
      <c r="B4" s="56" t="s">
        <v>176</v>
      </c>
      <c r="C4" s="57">
        <v>3705</v>
      </c>
      <c r="D4" s="117">
        <v>15.7</v>
      </c>
      <c r="E4" s="44">
        <v>14.383561643835616</v>
      </c>
      <c r="F4" s="45">
        <v>9044.1185550110804</v>
      </c>
      <c r="G4" s="45">
        <v>1297.3882828814258</v>
      </c>
      <c r="H4" s="99">
        <f t="shared" ref="H4:H13" si="1">G4/F4*100</f>
        <v>14.34510477709938</v>
      </c>
      <c r="I4" s="44">
        <v>300</v>
      </c>
      <c r="J4" s="44" t="s">
        <v>273</v>
      </c>
      <c r="K4" s="46" t="s">
        <v>177</v>
      </c>
      <c r="L4" s="46">
        <f>I4/C4*100</f>
        <v>8.097165991902834</v>
      </c>
      <c r="M4" s="24">
        <f>C4/G4</f>
        <v>2.8557372136669872</v>
      </c>
      <c r="N4" s="24">
        <f>C4/F4</f>
        <v>0.40965849545914768</v>
      </c>
      <c r="O4" s="1">
        <f>((POWER(Q4,1/$Q$1)-1)*100)</f>
        <v>26.50018550725499</v>
      </c>
      <c r="P4" s="99">
        <f>IF($O$1=1,POWER((1+(D4)/100),$Q$1)*F4,IF($O$1=2,POWER((1+(E4)/100),$Q$1)*F4,POWER((1+(D4+L4)/100),$Q$1)*F4))</f>
        <v>38877.634828333539</v>
      </c>
      <c r="Q4" s="24">
        <f>P4/C4</f>
        <v>10.493288752586651</v>
      </c>
      <c r="R4" s="56">
        <f>S4/C4*100-100</f>
        <v>386.0423018790396</v>
      </c>
      <c r="S4" s="59">
        <f>$P4/S$2</f>
        <v>18007.867284618416</v>
      </c>
      <c r="T4" s="1">
        <f>$P4/T$2</f>
        <v>14989.011216955831</v>
      </c>
      <c r="U4" s="24">
        <f>$P4/U$2</f>
        <v>12517.557916669717</v>
      </c>
      <c r="V4" s="24">
        <f>$P4/V$2</f>
        <v>11452.898223129503</v>
      </c>
      <c r="W4" s="1">
        <f>$P4/W$2</f>
        <v>9609.9567397548435</v>
      </c>
      <c r="X4" s="24">
        <f>$P4/X$2</f>
        <v>8088.0014180081262</v>
      </c>
      <c r="Y4" s="24">
        <f>$P4/Y$2</f>
        <v>6278.9550743285763</v>
      </c>
      <c r="Z4" s="99">
        <f>S4/C4*100</f>
        <v>486.0423018790396</v>
      </c>
    </row>
    <row r="5" spans="1:26">
      <c r="A5" s="24" t="s">
        <v>569</v>
      </c>
      <c r="B5" s="56" t="s">
        <v>79</v>
      </c>
      <c r="C5" s="57">
        <v>10000</v>
      </c>
      <c r="D5" s="44">
        <v>17.27</v>
      </c>
      <c r="E5" s="44">
        <v>18.016586713936782</v>
      </c>
      <c r="F5" s="45">
        <v>19969.965326000904</v>
      </c>
      <c r="G5" s="86">
        <v>3564.4241788658419</v>
      </c>
      <c r="H5" s="99">
        <f t="shared" si="1"/>
        <v>17.848925226850344</v>
      </c>
      <c r="I5" s="44">
        <v>400</v>
      </c>
      <c r="J5" s="44" t="s">
        <v>272</v>
      </c>
      <c r="K5" s="46" t="s">
        <v>218</v>
      </c>
      <c r="L5" s="46">
        <f>I5/C5*100</f>
        <v>4</v>
      </c>
      <c r="M5" s="24">
        <f>C5/G5</f>
        <v>2.8055022349169123</v>
      </c>
      <c r="N5" s="24">
        <f>C5/F5</f>
        <v>0.50075199614793497</v>
      </c>
      <c r="O5" s="1">
        <f>((POWER(Q5,1/$Q$1)-1)*100)</f>
        <v>25.667986362830963</v>
      </c>
      <c r="P5" s="99">
        <f>IF($O$1=1,POWER((1+(D5)/100),$Q$1)*F5,IF($O$1=2,POWER((1+(E5)/100),$Q$1)*F5,POWER((1+(D5+L5)/100),$Q$1)*F5))</f>
        <v>98230.546974044948</v>
      </c>
      <c r="Q5" s="24">
        <f>P5/C5</f>
        <v>9.8230546974044941</v>
      </c>
      <c r="R5" s="56">
        <f>S5/C5*100-100</f>
        <v>354.99749689374306</v>
      </c>
      <c r="S5" s="59">
        <f>$P5/S$2</f>
        <v>45499.749689374308</v>
      </c>
      <c r="T5" s="1">
        <f>$P5/T$2</f>
        <v>37872.128202835396</v>
      </c>
      <c r="U5" s="24">
        <f>$P5/U$2</f>
        <v>31627.607141307653</v>
      </c>
      <c r="V5" s="24">
        <f>$P5/V$2</f>
        <v>28937.574568609678</v>
      </c>
      <c r="W5" s="1">
        <f>$P5/W$2</f>
        <v>24281.088885969442</v>
      </c>
      <c r="X5" s="24">
        <f>$P5/X$2</f>
        <v>20435.625951164493</v>
      </c>
      <c r="Y5" s="24">
        <f>$P5/Y$2</f>
        <v>15864.781746631503</v>
      </c>
      <c r="Z5" s="99">
        <f>S5/C5*100</f>
        <v>454.99749689374306</v>
      </c>
    </row>
    <row r="6" spans="1:26">
      <c r="A6" s="24" t="s">
        <v>568</v>
      </c>
      <c r="B6" s="56" t="s">
        <v>233</v>
      </c>
      <c r="C6" s="57">
        <v>1450</v>
      </c>
      <c r="D6" s="44">
        <v>15.7</v>
      </c>
      <c r="E6" s="44">
        <v>18.600000000000001</v>
      </c>
      <c r="F6" s="45">
        <v>2406.0773129533818</v>
      </c>
      <c r="G6" s="99">
        <v>315.20678256624643</v>
      </c>
      <c r="H6" s="99">
        <f t="shared" si="1"/>
        <v>13.100442819077179</v>
      </c>
      <c r="I6" s="44">
        <v>130</v>
      </c>
      <c r="J6" s="44" t="s">
        <v>307</v>
      </c>
      <c r="K6" s="46" t="s">
        <v>234</v>
      </c>
      <c r="L6" s="46">
        <f>I6/C6*100</f>
        <v>8.9655172413793096</v>
      </c>
      <c r="M6" s="24">
        <f>C6/G6</f>
        <v>4.6001548196230715</v>
      </c>
      <c r="N6" s="24">
        <f>C6/F6</f>
        <v>0.60264065173374337</v>
      </c>
      <c r="O6" s="1">
        <f>((POWER(Q6,1/$Q$1)-1)*100)</f>
        <v>21.710351464086799</v>
      </c>
      <c r="P6" s="99">
        <f>IF($O$1=1,POWER((1+(D6)/100),$Q$1)*F6,IF($O$1=2,POWER((1+(E6)/100),$Q$1)*F6,POWER((1+(D6+L6)/100),$Q$1)*F6))</f>
        <v>10342.920050501811</v>
      </c>
      <c r="Q6" s="24">
        <f>P6/C6</f>
        <v>7.1330483106909037</v>
      </c>
      <c r="R6" s="56">
        <f>S6/C6*100-100</f>
        <v>230.39815277054845</v>
      </c>
      <c r="S6" s="59">
        <f>$P6/S$2</f>
        <v>4790.7732151729524</v>
      </c>
      <c r="T6" s="1">
        <f>$P6/T$2</f>
        <v>3987.6434185771241</v>
      </c>
      <c r="U6" s="24">
        <f>$P6/U$2</f>
        <v>3330.1434444588731</v>
      </c>
      <c r="V6" s="24">
        <f>$P6/V$2</f>
        <v>3046.903732477911</v>
      </c>
      <c r="W6" s="1">
        <f>$P6/W$2</f>
        <v>2556.6116531252442</v>
      </c>
      <c r="X6" s="24">
        <f>$P6/X$2</f>
        <v>2151.7140228355056</v>
      </c>
      <c r="Y6" s="24">
        <f>$P6/Y$2</f>
        <v>1670.4393315393677</v>
      </c>
      <c r="Z6" s="99">
        <f>S6/C6*100</f>
        <v>330.39815277054845</v>
      </c>
    </row>
    <row r="7" spans="1:26">
      <c r="A7" s="24" t="s">
        <v>569</v>
      </c>
      <c r="B7" s="56" t="s">
        <v>63</v>
      </c>
      <c r="C7" s="57">
        <v>8410</v>
      </c>
      <c r="D7" s="44">
        <v>21</v>
      </c>
      <c r="E7" s="44">
        <v>16.111489002855695</v>
      </c>
      <c r="F7" s="45">
        <v>7866.1618307343497</v>
      </c>
      <c r="G7" s="45">
        <v>1327.3982017951946</v>
      </c>
      <c r="H7" s="99">
        <f t="shared" si="1"/>
        <v>16.874788878724033</v>
      </c>
      <c r="I7" s="44">
        <v>250</v>
      </c>
      <c r="J7" s="44" t="s">
        <v>272</v>
      </c>
      <c r="K7" s="46" t="s">
        <v>240</v>
      </c>
      <c r="L7" s="46">
        <f>I7/C7*100</f>
        <v>2.9726516052318668</v>
      </c>
      <c r="M7" s="24">
        <f>C7/G7</f>
        <v>6.3357024204388566</v>
      </c>
      <c r="N7" s="24">
        <f>C7/F7</f>
        <v>1.0691364074332654</v>
      </c>
      <c r="O7" s="1">
        <f>((POWER(Q7,1/$Q$1)-1)*100)</f>
        <v>20.193797938774338</v>
      </c>
      <c r="P7" s="99">
        <f>IF($O$1=1,POWER((1+(D7)/100),$Q$1)*F7,IF($O$1=2,POWER((1+(E7)/100),$Q$1)*F7,POWER((1+(D7+L7)/100),$Q$1)*F7))</f>
        <v>52919.603317652298</v>
      </c>
      <c r="Q7" s="24">
        <f>P7/C7</f>
        <v>6.2924617500181093</v>
      </c>
      <c r="R7" s="56">
        <f>S7/C7*100-100</f>
        <v>191.46273066303445</v>
      </c>
      <c r="S7" s="59">
        <f>$P7/S$2</f>
        <v>24512.015648761197</v>
      </c>
      <c r="T7" s="1">
        <f>$P7/T$2</f>
        <v>20402.797938393614</v>
      </c>
      <c r="U7" s="24">
        <f>$P7/U$2</f>
        <v>17038.695959280245</v>
      </c>
      <c r="V7" s="24">
        <f>$P7/V$2</f>
        <v>15589.498524837021</v>
      </c>
      <c r="W7" s="1">
        <f>$P7/W$2</f>
        <v>13080.9165941596</v>
      </c>
      <c r="X7" s="24">
        <f>$P7/X$2</f>
        <v>11009.2557987007</v>
      </c>
      <c r="Y7" s="24">
        <f>$P7/Y$2</f>
        <v>8546.8113801168493</v>
      </c>
      <c r="Z7" s="99">
        <f>S7/C7*100</f>
        <v>291.46273066303445</v>
      </c>
    </row>
    <row r="8" spans="1:26">
      <c r="A8" s="24" t="s">
        <v>572</v>
      </c>
      <c r="B8" s="56" t="s">
        <v>93</v>
      </c>
      <c r="C8" s="57">
        <v>5050</v>
      </c>
      <c r="D8" s="44">
        <v>21.23</v>
      </c>
      <c r="E8" s="44">
        <v>22.219864391726471</v>
      </c>
      <c r="F8" s="45">
        <v>4094.2039560132703</v>
      </c>
      <c r="G8" s="45">
        <v>923.84719164229057</v>
      </c>
      <c r="H8" s="99">
        <f t="shared" si="1"/>
        <v>22.564757436800644</v>
      </c>
      <c r="I8" s="44">
        <v>400</v>
      </c>
      <c r="J8" s="100" t="s">
        <v>267</v>
      </c>
      <c r="K8" s="46" t="s">
        <v>109</v>
      </c>
      <c r="L8" s="46">
        <f>I8/C8*100</f>
        <v>7.9207920792079207</v>
      </c>
      <c r="M8" s="24">
        <f>C8/G8</f>
        <v>5.4662719610835131</v>
      </c>
      <c r="N8" s="24">
        <f>C8/F8</f>
        <v>1.2334510088543404</v>
      </c>
      <c r="O8" s="1">
        <f>((POWER(Q8,1/$Q$1)-1)*100)</f>
        <v>18.712900095976927</v>
      </c>
      <c r="P8" s="99">
        <f>IF($O$1=1,POWER((1+(D8)/100),$Q$1)*F8,IF($O$1=2,POWER((1+(E8)/100),$Q$1)*F8,POWER((1+(D8+L8)/100),$Q$1)*F8))</f>
        <v>28071.817074887134</v>
      </c>
      <c r="Q8" s="24">
        <f>P8/C8</f>
        <v>5.5587756583934915</v>
      </c>
      <c r="R8" s="56">
        <f>S8/C8*100-100</f>
        <v>157.47886866915184</v>
      </c>
      <c r="S8" s="59">
        <f>$P8/S$2</f>
        <v>13002.682867792169</v>
      </c>
      <c r="T8" s="1">
        <f>$P8/T$2</f>
        <v>10822.900695316073</v>
      </c>
      <c r="U8" s="24">
        <f>$P8/U$2</f>
        <v>9038.3738005833748</v>
      </c>
      <c r="V8" s="24">
        <f>$P8/V$2</f>
        <v>8269.6302209897658</v>
      </c>
      <c r="W8" s="1">
        <f>$P8/W$2</f>
        <v>6938.9238539627522</v>
      </c>
      <c r="X8" s="24">
        <f>$P8/X$2</f>
        <v>5839.987368323249</v>
      </c>
      <c r="Y8" s="24">
        <f>$P8/Y$2</f>
        <v>4533.7551794567707</v>
      </c>
      <c r="Z8" s="99">
        <f>S8/C8*100</f>
        <v>257.47886866915184</v>
      </c>
    </row>
    <row r="9" spans="1:26">
      <c r="A9" s="24" t="s">
        <v>569</v>
      </c>
      <c r="B9" s="56" t="s">
        <v>21</v>
      </c>
      <c r="C9" s="57">
        <v>10000</v>
      </c>
      <c r="D9" s="44">
        <v>12.5</v>
      </c>
      <c r="E9" s="44">
        <v>12.480238085880311</v>
      </c>
      <c r="F9" s="45">
        <v>14145.058422069762</v>
      </c>
      <c r="G9" s="45">
        <v>1765.3369684611707</v>
      </c>
      <c r="H9" s="99">
        <f t="shared" si="1"/>
        <v>12.480238085880309</v>
      </c>
      <c r="I9" s="44">
        <v>650</v>
      </c>
      <c r="J9" s="99" t="s">
        <v>277</v>
      </c>
      <c r="K9" s="46" t="s">
        <v>299</v>
      </c>
      <c r="L9" s="46">
        <f>I9/C9*100</f>
        <v>6.5</v>
      </c>
      <c r="M9" s="24">
        <f>C9/G9</f>
        <v>5.6646409034966938</v>
      </c>
      <c r="N9" s="24">
        <f>C9/F9</f>
        <v>0.70696067146654884</v>
      </c>
      <c r="O9" s="1">
        <f>((POWER(Q9,1/$Q$1)-1)*100)</f>
        <v>16.469710773642767</v>
      </c>
      <c r="P9" s="99">
        <f>IF($O$1=1,POWER((1+(D9)/100),$Q$1)*F9,IF($O$1=2,POWER((1+(E9)/100),$Q$1)*F9,POWER((1+(D9+L9)/100),$Q$1)*F9))</f>
        <v>45933.545620466139</v>
      </c>
      <c r="Q9" s="24">
        <f>P9/C9</f>
        <v>4.5933545620466143</v>
      </c>
      <c r="R9" s="56">
        <f>S9/C9*100-100</f>
        <v>112.76119216040681</v>
      </c>
      <c r="S9" s="59">
        <f>$P9/S$2</f>
        <v>21276.119216040683</v>
      </c>
      <c r="T9" s="1">
        <f>$P9/T$2</f>
        <v>17709.370273675962</v>
      </c>
      <c r="U9" s="24">
        <f>$P9/U$2</f>
        <v>14789.372351507873</v>
      </c>
      <c r="V9" s="24">
        <f>$P9/V$2</f>
        <v>13531.487327909146</v>
      </c>
      <c r="W9" s="1">
        <f>$P9/W$2</f>
        <v>11354.069975330242</v>
      </c>
      <c r="X9" s="24">
        <f>$P9/X$2</f>
        <v>9555.8946358979319</v>
      </c>
      <c r="Y9" s="24">
        <f>$P9/Y$2</f>
        <v>7418.5240596307049</v>
      </c>
      <c r="Z9" s="99">
        <f>S9/C9*100</f>
        <v>212.76119216040681</v>
      </c>
    </row>
    <row r="10" spans="1:26">
      <c r="A10" s="24" t="s">
        <v>572</v>
      </c>
      <c r="B10" s="56" t="s">
        <v>50</v>
      </c>
      <c r="C10" s="57">
        <v>39700</v>
      </c>
      <c r="D10" s="44">
        <v>19</v>
      </c>
      <c r="E10" s="44">
        <v>19.357909102026113</v>
      </c>
      <c r="F10" s="45">
        <v>31785.986656709749</v>
      </c>
      <c r="G10" s="45">
        <v>6153.1024041880219</v>
      </c>
      <c r="H10" s="99">
        <f t="shared" si="1"/>
        <v>19.35790910202611</v>
      </c>
      <c r="I10" s="44">
        <v>1250</v>
      </c>
      <c r="J10" s="44"/>
      <c r="K10" s="46" t="s">
        <v>97</v>
      </c>
      <c r="L10" s="46">
        <f>I10/C10*100</f>
        <v>3.1486146095717884</v>
      </c>
      <c r="M10" s="24">
        <f>C10/G10</f>
        <v>6.4520297879292174</v>
      </c>
      <c r="N10" s="24">
        <f>C10/F10</f>
        <v>1.248978061582986</v>
      </c>
      <c r="O10" s="1">
        <f>((POWER(Q10,1/$Q$1)-1)*100)</f>
        <v>16.383517901993084</v>
      </c>
      <c r="P10" s="99">
        <f>IF($O$1=1,POWER((1+(D10)/100),$Q$1)*F10,IF($O$1=2,POWER((1+(E10)/100),$Q$1)*F10,POWER((1+(D10+L10)/100),$Q$1)*F10))</f>
        <v>181011.14296687598</v>
      </c>
      <c r="Q10" s="24">
        <f>P10/C10</f>
        <v>4.5594746339263468</v>
      </c>
      <c r="R10" s="56">
        <f>S10/C10*100-100</f>
        <v>111.19189595219839</v>
      </c>
      <c r="S10" s="59">
        <f>$P10/S$2</f>
        <v>83843.182693022754</v>
      </c>
      <c r="T10" s="1">
        <f>$P10/T$2</f>
        <v>69787.631482848563</v>
      </c>
      <c r="U10" s="24">
        <f>$P10/U$2</f>
        <v>58280.743560026262</v>
      </c>
      <c r="V10" s="24">
        <f>$P10/V$2</f>
        <v>53323.773599033935</v>
      </c>
      <c r="W10" s="1">
        <f>$P10/W$2</f>
        <v>44743.186179050288</v>
      </c>
      <c r="X10" s="24">
        <f>$P10/X$2</f>
        <v>37657.084528311017</v>
      </c>
      <c r="Y10" s="24">
        <f>$P10/Y$2</f>
        <v>29234.310154422506</v>
      </c>
      <c r="Z10" s="99">
        <f>S10/C10*100</f>
        <v>211.19189595219839</v>
      </c>
    </row>
    <row r="11" spans="1:26">
      <c r="A11" s="24" t="s">
        <v>569</v>
      </c>
      <c r="B11" s="56" t="s">
        <v>60</v>
      </c>
      <c r="C11" s="57">
        <v>9110</v>
      </c>
      <c r="D11" s="44">
        <v>14.2</v>
      </c>
      <c r="E11" s="44">
        <v>16.600000000000001</v>
      </c>
      <c r="F11" s="45">
        <v>10994.097348385811</v>
      </c>
      <c r="G11" s="45">
        <v>1528.3616117180036</v>
      </c>
      <c r="H11" s="99">
        <f t="shared" si="1"/>
        <v>13.901656164090658</v>
      </c>
      <c r="I11" s="44">
        <v>250</v>
      </c>
      <c r="J11" s="55" t="s">
        <v>272</v>
      </c>
      <c r="K11" s="46" t="s">
        <v>237</v>
      </c>
      <c r="L11" s="46">
        <f>I11/C11*100</f>
        <v>2.7442371020856204</v>
      </c>
      <c r="M11" s="24">
        <f>C11/G11</f>
        <v>5.9606312603989142</v>
      </c>
      <c r="N11" s="24">
        <f>C11/F11</f>
        <v>0.82862646302996035</v>
      </c>
      <c r="O11" s="1">
        <f>((POWER(Q11,1/$Q$1)-1)*100)</f>
        <v>16.367103398577211</v>
      </c>
      <c r="P11" s="99">
        <f>IF($O$1=1,POWER((1+(D11)/100),$Q$1)*F11,IF($O$1=2,POWER((1+(E11)/100),$Q$1)*F11,POWER((1+(D11+L11)/100),$Q$1)*F11))</f>
        <v>41478.268373041195</v>
      </c>
      <c r="Q11" s="24">
        <f>P11/C11</f>
        <v>4.5530481199825683</v>
      </c>
      <c r="R11" s="56">
        <f>S11/C11*100-100</f>
        <v>110.89422401121399</v>
      </c>
      <c r="S11" s="59">
        <f>$P11/S$2</f>
        <v>19212.463807421595</v>
      </c>
      <c r="T11" s="1">
        <f>$P11/T$2</f>
        <v>15991.668028383203</v>
      </c>
      <c r="U11" s="24">
        <f>$P11/U$2</f>
        <v>13354.892316245576</v>
      </c>
      <c r="V11" s="24">
        <f>$P11/V$2</f>
        <v>12219.014563146322</v>
      </c>
      <c r="W11" s="1">
        <f>$P11/W$2</f>
        <v>10252.793578234072</v>
      </c>
      <c r="X11" s="24">
        <f>$P11/X$2</f>
        <v>8629.0304155330923</v>
      </c>
      <c r="Y11" s="24">
        <f>$P11/Y$2</f>
        <v>6698.9719108494719</v>
      </c>
      <c r="Z11" s="99">
        <f>S11/C11*100</f>
        <v>210.89422401121399</v>
      </c>
    </row>
    <row r="12" spans="1:26">
      <c r="A12" s="24" t="s">
        <v>569</v>
      </c>
      <c r="B12" s="56" t="s">
        <v>68</v>
      </c>
      <c r="C12" s="57">
        <v>18150</v>
      </c>
      <c r="D12" s="44">
        <v>20</v>
      </c>
      <c r="E12" s="44">
        <v>21.882316216638049</v>
      </c>
      <c r="F12" s="45">
        <v>13184.752155441596</v>
      </c>
      <c r="G12" s="45">
        <v>2925.4537701424501</v>
      </c>
      <c r="H12" s="99">
        <f t="shared" si="1"/>
        <v>22.188158985871116</v>
      </c>
      <c r="I12" s="44">
        <v>400</v>
      </c>
      <c r="J12" s="56" t="s">
        <v>272</v>
      </c>
      <c r="K12" s="46" t="s">
        <v>228</v>
      </c>
      <c r="L12" s="46">
        <f>I12/C12*100</f>
        <v>2.2038567493112948</v>
      </c>
      <c r="M12" s="24">
        <f>C12/G12</f>
        <v>6.204165721311746</v>
      </c>
      <c r="N12" s="24">
        <f>C12/F12</f>
        <v>1.3765901539915677</v>
      </c>
      <c r="O12" s="1">
        <f>((POWER(Q12,1/$Q$1)-1)*100)</f>
        <v>16.225327911959631</v>
      </c>
      <c r="P12" s="99">
        <f>IF($O$1=1,POWER((1+(D12)/100),$Q$1)*F12,IF($O$1=2,POWER((1+(E12)/100),$Q$1)*F12,POWER((1+(D12+L12)/100),$Q$1)*F12))</f>
        <v>81636.510141164632</v>
      </c>
      <c r="Q12" s="24">
        <f>P12/C12</f>
        <v>4.4978793466206408</v>
      </c>
      <c r="R12" s="56">
        <f>S12/C12*100-100</f>
        <v>108.33884235452754</v>
      </c>
      <c r="S12" s="59">
        <f>$P12/S$2</f>
        <v>37813.499887346748</v>
      </c>
      <c r="T12" s="1">
        <f>$P12/T$2</f>
        <v>31474.408657371918</v>
      </c>
      <c r="U12" s="24">
        <f>$P12/U$2</f>
        <v>26284.771394119954</v>
      </c>
      <c r="V12" s="24">
        <f>$P12/V$2</f>
        <v>24049.164669267382</v>
      </c>
      <c r="W12" s="1">
        <f>$P12/W$2</f>
        <v>20179.296768058502</v>
      </c>
      <c r="X12" s="24">
        <f>$P12/X$2</f>
        <v>16983.445950312111</v>
      </c>
      <c r="Y12" s="24">
        <f>$P12/Y$2</f>
        <v>13184.752155441598</v>
      </c>
      <c r="Z12" s="99">
        <f>S12/C12*100</f>
        <v>208.33884235452754</v>
      </c>
    </row>
    <row r="13" spans="1:26">
      <c r="A13" s="24" t="s">
        <v>568</v>
      </c>
      <c r="B13" s="56" t="s">
        <v>54</v>
      </c>
      <c r="C13" s="57">
        <v>17000</v>
      </c>
      <c r="D13" s="44">
        <v>13.6</v>
      </c>
      <c r="E13" s="99">
        <v>14.563243087265596</v>
      </c>
      <c r="F13" s="45">
        <v>17083.354359854846</v>
      </c>
      <c r="G13" s="45">
        <v>2255.1766308591959</v>
      </c>
      <c r="H13" s="99">
        <f t="shared" si="1"/>
        <v>13.20101768864998</v>
      </c>
      <c r="I13" s="44">
        <v>100</v>
      </c>
      <c r="J13" s="100" t="s">
        <v>267</v>
      </c>
      <c r="K13" s="46" t="s">
        <v>238</v>
      </c>
      <c r="L13" s="46">
        <f>I13/C13*100</f>
        <v>0.58823529411764708</v>
      </c>
      <c r="M13" s="44">
        <f>C13/G13</f>
        <v>7.5382122035927619</v>
      </c>
      <c r="N13" s="44">
        <f>C13/F13</f>
        <v>0.99512072640425198</v>
      </c>
      <c r="O13" s="1">
        <f>((POWER(Q13,1/$Q$1)-1)*100)</f>
        <v>13.655577806102404</v>
      </c>
      <c r="P13" s="99">
        <f>IF($O$1=1,POWER((1+(D13)/100),$Q$1)*F13,IF($O$1=2,POWER((1+(E13)/100),$Q$1)*F13,POWER((1+(D13+L13)/100),$Q$1)*F13))</f>
        <v>61144.368407127062</v>
      </c>
      <c r="Q13" s="44">
        <f>P13/C13</f>
        <v>3.5967275533604153</v>
      </c>
      <c r="R13" s="56">
        <f>S13/C13*100-100</f>
        <v>66.598078113130299</v>
      </c>
      <c r="S13" s="59">
        <f>$P13/S$2</f>
        <v>28321.673279232153</v>
      </c>
      <c r="T13" s="1">
        <f>$P13/T$2</f>
        <v>23573.800925774889</v>
      </c>
      <c r="U13" s="44">
        <f>$P13/U$2</f>
        <v>19686.850195336599</v>
      </c>
      <c r="V13" s="44">
        <f>$P13/V$2</f>
        <v>18012.418486270817</v>
      </c>
      <c r="W13" s="1">
        <f>$P13/W$2</f>
        <v>15113.952735722802</v>
      </c>
      <c r="X13" s="44">
        <f>$P13/X$2</f>
        <v>12720.314406051353</v>
      </c>
      <c r="Y13" s="44">
        <f>$P13/Y$2</f>
        <v>9875.1568600245246</v>
      </c>
      <c r="Z13" s="99">
        <f>S13/C13*100</f>
        <v>166.5980781131303</v>
      </c>
    </row>
    <row r="14" spans="1:26">
      <c r="B14" s="10"/>
      <c r="C14" s="25"/>
      <c r="D14" s="7"/>
      <c r="F14" s="25"/>
      <c r="G14" s="25"/>
      <c r="K14" s="26"/>
      <c r="L14" s="46"/>
      <c r="O14" s="1"/>
      <c r="T14" s="1"/>
    </row>
    <row r="15" spans="1:26">
      <c r="C15" s="25"/>
      <c r="F15" s="25"/>
      <c r="G15" s="25"/>
      <c r="N15" s="24" t="s">
        <v>1637</v>
      </c>
      <c r="O15" s="24">
        <v>1</v>
      </c>
      <c r="P15" s="24" t="s">
        <v>1636</v>
      </c>
      <c r="Q15" s="1">
        <v>8</v>
      </c>
      <c r="R15" s="24" t="s">
        <v>646</v>
      </c>
      <c r="S15" s="24" t="s">
        <v>647</v>
      </c>
      <c r="T15" s="24" t="s">
        <v>648</v>
      </c>
      <c r="U15" s="24" t="s">
        <v>649</v>
      </c>
    </row>
    <row r="16" spans="1:26">
      <c r="B16" s="7"/>
      <c r="C16" s="7"/>
      <c r="F16" s="25"/>
      <c r="G16" s="25"/>
      <c r="O16" s="24" t="s">
        <v>642</v>
      </c>
      <c r="P16" s="24" t="s">
        <v>643</v>
      </c>
      <c r="Q16" s="24" t="s">
        <v>644</v>
      </c>
      <c r="R16" s="24" t="s">
        <v>645</v>
      </c>
      <c r="S16" s="24">
        <f xml:space="preserve"> 0.9/(1+$Q$15/100-0.9)</f>
        <v>4.9999999999999991</v>
      </c>
      <c r="T16" s="56">
        <f xml:space="preserve"> 0.8/(1+$Q$15/100-0.8)</f>
        <v>2.8571428571428572</v>
      </c>
      <c r="U16" s="56">
        <f xml:space="preserve"> 0.7/(1+$Q$15/100-0.7)</f>
        <v>1.842105263157894</v>
      </c>
      <c r="V16" s="24" t="s">
        <v>650</v>
      </c>
      <c r="W16" s="24" t="s">
        <v>1640</v>
      </c>
      <c r="X16" s="24" t="s">
        <v>1638</v>
      </c>
      <c r="Y16" s="24" t="s">
        <v>1639</v>
      </c>
    </row>
    <row r="17" spans="2:26">
      <c r="B17" s="10" t="s">
        <v>93</v>
      </c>
      <c r="C17" s="86">
        <v>6370</v>
      </c>
      <c r="D17" s="56">
        <v>22</v>
      </c>
      <c r="E17" s="56">
        <v>22.219864391726471</v>
      </c>
      <c r="F17" s="86">
        <v>4094.2039560132703</v>
      </c>
      <c r="G17" s="86">
        <v>923.84719164229057</v>
      </c>
      <c r="H17" s="56">
        <f>G17/F17*100</f>
        <v>22.564757436800644</v>
      </c>
      <c r="I17" s="56">
        <v>400</v>
      </c>
      <c r="J17" s="58" t="s">
        <v>267</v>
      </c>
      <c r="K17" s="58" t="s">
        <v>109</v>
      </c>
      <c r="L17" s="58">
        <f t="shared" ref="L17:L27" si="2">I17/C17*100</f>
        <v>6.2794348508634217</v>
      </c>
      <c r="M17" s="56">
        <f t="shared" ref="M17:M27" si="3">C17/G17</f>
        <v>6.8950796816043525</v>
      </c>
      <c r="N17" s="56">
        <f t="shared" ref="N17:N27" si="4">C17/F17</f>
        <v>1.5558580052281483</v>
      </c>
      <c r="O17" s="1">
        <f t="shared" ref="O17:O27" si="5">G17*100/$Q$15</f>
        <v>11548.089895528632</v>
      </c>
      <c r="P17" s="56">
        <f t="shared" ref="P17:P27" si="6">IF($O$15=1,F17*(H17-$Q$15)/100,F17*(H17+L17-$Q$15)/100)</f>
        <v>596.31087516122898</v>
      </c>
      <c r="Q17" s="56">
        <f t="shared" ref="Q17:Q27" si="7" xml:space="preserve"> P17*100/$Q$15</f>
        <v>7453.8859395153622</v>
      </c>
      <c r="R17" s="121">
        <f>F17+Q17</f>
        <v>11548.089895528632</v>
      </c>
      <c r="S17" s="119">
        <f t="shared" ref="S17:S27" si="8">P17*$S$16 + F17</f>
        <v>7075.7583318194147</v>
      </c>
      <c r="T17" s="59">
        <f t="shared" ref="T17:T27" si="9">P17*$T$16 + F17</f>
        <v>5797.9493136167821</v>
      </c>
      <c r="U17" s="56">
        <f t="shared" ref="U17:U27" si="10">P17*$U$16 + F17</f>
        <v>5192.6713576260599</v>
      </c>
      <c r="V17" s="56">
        <f>R17/C17*100-100</f>
        <v>81.288695377215561</v>
      </c>
      <c r="W17" s="99">
        <f>100 - T17/R17*100</f>
        <v>49.793001560702066</v>
      </c>
      <c r="X17" s="24">
        <v>7250</v>
      </c>
      <c r="Y17" s="56">
        <f>C17/X17*100-100</f>
        <v>-12.137931034482762</v>
      </c>
      <c r="Z17" s="59"/>
    </row>
    <row r="18" spans="2:26">
      <c r="B18" s="10" t="s">
        <v>176</v>
      </c>
      <c r="C18" s="86">
        <v>4650</v>
      </c>
      <c r="D18" s="56">
        <v>15.7</v>
      </c>
      <c r="E18" s="56">
        <v>14.383561643835616</v>
      </c>
      <c r="F18" s="57">
        <v>9044.1185550110804</v>
      </c>
      <c r="G18" s="57">
        <v>1297.3882828814258</v>
      </c>
      <c r="H18" s="99">
        <f t="shared" ref="H18:H27" si="11">G18/F18*100</f>
        <v>14.34510477709938</v>
      </c>
      <c r="I18" s="56">
        <v>300</v>
      </c>
      <c r="J18" s="56" t="s">
        <v>273</v>
      </c>
      <c r="K18" s="58" t="s">
        <v>177</v>
      </c>
      <c r="L18" s="58">
        <f t="shared" si="2"/>
        <v>6.4516129032258061</v>
      </c>
      <c r="M18" s="56">
        <f t="shared" si="3"/>
        <v>3.5841236284889315</v>
      </c>
      <c r="N18" s="56">
        <f t="shared" si="4"/>
        <v>0.51414628984751332</v>
      </c>
      <c r="O18" s="1">
        <f t="shared" si="5"/>
        <v>16217.353536017821</v>
      </c>
      <c r="P18" s="99">
        <f t="shared" si="6"/>
        <v>573.85879848053946</v>
      </c>
      <c r="Q18" s="56">
        <f t="shared" si="7"/>
        <v>7173.2349810067435</v>
      </c>
      <c r="R18" s="121">
        <f t="shared" ref="R18:R27" si="12">F18+Q18</f>
        <v>16217.353536017825</v>
      </c>
      <c r="S18" s="119">
        <f t="shared" si="8"/>
        <v>11913.412547413776</v>
      </c>
      <c r="T18" s="59">
        <f t="shared" si="9"/>
        <v>10683.715122098336</v>
      </c>
      <c r="U18" s="56">
        <f t="shared" si="10"/>
        <v>10101.226868001548</v>
      </c>
      <c r="V18" s="56">
        <f t="shared" ref="V18:V27" si="13">R18/C18*100-100</f>
        <v>248.76029109715756</v>
      </c>
      <c r="W18" s="99">
        <f t="shared" ref="W18:W27" si="14">100 - T18/R18*100</f>
        <v>34.12171043585866</v>
      </c>
      <c r="X18" s="24">
        <v>6398</v>
      </c>
      <c r="Y18" s="99">
        <f t="shared" ref="Y18:Y27" si="15">C18/X18*100-100</f>
        <v>-27.321037824320101</v>
      </c>
      <c r="Z18" s="56"/>
    </row>
    <row r="19" spans="2:26">
      <c r="B19" s="1" t="s">
        <v>233</v>
      </c>
      <c r="C19" s="86">
        <v>1615</v>
      </c>
      <c r="D19" s="56">
        <v>15.7</v>
      </c>
      <c r="E19" s="56">
        <v>18.600000000000001</v>
      </c>
      <c r="F19" s="57">
        <v>2406.0773129533818</v>
      </c>
      <c r="G19" s="56">
        <v>315.20678256624643</v>
      </c>
      <c r="H19" s="99">
        <f t="shared" si="11"/>
        <v>13.100442819077179</v>
      </c>
      <c r="I19" s="56">
        <v>130</v>
      </c>
      <c r="J19" s="56" t="s">
        <v>307</v>
      </c>
      <c r="K19" s="58" t="s">
        <v>234</v>
      </c>
      <c r="L19" s="58">
        <f t="shared" si="2"/>
        <v>8.0495356037151709</v>
      </c>
      <c r="M19" s="56">
        <f t="shared" si="3"/>
        <v>5.1236207128905242</v>
      </c>
      <c r="N19" s="56">
        <f t="shared" si="4"/>
        <v>0.67121700175861765</v>
      </c>
      <c r="O19" s="1">
        <f t="shared" si="5"/>
        <v>3940.0847820780805</v>
      </c>
      <c r="P19" s="99">
        <f t="shared" si="6"/>
        <v>122.72059752997589</v>
      </c>
      <c r="Q19" s="56">
        <f t="shared" si="7"/>
        <v>1534.0074691246987</v>
      </c>
      <c r="R19" s="121">
        <f t="shared" si="12"/>
        <v>3940.0847820780805</v>
      </c>
      <c r="S19" s="119">
        <f t="shared" si="8"/>
        <v>3019.680300603261</v>
      </c>
      <c r="T19" s="59">
        <f t="shared" si="9"/>
        <v>2756.7075916104559</v>
      </c>
      <c r="U19" s="56">
        <f t="shared" si="10"/>
        <v>2632.141571561232</v>
      </c>
      <c r="V19" s="56">
        <f t="shared" si="13"/>
        <v>143.96809796149105</v>
      </c>
      <c r="W19" s="99">
        <f t="shared" si="14"/>
        <v>30.034307785719463</v>
      </c>
      <c r="X19" s="24">
        <v>2031</v>
      </c>
      <c r="Y19" s="99">
        <f t="shared" si="15"/>
        <v>-20.482520925652395</v>
      </c>
      <c r="Z19" s="59"/>
    </row>
    <row r="20" spans="2:26">
      <c r="B20" s="118" t="s">
        <v>79</v>
      </c>
      <c r="C20" s="86">
        <v>12200</v>
      </c>
      <c r="D20" s="99">
        <v>17.27</v>
      </c>
      <c r="E20" s="56">
        <v>18.016586713936782</v>
      </c>
      <c r="F20" s="57">
        <v>19969.965326000904</v>
      </c>
      <c r="G20" s="57">
        <v>3564.4241788658419</v>
      </c>
      <c r="H20" s="99">
        <f t="shared" si="11"/>
        <v>17.848925226850344</v>
      </c>
      <c r="I20" s="56">
        <v>400</v>
      </c>
      <c r="J20" s="56" t="s">
        <v>272</v>
      </c>
      <c r="K20" s="58" t="s">
        <v>218</v>
      </c>
      <c r="L20" s="58">
        <f t="shared" si="2"/>
        <v>3.278688524590164</v>
      </c>
      <c r="M20" s="56">
        <f t="shared" si="3"/>
        <v>3.422712726598633</v>
      </c>
      <c r="N20" s="56">
        <f t="shared" si="4"/>
        <v>0.6109174353004807</v>
      </c>
      <c r="O20" s="1">
        <f t="shared" si="5"/>
        <v>44555.302235823023</v>
      </c>
      <c r="P20" s="99">
        <f t="shared" si="6"/>
        <v>1966.8269527857694</v>
      </c>
      <c r="Q20" s="56">
        <f t="shared" si="7"/>
        <v>24585.336909822119</v>
      </c>
      <c r="R20" s="121">
        <f t="shared" si="12"/>
        <v>44555.302235823023</v>
      </c>
      <c r="S20" s="119">
        <f t="shared" si="8"/>
        <v>29804.100089929751</v>
      </c>
      <c r="T20" s="59">
        <f t="shared" si="9"/>
        <v>25589.470905388815</v>
      </c>
      <c r="U20" s="56">
        <f t="shared" si="10"/>
        <v>23593.067607448371</v>
      </c>
      <c r="V20" s="56">
        <f t="shared" si="13"/>
        <v>265.20739537559854</v>
      </c>
      <c r="W20" s="99">
        <f t="shared" si="14"/>
        <v>42.5669457476723</v>
      </c>
      <c r="X20" s="24">
        <v>15710</v>
      </c>
      <c r="Y20" s="99">
        <f t="shared" si="15"/>
        <v>-22.34245703373648</v>
      </c>
      <c r="Z20" s="59"/>
    </row>
    <row r="21" spans="2:26">
      <c r="B21" s="56" t="s">
        <v>21</v>
      </c>
      <c r="C21" s="86">
        <v>11250</v>
      </c>
      <c r="D21" s="56">
        <v>12.5</v>
      </c>
      <c r="E21" s="56">
        <v>12.480238085880311</v>
      </c>
      <c r="F21" s="57">
        <v>14145.058422069762</v>
      </c>
      <c r="G21" s="57">
        <v>1765.3369684611707</v>
      </c>
      <c r="H21" s="99">
        <f t="shared" si="11"/>
        <v>12.480238085880309</v>
      </c>
      <c r="I21" s="56">
        <v>480</v>
      </c>
      <c r="J21" s="56" t="s">
        <v>277</v>
      </c>
      <c r="K21" s="58" t="s">
        <v>299</v>
      </c>
      <c r="L21" s="58">
        <f t="shared" si="2"/>
        <v>4.2666666666666666</v>
      </c>
      <c r="M21" s="56">
        <f t="shared" si="3"/>
        <v>6.37272101643378</v>
      </c>
      <c r="N21" s="56">
        <f t="shared" si="4"/>
        <v>0.79533075539986742</v>
      </c>
      <c r="O21" s="1">
        <f t="shared" si="5"/>
        <v>22066.712105764633</v>
      </c>
      <c r="P21" s="99">
        <f t="shared" si="6"/>
        <v>633.73229469558976</v>
      </c>
      <c r="Q21" s="56">
        <f t="shared" si="7"/>
        <v>7921.6536836948717</v>
      </c>
      <c r="R21" s="121">
        <f t="shared" si="12"/>
        <v>22066.712105764633</v>
      </c>
      <c r="S21" s="119">
        <f t="shared" si="8"/>
        <v>17313.719895547711</v>
      </c>
      <c r="T21" s="59">
        <f t="shared" si="9"/>
        <v>15955.722121200019</v>
      </c>
      <c r="U21" s="56">
        <f t="shared" si="10"/>
        <v>15312.460017561638</v>
      </c>
      <c r="V21" s="56">
        <f t="shared" si="13"/>
        <v>96.148552051241182</v>
      </c>
      <c r="W21" s="99">
        <f t="shared" si="14"/>
        <v>27.693251061938668</v>
      </c>
      <c r="X21" s="24">
        <v>11760</v>
      </c>
      <c r="Y21" s="99">
        <f t="shared" si="15"/>
        <v>-4.3367346938775597</v>
      </c>
      <c r="Z21" s="56"/>
    </row>
    <row r="22" spans="2:26">
      <c r="B22" s="8" t="s">
        <v>66</v>
      </c>
      <c r="C22" s="86">
        <v>7510</v>
      </c>
      <c r="D22" s="56">
        <v>15.7</v>
      </c>
      <c r="E22" s="56">
        <v>6.2134398759796285</v>
      </c>
      <c r="F22" s="57">
        <v>21814.998283439792</v>
      </c>
      <c r="G22" s="57">
        <v>1652.0771605311202</v>
      </c>
      <c r="H22" s="99">
        <f t="shared" si="11"/>
        <v>7.5731253290322069</v>
      </c>
      <c r="I22" s="56">
        <v>200</v>
      </c>
      <c r="J22" s="56" t="s">
        <v>273</v>
      </c>
      <c r="K22" s="58" t="s">
        <v>192</v>
      </c>
      <c r="L22" s="58">
        <f t="shared" si="2"/>
        <v>2.6631158455392807</v>
      </c>
      <c r="M22" s="56">
        <f t="shared" si="3"/>
        <v>4.5457925207232073</v>
      </c>
      <c r="N22" s="56">
        <f t="shared" si="4"/>
        <v>0.3442585647921409</v>
      </c>
      <c r="O22" s="1">
        <f t="shared" si="5"/>
        <v>20650.964506639</v>
      </c>
      <c r="P22" s="99">
        <f t="shared" si="6"/>
        <v>-93.122702144063311</v>
      </c>
      <c r="Q22" s="56">
        <f t="shared" si="7"/>
        <v>-1164.0337768007914</v>
      </c>
      <c r="R22" s="121">
        <f t="shared" si="12"/>
        <v>20650.964506639</v>
      </c>
      <c r="S22" s="119">
        <f t="shared" si="8"/>
        <v>21349.384772719477</v>
      </c>
      <c r="T22" s="59">
        <f t="shared" si="9"/>
        <v>21548.933420171041</v>
      </c>
      <c r="U22" s="56">
        <f t="shared" si="10"/>
        <v>21643.456463700728</v>
      </c>
      <c r="V22" s="56">
        <f t="shared" si="13"/>
        <v>174.97955401649801</v>
      </c>
      <c r="W22" s="99">
        <f t="shared" si="14"/>
        <v>-4.3483146428504824</v>
      </c>
      <c r="X22" s="24">
        <v>13387</v>
      </c>
      <c r="Y22" s="99">
        <f t="shared" si="15"/>
        <v>-43.900799282886382</v>
      </c>
      <c r="Z22" s="59"/>
    </row>
    <row r="23" spans="2:26">
      <c r="B23" s="56" t="s">
        <v>68</v>
      </c>
      <c r="C23" s="86">
        <v>22700</v>
      </c>
      <c r="D23" s="56">
        <v>20</v>
      </c>
      <c r="E23" s="56">
        <v>21.882316216638049</v>
      </c>
      <c r="F23" s="57">
        <v>13184.752155441596</v>
      </c>
      <c r="G23" s="57">
        <v>2925.4537701424501</v>
      </c>
      <c r="H23" s="99">
        <f t="shared" si="11"/>
        <v>22.188158985871116</v>
      </c>
      <c r="I23" s="56">
        <v>400</v>
      </c>
      <c r="J23" s="56" t="s">
        <v>272</v>
      </c>
      <c r="K23" s="58" t="s">
        <v>228</v>
      </c>
      <c r="L23" s="58">
        <f t="shared" si="2"/>
        <v>1.7621145374449341</v>
      </c>
      <c r="M23" s="56">
        <f t="shared" si="3"/>
        <v>7.7594799930455443</v>
      </c>
      <c r="N23" s="56">
        <f t="shared" si="4"/>
        <v>1.7216857573338062</v>
      </c>
      <c r="O23" s="1">
        <f t="shared" si="5"/>
        <v>36568.172126780628</v>
      </c>
      <c r="P23" s="99">
        <f t="shared" si="6"/>
        <v>1870.6735977071223</v>
      </c>
      <c r="Q23" s="56">
        <f t="shared" si="7"/>
        <v>23383.41997133903</v>
      </c>
      <c r="R23" s="121">
        <f t="shared" si="12"/>
        <v>36568.172126780628</v>
      </c>
      <c r="S23" s="119">
        <f t="shared" si="8"/>
        <v>22538.120143977205</v>
      </c>
      <c r="T23" s="59">
        <f t="shared" si="9"/>
        <v>18529.533863176232</v>
      </c>
      <c r="U23" s="56">
        <f t="shared" si="10"/>
        <v>16630.729835428399</v>
      </c>
      <c r="V23" s="56">
        <f t="shared" si="13"/>
        <v>61.093269280971924</v>
      </c>
      <c r="W23" s="99">
        <f t="shared" si="14"/>
        <v>49.328793905982074</v>
      </c>
      <c r="X23" s="24">
        <v>30798</v>
      </c>
      <c r="Y23" s="99">
        <f t="shared" si="15"/>
        <v>-26.293915189298005</v>
      </c>
      <c r="Z23" s="59"/>
    </row>
    <row r="24" spans="2:26">
      <c r="B24" s="10" t="s">
        <v>60</v>
      </c>
      <c r="C24" s="86">
        <v>10750</v>
      </c>
      <c r="D24" s="56">
        <v>14.2</v>
      </c>
      <c r="E24" s="56">
        <v>16.600000000000001</v>
      </c>
      <c r="F24" s="57">
        <v>10994.097348385811</v>
      </c>
      <c r="G24" s="57">
        <v>1528.3616117180036</v>
      </c>
      <c r="H24" s="99">
        <f t="shared" si="11"/>
        <v>13.901656164090658</v>
      </c>
      <c r="I24" s="56">
        <v>250</v>
      </c>
      <c r="J24" s="56" t="s">
        <v>272</v>
      </c>
      <c r="K24" s="58" t="s">
        <v>237</v>
      </c>
      <c r="L24" s="58">
        <f t="shared" si="2"/>
        <v>2.3255813953488373</v>
      </c>
      <c r="M24" s="56">
        <f t="shared" si="3"/>
        <v>7.0336757463543718</v>
      </c>
      <c r="N24" s="56">
        <f t="shared" si="4"/>
        <v>0.97779741795522213</v>
      </c>
      <c r="O24" s="1">
        <f t="shared" si="5"/>
        <v>19104.520146475046</v>
      </c>
      <c r="P24" s="99">
        <f t="shared" si="6"/>
        <v>648.83382384713889</v>
      </c>
      <c r="Q24" s="56">
        <f t="shared" si="7"/>
        <v>8110.4227980892365</v>
      </c>
      <c r="R24" s="121">
        <f t="shared" si="12"/>
        <v>19104.520146475046</v>
      </c>
      <c r="S24" s="119">
        <f t="shared" si="8"/>
        <v>14238.266467621504</v>
      </c>
      <c r="T24" s="59">
        <f t="shared" si="9"/>
        <v>12847.90827366335</v>
      </c>
      <c r="U24" s="56">
        <f t="shared" si="10"/>
        <v>12189.317550209487</v>
      </c>
      <c r="V24" s="56">
        <f t="shared" si="13"/>
        <v>77.716466478837617</v>
      </c>
      <c r="W24" s="99">
        <f t="shared" si="14"/>
        <v>32.749379857970922</v>
      </c>
      <c r="X24" s="24">
        <v>18281</v>
      </c>
      <c r="Y24" s="99">
        <f t="shared" si="15"/>
        <v>-41.195777036267167</v>
      </c>
      <c r="Z24" s="59"/>
    </row>
    <row r="25" spans="2:26">
      <c r="B25" s="8" t="s">
        <v>63</v>
      </c>
      <c r="C25" s="86">
        <v>10050</v>
      </c>
      <c r="D25" s="56">
        <v>21</v>
      </c>
      <c r="E25" s="56">
        <v>16.111489002855695</v>
      </c>
      <c r="F25" s="57">
        <v>7866.1618307343497</v>
      </c>
      <c r="G25" s="57">
        <v>1327.3982017951946</v>
      </c>
      <c r="H25" s="99">
        <f t="shared" si="11"/>
        <v>16.874788878724033</v>
      </c>
      <c r="I25" s="56">
        <v>250</v>
      </c>
      <c r="J25" s="56" t="s">
        <v>272</v>
      </c>
      <c r="K25" s="58" t="s">
        <v>240</v>
      </c>
      <c r="L25" s="58">
        <f t="shared" si="2"/>
        <v>2.4875621890547266</v>
      </c>
      <c r="M25" s="56">
        <f t="shared" si="3"/>
        <v>7.5712020600963745</v>
      </c>
      <c r="N25" s="56">
        <f t="shared" si="4"/>
        <v>1.2776243632228677</v>
      </c>
      <c r="O25" s="1">
        <f t="shared" si="5"/>
        <v>16592.477522439931</v>
      </c>
      <c r="P25" s="99">
        <f t="shared" si="6"/>
        <v>698.10525533644682</v>
      </c>
      <c r="Q25" s="56">
        <f t="shared" si="7"/>
        <v>8726.3156917055858</v>
      </c>
      <c r="R25" s="121">
        <f t="shared" si="12"/>
        <v>16592.477522439935</v>
      </c>
      <c r="S25" s="119">
        <f t="shared" si="8"/>
        <v>11356.688107416583</v>
      </c>
      <c r="T25" s="59">
        <f t="shared" si="9"/>
        <v>9860.7482745527686</v>
      </c>
      <c r="U25" s="56">
        <f t="shared" si="10"/>
        <v>9152.1451958278049</v>
      </c>
      <c r="V25" s="56">
        <f t="shared" si="13"/>
        <v>65.099278830248096</v>
      </c>
      <c r="W25" s="99">
        <f t="shared" si="14"/>
        <v>40.570971024568614</v>
      </c>
      <c r="X25" s="24">
        <v>16243</v>
      </c>
      <c r="Y25" s="99">
        <f t="shared" si="15"/>
        <v>-38.127193252477987</v>
      </c>
      <c r="Z25" s="59"/>
    </row>
    <row r="26" spans="2:26">
      <c r="B26" s="8" t="s">
        <v>50</v>
      </c>
      <c r="C26" s="86">
        <v>49900</v>
      </c>
      <c r="D26" s="56">
        <v>31</v>
      </c>
      <c r="E26" s="56">
        <v>19.357909102026113</v>
      </c>
      <c r="F26" s="57">
        <v>31785.986656709749</v>
      </c>
      <c r="G26" s="57">
        <v>6153.1024041880219</v>
      </c>
      <c r="H26" s="99">
        <f t="shared" si="11"/>
        <v>19.35790910202611</v>
      </c>
      <c r="I26" s="56">
        <v>1250</v>
      </c>
      <c r="J26" s="56"/>
      <c r="K26" s="58" t="s">
        <v>97</v>
      </c>
      <c r="L26" s="58">
        <f t="shared" si="2"/>
        <v>2.5050100200400802</v>
      </c>
      <c r="M26" s="56">
        <f t="shared" si="3"/>
        <v>8.1097301364651884</v>
      </c>
      <c r="N26" s="56">
        <f t="shared" si="4"/>
        <v>1.5698741882365492</v>
      </c>
      <c r="O26" s="1">
        <f t="shared" si="5"/>
        <v>76913.780052350266</v>
      </c>
      <c r="P26" s="99">
        <f t="shared" si="6"/>
        <v>3610.2234716512412</v>
      </c>
      <c r="Q26" s="56">
        <f t="shared" si="7"/>
        <v>45127.793395640518</v>
      </c>
      <c r="R26" s="121">
        <f t="shared" si="12"/>
        <v>76913.780052350266</v>
      </c>
      <c r="S26" s="119">
        <f t="shared" si="8"/>
        <v>49837.104014965953</v>
      </c>
      <c r="T26" s="59">
        <f t="shared" si="9"/>
        <v>42100.910861427583</v>
      </c>
      <c r="U26" s="56">
        <f t="shared" si="10"/>
        <v>38436.398315014667</v>
      </c>
      <c r="V26" s="56">
        <f t="shared" si="13"/>
        <v>54.135831768236983</v>
      </c>
      <c r="W26" s="99">
        <f t="shared" si="14"/>
        <v>45.262200306925237</v>
      </c>
      <c r="X26" s="24">
        <v>99275</v>
      </c>
      <c r="Y26" s="99">
        <f t="shared" si="15"/>
        <v>-49.735582976580204</v>
      </c>
      <c r="Z26" s="59"/>
    </row>
    <row r="27" spans="2:26">
      <c r="B27" s="8" t="s">
        <v>54</v>
      </c>
      <c r="C27" s="86">
        <v>18300</v>
      </c>
      <c r="D27" s="56">
        <v>13.6</v>
      </c>
      <c r="E27" s="56">
        <v>14.563243087265596</v>
      </c>
      <c r="F27" s="86">
        <v>17083.354359854846</v>
      </c>
      <c r="G27" s="86">
        <v>2255.1766308591959</v>
      </c>
      <c r="H27" s="99">
        <f t="shared" si="11"/>
        <v>13.20101768864998</v>
      </c>
      <c r="I27" s="56">
        <v>100</v>
      </c>
      <c r="J27" s="58" t="s">
        <v>267</v>
      </c>
      <c r="K27" s="58" t="s">
        <v>238</v>
      </c>
      <c r="L27" s="58">
        <f t="shared" si="2"/>
        <v>0.54644808743169404</v>
      </c>
      <c r="M27" s="56">
        <f t="shared" si="3"/>
        <v>8.1146637250439735</v>
      </c>
      <c r="N27" s="56">
        <f t="shared" si="4"/>
        <v>1.0712181937175183</v>
      </c>
      <c r="O27" s="1">
        <f t="shared" si="5"/>
        <v>28189.70788573995</v>
      </c>
      <c r="P27" s="99">
        <f t="shared" si="6"/>
        <v>888.50828207080804</v>
      </c>
      <c r="Q27" s="56">
        <f t="shared" si="7"/>
        <v>11106.353525885101</v>
      </c>
      <c r="R27" s="121">
        <f t="shared" si="12"/>
        <v>28189.707885739947</v>
      </c>
      <c r="S27" s="119">
        <f t="shared" si="8"/>
        <v>21525.895770208885</v>
      </c>
      <c r="T27" s="59">
        <f t="shared" si="9"/>
        <v>19621.949451485725</v>
      </c>
      <c r="U27" s="56">
        <f t="shared" si="10"/>
        <v>18720.080142616862</v>
      </c>
      <c r="V27" s="56">
        <f t="shared" si="13"/>
        <v>54.04211959420735</v>
      </c>
      <c r="W27" s="99">
        <f t="shared" si="14"/>
        <v>30.393214676014111</v>
      </c>
      <c r="X27" s="24">
        <v>30087</v>
      </c>
      <c r="Y27" s="99">
        <f t="shared" si="15"/>
        <v>-39.17638847342706</v>
      </c>
      <c r="Z27" s="56"/>
    </row>
    <row r="28" spans="2:26">
      <c r="B28" s="10"/>
      <c r="C28" s="25"/>
      <c r="F28" s="25"/>
      <c r="G28" s="25"/>
      <c r="H28" s="99"/>
      <c r="L28" s="100"/>
      <c r="M28" s="99"/>
      <c r="N28" s="99"/>
      <c r="O28" s="1"/>
      <c r="P28" s="99"/>
      <c r="Q28" s="99"/>
      <c r="R28" s="121"/>
      <c r="S28" s="119"/>
      <c r="T28" s="59"/>
      <c r="U28" s="99"/>
      <c r="V28" s="99"/>
      <c r="W28" s="99"/>
      <c r="X28" s="99"/>
      <c r="Y28" s="99"/>
    </row>
    <row r="29" spans="2:26">
      <c r="B29" s="9"/>
      <c r="C29" s="25"/>
    </row>
    <row r="30" spans="2:26">
      <c r="B30" s="11"/>
      <c r="C30" s="25"/>
    </row>
    <row r="33" spans="7:7">
      <c r="G33" s="99"/>
    </row>
  </sheetData>
  <autoFilter ref="A2:Z2">
    <sortState ref="A3:Z13">
      <sortCondition descending="1" ref="Z2"/>
    </sortState>
  </autoFilter>
  <phoneticPr fontId="1" type="noConversion"/>
  <conditionalFormatting sqref="O1:O14 Q15">
    <cfRule type="cellIs" dxfId="33" priority="10" operator="greaterThan">
      <formula>20</formula>
    </cfRule>
    <cfRule type="cellIs" dxfId="32" priority="21" operator="greaterThan">
      <formula>15</formula>
    </cfRule>
  </conditionalFormatting>
  <conditionalFormatting sqref="M1:M16 M29:M1048576">
    <cfRule type="cellIs" dxfId="31" priority="18" operator="lessThan">
      <formula>10</formula>
    </cfRule>
  </conditionalFormatting>
  <conditionalFormatting sqref="L1:L16 L29:L1048576">
    <cfRule type="cellIs" dxfId="30" priority="11" operator="greaterThan">
      <formula>3</formula>
    </cfRule>
  </conditionalFormatting>
  <conditionalFormatting sqref="O29:O1048576 O1:O14 Q15">
    <cfRule type="cellIs" dxfId="29" priority="22" operator="greaterThan">
      <formula>10</formula>
    </cfRule>
  </conditionalFormatting>
  <conditionalFormatting sqref="O17:O28">
    <cfRule type="cellIs" dxfId="28" priority="3" operator="greaterThan">
      <formula>20</formula>
    </cfRule>
    <cfRule type="cellIs" dxfId="27" priority="8" operator="greaterThan">
      <formula>15</formula>
    </cfRule>
  </conditionalFormatting>
  <conditionalFormatting sqref="N17:N28">
    <cfRule type="cellIs" dxfId="26" priority="7" operator="lessThan">
      <formula>1</formula>
    </cfRule>
  </conditionalFormatting>
  <conditionalFormatting sqref="M17:M28">
    <cfRule type="cellIs" dxfId="25" priority="6" operator="lessThan">
      <formula>10</formula>
    </cfRule>
  </conditionalFormatting>
  <conditionalFormatting sqref="H17:H28">
    <cfRule type="cellIs" dxfId="24" priority="5" operator="lessThan">
      <formula>1</formula>
    </cfRule>
  </conditionalFormatting>
  <conditionalFormatting sqref="L17:L28">
    <cfRule type="cellIs" dxfId="23" priority="4" operator="greaterThan">
      <formula>3</formula>
    </cfRule>
  </conditionalFormatting>
  <conditionalFormatting sqref="O17:O28">
    <cfRule type="cellIs" dxfId="22" priority="9" operator="greaterThan">
      <formula>10</formula>
    </cfRule>
  </conditionalFormatting>
  <conditionalFormatting sqref="H2:H13">
    <cfRule type="cellIs" dxfId="21" priority="1" operator="greaterThan">
      <formula>15</formula>
    </cfRule>
    <cfRule type="cellIs" dxfId="20" priority="2" operator="greaterThan">
      <formula>10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selection activeCell="C3" sqref="C3"/>
    </sheetView>
  </sheetViews>
  <sheetFormatPr defaultColWidth="9" defaultRowHeight="16.5"/>
  <cols>
    <col min="1" max="1" width="9" style="99"/>
    <col min="2" max="2" width="15.125" style="99" bestFit="1" customWidth="1"/>
    <col min="3" max="3" width="6.5" style="99" customWidth="1"/>
    <col min="4" max="4" width="7.625" style="99" customWidth="1"/>
    <col min="5" max="5" width="8.375" style="99" customWidth="1"/>
    <col min="6" max="6" width="8" style="99" customWidth="1"/>
    <col min="7" max="7" width="7.625" style="99" customWidth="1"/>
    <col min="8" max="8" width="7.25" style="99" customWidth="1"/>
    <col min="9" max="9" width="6" style="99" customWidth="1"/>
    <col min="10" max="10" width="9" style="99" customWidth="1"/>
    <col min="11" max="11" width="9" style="99"/>
    <col min="12" max="12" width="5.75" style="99" customWidth="1"/>
    <col min="13" max="16384" width="9" style="99"/>
  </cols>
  <sheetData>
    <row r="1" spans="1:26">
      <c r="N1" s="99" t="s">
        <v>46</v>
      </c>
      <c r="O1" s="99">
        <v>1</v>
      </c>
      <c r="P1" s="99" t="s">
        <v>1635</v>
      </c>
      <c r="Q1" s="99">
        <v>10</v>
      </c>
      <c r="S1" s="99">
        <v>8</v>
      </c>
      <c r="T1" s="99">
        <v>10</v>
      </c>
      <c r="U1" s="99">
        <v>12</v>
      </c>
      <c r="V1" s="99">
        <v>13</v>
      </c>
      <c r="W1" s="99">
        <v>15</v>
      </c>
      <c r="X1" s="99">
        <v>17</v>
      </c>
      <c r="Y1" s="99">
        <v>20</v>
      </c>
    </row>
    <row r="2" spans="1:26">
      <c r="A2" s="99" t="s">
        <v>567</v>
      </c>
      <c r="B2" s="99" t="s">
        <v>4</v>
      </c>
      <c r="C2" s="99" t="s">
        <v>5</v>
      </c>
      <c r="D2" s="99" t="s">
        <v>6</v>
      </c>
      <c r="E2" s="99" t="s">
        <v>7</v>
      </c>
      <c r="F2" s="99" t="s">
        <v>8</v>
      </c>
      <c r="G2" s="99" t="s">
        <v>40</v>
      </c>
      <c r="H2" s="99" t="s">
        <v>1645</v>
      </c>
      <c r="I2" s="99" t="s">
        <v>573</v>
      </c>
      <c r="J2" s="99" t="s">
        <v>260</v>
      </c>
      <c r="K2" s="99" t="s">
        <v>9</v>
      </c>
      <c r="L2" s="99" t="s">
        <v>585</v>
      </c>
      <c r="M2" s="99" t="s">
        <v>38</v>
      </c>
      <c r="N2" s="99" t="s">
        <v>39</v>
      </c>
      <c r="O2" s="99" t="s">
        <v>0</v>
      </c>
      <c r="P2" s="99" t="s">
        <v>1</v>
      </c>
      <c r="Q2" s="99" t="s">
        <v>36</v>
      </c>
      <c r="R2" s="99" t="s">
        <v>37</v>
      </c>
      <c r="S2" s="99">
        <f t="shared" ref="S2:Y2" si="0">POWER((1+S1/100), 10)</f>
        <v>2.1589249972727877</v>
      </c>
      <c r="T2" s="99">
        <f t="shared" si="0"/>
        <v>2.5937424601000019</v>
      </c>
      <c r="U2" s="99">
        <f t="shared" si="0"/>
        <v>3.1058482083442112</v>
      </c>
      <c r="V2" s="99">
        <f t="shared" si="0"/>
        <v>3.3945673899222193</v>
      </c>
      <c r="W2" s="99">
        <f t="shared" si="0"/>
        <v>4.0455577357079067</v>
      </c>
      <c r="X2" s="99">
        <f t="shared" si="0"/>
        <v>4.8068283892447852</v>
      </c>
      <c r="Y2" s="99">
        <f t="shared" si="0"/>
        <v>6.1917364223999991</v>
      </c>
      <c r="Z2" s="99" t="s">
        <v>1644</v>
      </c>
    </row>
    <row r="3" spans="1:26">
      <c r="A3" s="99" t="s">
        <v>572</v>
      </c>
      <c r="B3" s="99" t="s">
        <v>79</v>
      </c>
      <c r="C3" s="86">
        <v>10000</v>
      </c>
      <c r="D3" s="7">
        <v>19.590188319807471</v>
      </c>
      <c r="E3" s="99">
        <v>18.016586713936782</v>
      </c>
      <c r="F3" s="86">
        <v>20050.067236759412</v>
      </c>
      <c r="G3" s="86">
        <v>3612.3377499133881</v>
      </c>
      <c r="H3" s="99">
        <f>G3/F3*100</f>
        <v>18.016586713936782</v>
      </c>
      <c r="I3" s="99">
        <v>400</v>
      </c>
      <c r="J3" s="99" t="s">
        <v>272</v>
      </c>
      <c r="K3" s="100" t="s">
        <v>218</v>
      </c>
      <c r="L3" s="100">
        <f>I3/C3*100</f>
        <v>4</v>
      </c>
      <c r="M3" s="99">
        <f>C3/G3</f>
        <v>2.7682904236293426</v>
      </c>
      <c r="N3" s="99">
        <f>C3/F3</f>
        <v>0.49875144466678845</v>
      </c>
      <c r="O3" s="1">
        <f>((POWER(Q3,1/$Q$1)-1)*100)</f>
        <v>28.205640619691287</v>
      </c>
      <c r="P3" s="99">
        <f>IF($O$1=1,POWER((1+(D3)/100),$Q$1)*F3,IF($O$1=2,POWER((1+(E3)/100),$Q$1)*F3,POWER((1+(D3+L3)/100),$Q$1)*F3))</f>
        <v>119969.63321726966</v>
      </c>
      <c r="Q3" s="99">
        <f>P3/C3</f>
        <v>11.996963321726966</v>
      </c>
      <c r="R3" s="99">
        <f>S3/C3*100-100</f>
        <v>455.69152874147335</v>
      </c>
      <c r="S3" s="59">
        <f>$P3/S$2</f>
        <v>55569.15287414733</v>
      </c>
      <c r="T3" s="1">
        <f>$P3/T$2</f>
        <v>46253.48702224053</v>
      </c>
      <c r="U3" s="99">
        <f>$P3/U$2</f>
        <v>38627.011099562988</v>
      </c>
      <c r="V3" s="99">
        <f>$P3/V$2</f>
        <v>35341.656074772625</v>
      </c>
      <c r="W3" s="1">
        <f>$P3/W$2</f>
        <v>29654.658530358836</v>
      </c>
      <c r="X3" s="99">
        <f>$P3/X$2</f>
        <v>24958.16856821852</v>
      </c>
      <c r="Y3" s="99">
        <f>$P3/Y$2</f>
        <v>19375.765541836136</v>
      </c>
      <c r="Z3" s="99">
        <f>S3/C3*100</f>
        <v>555.69152874147335</v>
      </c>
    </row>
    <row r="4" spans="1:26">
      <c r="A4" s="99" t="s">
        <v>569</v>
      </c>
      <c r="B4" s="99" t="s">
        <v>69</v>
      </c>
      <c r="C4" s="86">
        <v>5990</v>
      </c>
      <c r="D4" s="7">
        <v>18.38</v>
      </c>
      <c r="E4" s="99">
        <v>18.386042703306725</v>
      </c>
      <c r="F4" s="86">
        <v>13291.266179055583</v>
      </c>
      <c r="G4" s="86">
        <v>2257.5296202358286</v>
      </c>
      <c r="H4" s="99">
        <f>G4/F4*100</f>
        <v>16.985060639243311</v>
      </c>
      <c r="I4" s="99">
        <v>100</v>
      </c>
      <c r="J4" s="99" t="s">
        <v>273</v>
      </c>
      <c r="K4" s="100" t="s">
        <v>189</v>
      </c>
      <c r="L4" s="100">
        <f>I4/C4*100</f>
        <v>1.669449081803005</v>
      </c>
      <c r="M4" s="99">
        <f>C4/G4</f>
        <v>2.6533428161063357</v>
      </c>
      <c r="N4" s="99">
        <f>C4/F4</f>
        <v>0.4506718862826673</v>
      </c>
      <c r="O4" s="1">
        <f>((POWER(Q4,1/$Q$1)-1)*100)</f>
        <v>28.201258633861226</v>
      </c>
      <c r="P4" s="99">
        <f>IF($O$1=1,POWER((1+(D4)/100),$Q$1)*F4,IF($O$1=2,POWER((1+(E4)/100),$Q$1)*F4,POWER((1+(D4+L4)/100),$Q$1)*F4))</f>
        <v>71837.252172877983</v>
      </c>
      <c r="Q4" s="99">
        <f>P4/C4</f>
        <v>11.992863467926208</v>
      </c>
      <c r="R4" s="99">
        <f>S4/C4*100-100</f>
        <v>455.50162618321235</v>
      </c>
      <c r="S4" s="59">
        <f>$P4/S$2</f>
        <v>33274.547408374419</v>
      </c>
      <c r="T4" s="1">
        <f>$P4/T$2</f>
        <v>27696.370506310133</v>
      </c>
      <c r="U4" s="99">
        <f>$P4/U$2</f>
        <v>23129.672589883532</v>
      </c>
      <c r="V4" s="99">
        <f>$P4/V$2</f>
        <v>21162.417451528047</v>
      </c>
      <c r="W4" s="1">
        <f>$P4/W$2</f>
        <v>17757.070066955213</v>
      </c>
      <c r="X4" s="99">
        <f>$P4/X$2</f>
        <v>14944.833964452087</v>
      </c>
      <c r="Y4" s="99">
        <f>$P4/Y$2</f>
        <v>11602.117285385497</v>
      </c>
      <c r="Z4" s="99">
        <f>S4/C4*100</f>
        <v>555.50162618321235</v>
      </c>
    </row>
    <row r="5" spans="1:26">
      <c r="A5" s="99" t="s">
        <v>572</v>
      </c>
      <c r="B5" s="99" t="s">
        <v>19</v>
      </c>
      <c r="C5" s="86">
        <v>9640</v>
      </c>
      <c r="D5" s="99">
        <v>11.9</v>
      </c>
      <c r="E5" s="99">
        <v>11.168102207215655</v>
      </c>
      <c r="F5" s="86">
        <v>36144.110270544108</v>
      </c>
      <c r="G5" s="86">
        <v>4054.2373528479816</v>
      </c>
      <c r="H5" s="99">
        <f>G5/F5*100</f>
        <v>11.216868592147945</v>
      </c>
      <c r="I5" s="99">
        <v>250</v>
      </c>
      <c r="J5" s="99" t="s">
        <v>290</v>
      </c>
      <c r="K5" s="100" t="s">
        <v>136</v>
      </c>
      <c r="L5" s="100">
        <f>I5/C5*100</f>
        <v>2.5933609958506225</v>
      </c>
      <c r="M5" s="99">
        <f>C5/G5</f>
        <v>2.3777591593714131</v>
      </c>
      <c r="N5" s="99">
        <f>C5/F5</f>
        <v>0.26671012034445302</v>
      </c>
      <c r="O5" s="1">
        <f>((POWER(Q5,1/$Q$1)-1)*100)</f>
        <v>27.710362314586344</v>
      </c>
      <c r="P5" s="99">
        <f>IF($O$1=1,POWER((1+(D5)/100),$Q$1)*F5,IF($O$1=2,POWER((1+(E5)/100),$Q$1)*F5,POWER((1+(D5+L5)/100),$Q$1)*F5))</f>
        <v>111259.83302544856</v>
      </c>
      <c r="Q5" s="99">
        <f>P5/C5</f>
        <v>11.54147645492205</v>
      </c>
      <c r="R5" s="99">
        <f>S5/C5*100-100</f>
        <v>434.59367368026017</v>
      </c>
      <c r="S5" s="59">
        <f>$P5/S$2</f>
        <v>51534.830142777071</v>
      </c>
      <c r="T5" s="1">
        <f>$P5/T$2</f>
        <v>42895.482006011858</v>
      </c>
      <c r="U5" s="99">
        <f>$P5/U$2</f>
        <v>35822.688541744086</v>
      </c>
      <c r="V5" s="99">
        <f>$P5/V$2</f>
        <v>32775.850423755437</v>
      </c>
      <c r="W5" s="1">
        <f>$P5/W$2</f>
        <v>27501.729129563369</v>
      </c>
      <c r="X5" s="99">
        <f>$P5/X$2</f>
        <v>23146.204527374219</v>
      </c>
      <c r="Y5" s="99">
        <f>$P5/Y$2</f>
        <v>17969.084185001979</v>
      </c>
      <c r="Z5" s="99">
        <f>S5/C5*100</f>
        <v>534.59367368026017</v>
      </c>
    </row>
    <row r="6" spans="1:26">
      <c r="A6" s="99" t="s">
        <v>569</v>
      </c>
      <c r="B6" s="99" t="s">
        <v>77</v>
      </c>
      <c r="C6" s="86">
        <v>20600</v>
      </c>
      <c r="D6" s="7">
        <v>13.415911948916969</v>
      </c>
      <c r="E6" s="99">
        <v>12.2</v>
      </c>
      <c r="F6" s="86">
        <v>65321.733230115955</v>
      </c>
      <c r="G6" s="86">
        <v>6879.8381774491872</v>
      </c>
      <c r="H6" s="99">
        <f>G6/F6*100</f>
        <v>10.532234582956999</v>
      </c>
      <c r="I6" s="99">
        <v>600</v>
      </c>
      <c r="J6" s="99" t="s">
        <v>263</v>
      </c>
      <c r="K6" s="100" t="s">
        <v>130</v>
      </c>
      <c r="L6" s="100">
        <f>I6/C6*100</f>
        <v>2.912621359223301</v>
      </c>
      <c r="M6" s="99">
        <f>C6/G6</f>
        <v>2.9942564735785382</v>
      </c>
      <c r="N6" s="99">
        <f>C6/F6</f>
        <v>0.31536211581266754</v>
      </c>
      <c r="O6" s="1">
        <f>((POWER(Q6,1/$Q$1)-1)*100)</f>
        <v>27.289633814930035</v>
      </c>
      <c r="P6" s="99">
        <f>IF($O$1=1,POWER((1+(D6)/100),$Q$1)*F6,IF($O$1=2,POWER((1+(E6)/100),$Q$1)*F6,POWER((1+(D6+L6)/100),$Q$1)*F6))</f>
        <v>230036.94510547502</v>
      </c>
      <c r="Q6" s="99">
        <f>P6/C6</f>
        <v>11.166841995411408</v>
      </c>
      <c r="R6" s="99">
        <f>S6/C6*100-100</f>
        <v>417.24084947451456</v>
      </c>
      <c r="S6" s="59">
        <f>$P6/S$2</f>
        <v>106551.61499175002</v>
      </c>
      <c r="T6" s="1">
        <f>$P6/T$2</f>
        <v>88689.2005062854</v>
      </c>
      <c r="U6" s="99">
        <f>$P6/U$2</f>
        <v>74065.739751046058</v>
      </c>
      <c r="V6" s="99">
        <f>$P6/V$2</f>
        <v>67766.203666602101</v>
      </c>
      <c r="W6" s="1">
        <f>$P6/W$2</f>
        <v>56861.614673068631</v>
      </c>
      <c r="X6" s="99">
        <f>$P6/X$2</f>
        <v>47856.284118688251</v>
      </c>
      <c r="Y6" s="99">
        <f>$P6/Y$2</f>
        <v>37152.250905459194</v>
      </c>
      <c r="Z6" s="99">
        <f>S6/C6*100</f>
        <v>517.24084947451456</v>
      </c>
    </row>
    <row r="7" spans="1:26">
      <c r="A7" s="99" t="s">
        <v>569</v>
      </c>
      <c r="B7" s="99" t="s">
        <v>62</v>
      </c>
      <c r="C7" s="86">
        <v>4800</v>
      </c>
      <c r="D7" s="7">
        <v>24.99649146181163</v>
      </c>
      <c r="E7" s="99">
        <v>18.016586713936782</v>
      </c>
      <c r="F7" s="86">
        <v>5432.896887182982</v>
      </c>
      <c r="G7" s="86">
        <v>1179.6495820693522</v>
      </c>
      <c r="H7" s="99">
        <f>G7/F7*100</f>
        <v>21.713086159472716</v>
      </c>
      <c r="I7" s="99">
        <v>50</v>
      </c>
      <c r="J7" s="99" t="s">
        <v>272</v>
      </c>
      <c r="K7" s="100" t="s">
        <v>197</v>
      </c>
      <c r="L7" s="100">
        <f>I7/C7*100</f>
        <v>1.0416666666666665</v>
      </c>
      <c r="M7" s="99">
        <f>C7/G7</f>
        <v>4.0690049595743476</v>
      </c>
      <c r="N7" s="99">
        <f>C7/F7</f>
        <v>0.88350655270559608</v>
      </c>
      <c r="O7" s="1">
        <f>((POWER(Q7,1/$Q$1)-1)*100)</f>
        <v>26.554282354995973</v>
      </c>
      <c r="P7" s="99">
        <f>IF($O$1=1,POWER((1+(D7)/100),$Q$1)*F7,IF($O$1=2,POWER((1+(E7)/100),$Q$1)*F7,POWER((1+(D7+L7)/100),$Q$1)*F7))</f>
        <v>50583.5950158657</v>
      </c>
      <c r="Q7" s="99">
        <f>P7/C7</f>
        <v>10.538248961638688</v>
      </c>
      <c r="R7" s="99">
        <f>S7/C7*100-100</f>
        <v>388.12482948462252</v>
      </c>
      <c r="S7" s="59">
        <f>$P7/S$2</f>
        <v>23429.991815261881</v>
      </c>
      <c r="T7" s="1">
        <f>$P7/T$2</f>
        <v>19502.165613588117</v>
      </c>
      <c r="U7" s="99">
        <f>$P7/U$2</f>
        <v>16286.563805651278</v>
      </c>
      <c r="V7" s="99">
        <f>$P7/V$2</f>
        <v>14901.337698004792</v>
      </c>
      <c r="W7" s="1">
        <f>$P7/W$2</f>
        <v>12503.491068584242</v>
      </c>
      <c r="X7" s="99">
        <f>$P7/X$2</f>
        <v>10523.278744264269</v>
      </c>
      <c r="Y7" s="99">
        <f>$P7/Y$2</f>
        <v>8169.5329977012861</v>
      </c>
      <c r="Z7" s="99">
        <f>S7/C7*100</f>
        <v>488.12482948462252</v>
      </c>
    </row>
    <row r="8" spans="1:26">
      <c r="A8" s="99" t="s">
        <v>568</v>
      </c>
      <c r="B8" s="99" t="s">
        <v>83</v>
      </c>
      <c r="C8" s="86">
        <v>69000</v>
      </c>
      <c r="D8" s="7">
        <v>25.529687526343778</v>
      </c>
      <c r="E8" s="99">
        <v>4.2057918751555876</v>
      </c>
      <c r="F8" s="86">
        <v>70092.206410072366</v>
      </c>
      <c r="G8" s="86">
        <v>2947.9323223121073</v>
      </c>
      <c r="H8" s="99">
        <f>G8/F8*100</f>
        <v>4.2057918751555876</v>
      </c>
      <c r="I8" s="99">
        <v>1000</v>
      </c>
      <c r="J8" s="99" t="s">
        <v>264</v>
      </c>
      <c r="K8" s="100" t="s">
        <v>145</v>
      </c>
      <c r="L8" s="100">
        <f>I8/C8*100</f>
        <v>1.4492753623188406</v>
      </c>
      <c r="M8" s="99">
        <f>C8/G8</f>
        <v>23.406236119383593</v>
      </c>
      <c r="N8" s="99">
        <f>C8/F8</f>
        <v>0.98441757698876753</v>
      </c>
      <c r="O8" s="1">
        <f>((POWER(Q8,1/$Q$1)-1)*100)</f>
        <v>25.72698811055638</v>
      </c>
      <c r="P8" s="99">
        <f>IF($O$1=1,POWER((1+(D8)/100),$Q$1)*F8,IF($O$1=2,POWER((1+(E8)/100),$Q$1)*F8,POWER((1+(D8+L8)/100),$Q$1)*F8))</f>
        <v>680979.76750291348</v>
      </c>
      <c r="Q8" s="99">
        <f>P8/C8</f>
        <v>9.8692719927958468</v>
      </c>
      <c r="R8" s="99">
        <f>S8/C8*100-100</f>
        <v>357.13825191995915</v>
      </c>
      <c r="S8" s="59">
        <f>$P8/S$2</f>
        <v>315425.3938247718</v>
      </c>
      <c r="T8" s="1">
        <f>$P8/T$2</f>
        <v>262547.17959803081</v>
      </c>
      <c r="U8" s="99">
        <f>$P8/U$2</f>
        <v>219257.25979569272</v>
      </c>
      <c r="V8" s="99">
        <f>$P8/V$2</f>
        <v>200608.70481599629</v>
      </c>
      <c r="W8" s="1">
        <f>$P8/W$2</f>
        <v>168327.78370514422</v>
      </c>
      <c r="X8" s="99">
        <f>$P8/X$2</f>
        <v>141669.24890154114</v>
      </c>
      <c r="Y8" s="99">
        <f>$P8/Y$2</f>
        <v>109982.03428674968</v>
      </c>
      <c r="Z8" s="99">
        <f>S8/C8*100</f>
        <v>457.13825191995915</v>
      </c>
    </row>
    <row r="9" spans="1:26">
      <c r="A9" s="99" t="s">
        <v>569</v>
      </c>
      <c r="B9" s="99" t="s">
        <v>216</v>
      </c>
      <c r="C9" s="86">
        <v>7260</v>
      </c>
      <c r="D9" s="7">
        <v>7.7232276153423811</v>
      </c>
      <c r="E9" s="99">
        <v>11.398391081099922</v>
      </c>
      <c r="F9" s="86">
        <v>25305.868464593023</v>
      </c>
      <c r="G9" s="86">
        <v>2055.7648083720928</v>
      </c>
      <c r="H9" s="99">
        <f>G9/F9*100</f>
        <v>8.1236682757931753</v>
      </c>
      <c r="I9" s="99">
        <v>200</v>
      </c>
      <c r="J9" s="99" t="s">
        <v>274</v>
      </c>
      <c r="K9" s="100" t="s">
        <v>217</v>
      </c>
      <c r="L9" s="100">
        <f>I9/C9*100</f>
        <v>2.7548209366391188</v>
      </c>
      <c r="M9" s="99">
        <f>C9/G9</f>
        <v>3.5315323866006865</v>
      </c>
      <c r="N9" s="99">
        <f>C9/F9</f>
        <v>0.28688997613964157</v>
      </c>
      <c r="O9" s="1">
        <f>((POWER(Q9,1/$Q$1)-1)*100)</f>
        <v>22.050010151732067</v>
      </c>
      <c r="P9" s="99">
        <f>IF($O$1=1,POWER((1+(D9)/100),$Q$1)*F9,IF($O$1=2,POWER((1+(E9)/100),$Q$1)*F9,POWER((1+(D9+L9)/100),$Q$1)*F9))</f>
        <v>53249.412364156589</v>
      </c>
      <c r="Q9" s="99">
        <f>P9/C9</f>
        <v>7.3346298022254253</v>
      </c>
      <c r="R9" s="99">
        <f>S9/C9*100-100</f>
        <v>239.73527619026726</v>
      </c>
      <c r="S9" s="59">
        <f>$P9/S$2</f>
        <v>24664.781051413403</v>
      </c>
      <c r="T9" s="1">
        <f>$P9/T$2</f>
        <v>20529.953603066497</v>
      </c>
      <c r="U9" s="99">
        <f>$P9/U$2</f>
        <v>17144.885645440121</v>
      </c>
      <c r="V9" s="99">
        <f>$P9/V$2</f>
        <v>15686.656427043774</v>
      </c>
      <c r="W9" s="1">
        <f>$P9/W$2</f>
        <v>13162.440346396097</v>
      </c>
      <c r="X9" s="99">
        <f>$P9/X$2</f>
        <v>11077.868409719274</v>
      </c>
      <c r="Y9" s="99">
        <f>$P9/Y$2</f>
        <v>8600.0773824148691</v>
      </c>
      <c r="Z9" s="99">
        <f>S9/C9*100</f>
        <v>339.73527619026726</v>
      </c>
    </row>
    <row r="10" spans="1:26">
      <c r="A10" s="99" t="s">
        <v>568</v>
      </c>
      <c r="B10" s="99" t="s">
        <v>15</v>
      </c>
      <c r="C10" s="86">
        <v>23500</v>
      </c>
      <c r="D10" s="7">
        <v>28.27399615653999</v>
      </c>
      <c r="E10" s="99">
        <v>40.09392222743066</v>
      </c>
      <c r="F10" s="86">
        <v>12821.08110573884</v>
      </c>
      <c r="G10" s="86">
        <v>4983.6199740389284</v>
      </c>
      <c r="H10" s="99">
        <f>G10/F10*100</f>
        <v>38.870512813527178</v>
      </c>
      <c r="I10" s="99">
        <v>500</v>
      </c>
      <c r="J10" s="99" t="s">
        <v>274</v>
      </c>
      <c r="K10" s="100" t="s">
        <v>256</v>
      </c>
      <c r="L10" s="100">
        <f>I10/C10*100</f>
        <v>2.1276595744680851</v>
      </c>
      <c r="M10" s="99">
        <f>C10/G10</f>
        <v>4.7154478315798718</v>
      </c>
      <c r="N10" s="99">
        <f>C10/F10</f>
        <v>1.8329187535894436</v>
      </c>
      <c r="O10" s="1">
        <f>((POWER(Q10,1/$Q$1)-1)*100)</f>
        <v>20.732530452454267</v>
      </c>
      <c r="P10" s="99">
        <f>IF($O$1=1,POWER((1+(D10)/100),$Q$1)*F10,IF($O$1=2,POWER((1+(E10)/100),$Q$1)*F10,POWER((1+(D10+L10)/100),$Q$1)*F10))</f>
        <v>154636.10213315254</v>
      </c>
      <c r="Q10" s="99">
        <f>P10/C10</f>
        <v>6.5802596652405336</v>
      </c>
      <c r="R10" s="99">
        <f>S10/C10*100-100</f>
        <v>204.79334268457194</v>
      </c>
      <c r="S10" s="59">
        <f>$P10/S$2</f>
        <v>71626.435530874413</v>
      </c>
      <c r="T10" s="1">
        <f>$P10/T$2</f>
        <v>59618.911480976618</v>
      </c>
      <c r="U10" s="99">
        <f>$P10/U$2</f>
        <v>49788.686297580556</v>
      </c>
      <c r="V10" s="99">
        <f>$P10/V$2</f>
        <v>45553.993888068238</v>
      </c>
      <c r="W10" s="1">
        <f>$P10/W$2</f>
        <v>38223.679461614149</v>
      </c>
      <c r="X10" s="99">
        <f>$P10/X$2</f>
        <v>32170.09004922014</v>
      </c>
      <c r="Y10" s="99">
        <f>$P10/Y$2</f>
        <v>24974.593810828519</v>
      </c>
      <c r="Z10" s="99">
        <f>S10/C10*100</f>
        <v>304.79334268457194</v>
      </c>
    </row>
    <row r="11" spans="1:26">
      <c r="A11" s="99" t="s">
        <v>569</v>
      </c>
      <c r="B11" s="99" t="s">
        <v>75</v>
      </c>
      <c r="C11" s="86">
        <v>7390</v>
      </c>
      <c r="D11" s="7">
        <v>9.02</v>
      </c>
      <c r="E11" s="99">
        <v>9.0208611109363375</v>
      </c>
      <c r="F11" s="86">
        <v>18791.987259865626</v>
      </c>
      <c r="G11" s="86">
        <v>1668.3889902948515</v>
      </c>
      <c r="H11" s="99">
        <f>G11/F11*100</f>
        <v>8.8781934939795271</v>
      </c>
      <c r="I11" s="99">
        <v>450</v>
      </c>
      <c r="J11" s="99" t="s">
        <v>276</v>
      </c>
      <c r="K11" s="100" t="s">
        <v>215</v>
      </c>
      <c r="L11" s="100">
        <f>I11/C11*100</f>
        <v>6.0893098782138031</v>
      </c>
      <c r="M11" s="99">
        <f>C11/G11</f>
        <v>4.429422660415649</v>
      </c>
      <c r="N11" s="99">
        <f>C11/F11</f>
        <v>0.39325271445787702</v>
      </c>
      <c r="O11" s="1">
        <f>((POWER(Q11,1/$Q$1)-1)*100)</f>
        <v>19.684801760140225</v>
      </c>
      <c r="P11" s="99">
        <f>IF($O$1=1,POWER((1+(D11)/100),$Q$1)*F11,IF($O$1=2,POWER((1+(E11)/100),$Q$1)*F11,POWER((1+(D11+L11)/100),$Q$1)*F11))</f>
        <v>44569.163826648051</v>
      </c>
      <c r="Q11" s="99">
        <f>P11/C11</f>
        <v>6.0310099900741614</v>
      </c>
      <c r="R11" s="99">
        <f>S11/C11*100-100</f>
        <v>179.3524553976028</v>
      </c>
      <c r="S11" s="59">
        <f>$P11/S$2</f>
        <v>20644.146453882844</v>
      </c>
      <c r="T11" s="1">
        <f>$P11/T$2</f>
        <v>17183.342028849573</v>
      </c>
      <c r="U11" s="99">
        <f>$P11/U$2</f>
        <v>14350.077929406843</v>
      </c>
      <c r="V11" s="99">
        <f>$P11/V$2</f>
        <v>13129.556349054918</v>
      </c>
      <c r="W11" s="1">
        <f>$P11/W$2</f>
        <v>11016.815662587293</v>
      </c>
      <c r="X11" s="99">
        <f>$P11/X$2</f>
        <v>9272.0522177099065</v>
      </c>
      <c r="Y11" s="99">
        <f>$P11/Y$2</f>
        <v>7198.168782735821</v>
      </c>
      <c r="Z11" s="99">
        <f>S11/C11*100</f>
        <v>279.3524553976028</v>
      </c>
    </row>
    <row r="12" spans="1:26">
      <c r="A12" s="99" t="s">
        <v>568</v>
      </c>
      <c r="B12" s="99" t="s">
        <v>48</v>
      </c>
      <c r="C12" s="86">
        <v>42950</v>
      </c>
      <c r="D12" s="7">
        <v>14.263999999999999</v>
      </c>
      <c r="E12" s="99">
        <v>8.2695020244947894</v>
      </c>
      <c r="F12" s="86">
        <v>44035.171766851039</v>
      </c>
      <c r="G12" s="86">
        <v>3641.4894207495045</v>
      </c>
      <c r="H12" s="99">
        <f>G12/F12*100</f>
        <v>8.2695020244947894</v>
      </c>
      <c r="I12" s="99">
        <v>1416</v>
      </c>
      <c r="J12" s="99" t="s">
        <v>264</v>
      </c>
      <c r="K12" s="100" t="s">
        <v>146</v>
      </c>
      <c r="L12" s="100">
        <f>I12/C12*100</f>
        <v>3.2968568102444702</v>
      </c>
      <c r="M12" s="99">
        <f>C12/G12</f>
        <v>11.794624407053716</v>
      </c>
      <c r="N12" s="99">
        <f>C12/F12</f>
        <v>0.97535670412286346</v>
      </c>
      <c r="O12" s="1">
        <f>((POWER(Q12,1/$Q$1)-1)*100)</f>
        <v>14.549467814731788</v>
      </c>
      <c r="P12" s="99">
        <f>IF($O$1=1,POWER((1+(D12)/100),$Q$1)*F12,IF($O$1=2,POWER((1+(E12)/100),$Q$1)*F12,POWER((1+(D12+L12)/100),$Q$1)*F12))</f>
        <v>167068.25118584046</v>
      </c>
      <c r="Q12" s="99">
        <f>P12/C12</f>
        <v>3.8898312266784743</v>
      </c>
      <c r="R12" s="99">
        <f>S12/C12*100-100</f>
        <v>80.174449394592841</v>
      </c>
      <c r="S12" s="59">
        <f>$P12/S$2</f>
        <v>77384.926014977624</v>
      </c>
      <c r="T12" s="1">
        <f>$P12/T$2</f>
        <v>64412.043121428156</v>
      </c>
      <c r="U12" s="99">
        <f>$P12/U$2</f>
        <v>53791.505565852436</v>
      </c>
      <c r="V12" s="99">
        <f>$P12/V$2</f>
        <v>49216.360141157355</v>
      </c>
      <c r="W12" s="1">
        <f>$P12/W$2</f>
        <v>41296.716571666046</v>
      </c>
      <c r="X12" s="99">
        <f>$P12/X$2</f>
        <v>34756.441806754214</v>
      </c>
      <c r="Y12" s="99">
        <f>$P12/Y$2</f>
        <v>26982.455290156326</v>
      </c>
      <c r="Z12" s="99">
        <f>S12/C12*100</f>
        <v>180.17444939459284</v>
      </c>
    </row>
    <row r="13" spans="1:26">
      <c r="B13" s="10"/>
      <c r="C13" s="86"/>
      <c r="D13" s="7"/>
      <c r="F13" s="86"/>
      <c r="G13" s="86"/>
      <c r="K13" s="100"/>
      <c r="L13" s="100"/>
      <c r="O13" s="1"/>
      <c r="T13" s="1"/>
    </row>
    <row r="14" spans="1:26">
      <c r="C14" s="86"/>
      <c r="F14" s="86"/>
      <c r="G14" s="86"/>
      <c r="N14" s="99" t="s">
        <v>1637</v>
      </c>
      <c r="O14" s="99">
        <v>1</v>
      </c>
      <c r="P14" s="99" t="s">
        <v>1636</v>
      </c>
      <c r="Q14" s="1">
        <v>8</v>
      </c>
      <c r="R14" s="99" t="s">
        <v>646</v>
      </c>
      <c r="S14" s="99" t="s">
        <v>647</v>
      </c>
      <c r="T14" s="99" t="s">
        <v>648</v>
      </c>
      <c r="U14" s="99" t="s">
        <v>649</v>
      </c>
    </row>
    <row r="15" spans="1:26">
      <c r="B15" s="7"/>
      <c r="C15" s="7"/>
      <c r="F15" s="86"/>
      <c r="G15" s="86"/>
      <c r="O15" s="99" t="s">
        <v>642</v>
      </c>
      <c r="P15" s="99" t="s">
        <v>643</v>
      </c>
      <c r="Q15" s="99" t="s">
        <v>644</v>
      </c>
      <c r="R15" s="99" t="s">
        <v>645</v>
      </c>
      <c r="S15" s="99">
        <f xml:space="preserve"> 0.9/(1+$Q$14/100-0.9)</f>
        <v>4.9999999999999991</v>
      </c>
      <c r="T15" s="99">
        <f xml:space="preserve"> 0.8/(1+$Q$14/100-0.8)</f>
        <v>2.8571428571428572</v>
      </c>
      <c r="U15" s="99">
        <f xml:space="preserve"> 0.7/(1+$Q$14/100-0.7)</f>
        <v>1.842105263157894</v>
      </c>
      <c r="V15" s="99" t="s">
        <v>650</v>
      </c>
      <c r="W15" s="99" t="s">
        <v>1640</v>
      </c>
      <c r="X15" s="99" t="s">
        <v>1638</v>
      </c>
      <c r="Y15" s="99" t="s">
        <v>1639</v>
      </c>
    </row>
    <row r="16" spans="1:26">
      <c r="B16" s="10" t="s">
        <v>62</v>
      </c>
      <c r="C16" s="86">
        <v>4800</v>
      </c>
      <c r="D16" s="7">
        <v>24.99649146181163</v>
      </c>
      <c r="E16" s="99">
        <v>23.740328363842234</v>
      </c>
      <c r="F16" s="86">
        <v>5432.896887182982</v>
      </c>
      <c r="G16" s="86">
        <v>1179.6495820693522</v>
      </c>
      <c r="H16" s="99">
        <f>G16/F16*100</f>
        <v>21.713086159472716</v>
      </c>
      <c r="I16" s="99">
        <v>50</v>
      </c>
      <c r="J16" s="99" t="s">
        <v>272</v>
      </c>
      <c r="K16" s="100" t="s">
        <v>197</v>
      </c>
      <c r="L16" s="100">
        <f t="shared" ref="L16:L25" si="1">I16/C16*100</f>
        <v>1.0416666666666665</v>
      </c>
      <c r="M16" s="99">
        <f t="shared" ref="M16:M25" si="2">C16/G16</f>
        <v>4.0690049595743476</v>
      </c>
      <c r="N16" s="99">
        <f t="shared" ref="N16:N25" si="3">C16/F16</f>
        <v>0.88350655270559608</v>
      </c>
      <c r="O16" s="1">
        <f t="shared" ref="O16:O25" si="4">G16*100/$Q$14</f>
        <v>14745.619775866902</v>
      </c>
      <c r="P16" s="99">
        <f t="shared" ref="P16:P25" si="5">IF($O$14=1,F16*(H16-$Q$14)/100,F16*(H16+L16-$Q$14)/100)</f>
        <v>745.01783109471364</v>
      </c>
      <c r="Q16" s="99">
        <f t="shared" ref="Q16:Q25" si="6" xml:space="preserve"> P16*100/$Q$14</f>
        <v>9312.7228886839202</v>
      </c>
      <c r="R16" s="121">
        <f>F16+Q16</f>
        <v>14745.619775866902</v>
      </c>
      <c r="S16" s="119">
        <f t="shared" ref="S16:S25" si="7">P16*$S$15 + F16</f>
        <v>9157.9860426565501</v>
      </c>
      <c r="T16" s="59">
        <f t="shared" ref="T16:T25" si="8">P16*$T$15 + F16</f>
        <v>7561.5192617393068</v>
      </c>
      <c r="U16" s="99">
        <f t="shared" ref="U16:U25" si="9">P16*$U$15 + F16</f>
        <v>6805.2981549890328</v>
      </c>
      <c r="V16" s="99">
        <f>R16/C16*100-100</f>
        <v>207.20041199722715</v>
      </c>
      <c r="W16" s="99">
        <f>100 - T16/R16*100</f>
        <v>48.720234370109672</v>
      </c>
      <c r="X16" s="99">
        <v>7442</v>
      </c>
      <c r="Y16" s="99">
        <f>C16/X16*100-100</f>
        <v>-35.501209352324651</v>
      </c>
      <c r="Z16" s="59"/>
    </row>
    <row r="17" spans="2:26">
      <c r="B17" s="10" t="s">
        <v>15</v>
      </c>
      <c r="C17" s="86">
        <v>23500</v>
      </c>
      <c r="D17" s="7">
        <v>28.27399615653999</v>
      </c>
      <c r="E17" s="99">
        <v>40.09392222743066</v>
      </c>
      <c r="F17" s="86">
        <v>12821.08110573884</v>
      </c>
      <c r="G17" s="86">
        <v>4983.6199740389284</v>
      </c>
      <c r="H17" s="99">
        <f t="shared" ref="H17:H25" si="10">G17/F17*100</f>
        <v>38.870512813527178</v>
      </c>
      <c r="I17" s="99">
        <v>500</v>
      </c>
      <c r="J17" s="99" t="s">
        <v>274</v>
      </c>
      <c r="K17" s="100" t="s">
        <v>256</v>
      </c>
      <c r="L17" s="100">
        <f t="shared" si="1"/>
        <v>2.1276595744680851</v>
      </c>
      <c r="M17" s="99">
        <f t="shared" si="2"/>
        <v>4.7154478315798718</v>
      </c>
      <c r="N17" s="99">
        <f t="shared" si="3"/>
        <v>1.8329187535894436</v>
      </c>
      <c r="O17" s="1">
        <f t="shared" si="4"/>
        <v>62295.249675486608</v>
      </c>
      <c r="P17" s="99">
        <f t="shared" si="5"/>
        <v>3957.9334855798206</v>
      </c>
      <c r="Q17" s="99">
        <f t="shared" si="6"/>
        <v>49474.168569747759</v>
      </c>
      <c r="R17" s="121">
        <f t="shared" ref="R17:R25" si="11">F17+Q17</f>
        <v>62295.249675486601</v>
      </c>
      <c r="S17" s="119">
        <f t="shared" si="7"/>
        <v>32610.74853363794</v>
      </c>
      <c r="T17" s="59">
        <f t="shared" si="8"/>
        <v>24129.462493109757</v>
      </c>
      <c r="U17" s="99">
        <f t="shared" si="9"/>
        <v>20112.011210754295</v>
      </c>
      <c r="V17" s="99">
        <f t="shared" ref="V17:V25" si="12">R17/C17*100-100</f>
        <v>165.08616883185789</v>
      </c>
      <c r="W17" s="99">
        <f t="shared" ref="W17:W25" si="13">100 - T17/R17*100</f>
        <v>61.265967118188172</v>
      </c>
      <c r="X17" s="99">
        <v>34503</v>
      </c>
      <c r="Y17" s="99">
        <f t="shared" ref="Y17:Y25" si="14">C17/X17*100-100</f>
        <v>-31.889980581398717</v>
      </c>
    </row>
    <row r="18" spans="2:26">
      <c r="B18" s="1" t="s">
        <v>69</v>
      </c>
      <c r="C18" s="86">
        <v>5990</v>
      </c>
      <c r="D18" s="7">
        <v>18.38</v>
      </c>
      <c r="E18" s="99">
        <v>18.386042703306725</v>
      </c>
      <c r="F18" s="86">
        <v>13291.266179055583</v>
      </c>
      <c r="G18" s="86">
        <v>2257.5296202358286</v>
      </c>
      <c r="H18" s="99">
        <f t="shared" si="10"/>
        <v>16.985060639243311</v>
      </c>
      <c r="I18" s="99">
        <v>100</v>
      </c>
      <c r="J18" s="99" t="s">
        <v>273</v>
      </c>
      <c r="K18" s="100" t="s">
        <v>189</v>
      </c>
      <c r="L18" s="100">
        <f t="shared" si="1"/>
        <v>1.669449081803005</v>
      </c>
      <c r="M18" s="99">
        <f t="shared" si="2"/>
        <v>2.6533428161063357</v>
      </c>
      <c r="N18" s="99">
        <f t="shared" si="3"/>
        <v>0.4506718862826673</v>
      </c>
      <c r="O18" s="1">
        <f t="shared" si="4"/>
        <v>28219.120252947858</v>
      </c>
      <c r="P18" s="99">
        <f t="shared" si="5"/>
        <v>1194.2283259113817</v>
      </c>
      <c r="Q18" s="99">
        <f t="shared" si="6"/>
        <v>14927.854073892271</v>
      </c>
      <c r="R18" s="121">
        <f t="shared" si="11"/>
        <v>28219.120252947854</v>
      </c>
      <c r="S18" s="119">
        <f t="shared" si="7"/>
        <v>19262.40780861249</v>
      </c>
      <c r="T18" s="59">
        <f t="shared" si="8"/>
        <v>16703.34711023096</v>
      </c>
      <c r="U18" s="99">
        <f t="shared" si="9"/>
        <v>15491.16046362918</v>
      </c>
      <c r="V18" s="99">
        <f t="shared" si="12"/>
        <v>371.10384395572379</v>
      </c>
      <c r="W18" s="99">
        <f t="shared" si="13"/>
        <v>40.808405930067657</v>
      </c>
      <c r="X18" s="99">
        <v>10267</v>
      </c>
      <c r="Y18" s="99">
        <f t="shared" si="14"/>
        <v>-41.657738385117369</v>
      </c>
      <c r="Z18" s="59"/>
    </row>
    <row r="19" spans="2:26">
      <c r="B19" s="10" t="s">
        <v>19</v>
      </c>
      <c r="C19" s="86">
        <v>9640</v>
      </c>
      <c r="D19" s="99">
        <v>11.9</v>
      </c>
      <c r="E19" s="99">
        <v>11.168102207215655</v>
      </c>
      <c r="F19" s="86">
        <v>36144.110270544108</v>
      </c>
      <c r="G19" s="86">
        <v>4054.2373528479816</v>
      </c>
      <c r="H19" s="99">
        <f t="shared" si="10"/>
        <v>11.216868592147945</v>
      </c>
      <c r="I19" s="99">
        <v>250</v>
      </c>
      <c r="J19" s="99" t="s">
        <v>290</v>
      </c>
      <c r="K19" s="100" t="s">
        <v>136</v>
      </c>
      <c r="L19" s="100">
        <f t="shared" si="1"/>
        <v>2.5933609958506225</v>
      </c>
      <c r="M19" s="99">
        <f t="shared" si="2"/>
        <v>2.3777591593714131</v>
      </c>
      <c r="N19" s="99">
        <f t="shared" si="3"/>
        <v>0.26671012034445302</v>
      </c>
      <c r="O19" s="1">
        <f t="shared" si="4"/>
        <v>50677.966910599767</v>
      </c>
      <c r="P19" s="99">
        <f t="shared" si="5"/>
        <v>1162.7085312044528</v>
      </c>
      <c r="Q19" s="99">
        <f t="shared" si="6"/>
        <v>14533.856640055659</v>
      </c>
      <c r="R19" s="121">
        <f t="shared" si="11"/>
        <v>50677.966910599767</v>
      </c>
      <c r="S19" s="119">
        <f t="shared" si="7"/>
        <v>41957.65292656637</v>
      </c>
      <c r="T19" s="59">
        <f t="shared" si="8"/>
        <v>39466.134645413971</v>
      </c>
      <c r="U19" s="99">
        <f t="shared" si="9"/>
        <v>38285.941775394414</v>
      </c>
      <c r="V19" s="99">
        <f t="shared" si="12"/>
        <v>425.70505093983161</v>
      </c>
      <c r="W19" s="99">
        <f t="shared" si="13"/>
        <v>22.123682043055155</v>
      </c>
      <c r="X19" s="99">
        <v>16329</v>
      </c>
      <c r="Y19" s="99">
        <f t="shared" si="14"/>
        <v>-40.963929205707636</v>
      </c>
      <c r="Z19" s="59"/>
    </row>
    <row r="20" spans="2:26">
      <c r="B20" s="8" t="s">
        <v>216</v>
      </c>
      <c r="C20" s="86">
        <v>7260</v>
      </c>
      <c r="D20" s="7">
        <v>7.7232276153423811</v>
      </c>
      <c r="E20" s="99">
        <v>11.398391081099922</v>
      </c>
      <c r="F20" s="86">
        <v>25305.868464593023</v>
      </c>
      <c r="G20" s="86">
        <v>2055.7648083720928</v>
      </c>
      <c r="H20" s="99">
        <f t="shared" si="10"/>
        <v>8.1236682757931753</v>
      </c>
      <c r="I20" s="99">
        <v>200</v>
      </c>
      <c r="J20" s="99" t="s">
        <v>274</v>
      </c>
      <c r="K20" s="100" t="s">
        <v>217</v>
      </c>
      <c r="L20" s="100">
        <f t="shared" si="1"/>
        <v>2.7548209366391188</v>
      </c>
      <c r="M20" s="99">
        <f t="shared" si="2"/>
        <v>3.5315323866006865</v>
      </c>
      <c r="N20" s="99">
        <f t="shared" si="3"/>
        <v>0.28688997613964157</v>
      </c>
      <c r="O20" s="1">
        <f t="shared" si="4"/>
        <v>25697.060104651162</v>
      </c>
      <c r="P20" s="99">
        <f t="shared" si="5"/>
        <v>31.295331204651074</v>
      </c>
      <c r="Q20" s="99">
        <f t="shared" si="6"/>
        <v>391.19164005813843</v>
      </c>
      <c r="R20" s="121">
        <f t="shared" si="11"/>
        <v>25697.060104651162</v>
      </c>
      <c r="S20" s="119">
        <f t="shared" si="7"/>
        <v>25462.345120616279</v>
      </c>
      <c r="T20" s="59">
        <f t="shared" si="8"/>
        <v>25395.283696606311</v>
      </c>
      <c r="U20" s="99">
        <f t="shared" si="9"/>
        <v>25363.51775891738</v>
      </c>
      <c r="V20" s="99">
        <f t="shared" si="12"/>
        <v>253.95399593183419</v>
      </c>
      <c r="W20" s="99">
        <f t="shared" si="13"/>
        <v>1.1743616071872367</v>
      </c>
      <c r="X20" s="99">
        <v>13806</v>
      </c>
      <c r="Y20" s="99">
        <f t="shared" si="14"/>
        <v>-47.414167753150807</v>
      </c>
    </row>
    <row r="21" spans="2:26">
      <c r="B21" s="118" t="s">
        <v>79</v>
      </c>
      <c r="C21" s="86">
        <v>10000</v>
      </c>
      <c r="D21" s="7">
        <v>19.590188319807471</v>
      </c>
      <c r="E21" s="99">
        <v>18.016586713936782</v>
      </c>
      <c r="F21" s="86">
        <v>20050.067236759412</v>
      </c>
      <c r="G21" s="86">
        <v>3612.3377499133881</v>
      </c>
      <c r="H21" s="99">
        <f t="shared" si="10"/>
        <v>18.016586713936782</v>
      </c>
      <c r="I21" s="99">
        <v>400</v>
      </c>
      <c r="J21" s="99" t="s">
        <v>272</v>
      </c>
      <c r="K21" s="100" t="s">
        <v>218</v>
      </c>
      <c r="L21" s="100">
        <f t="shared" si="1"/>
        <v>4</v>
      </c>
      <c r="M21" s="99">
        <f t="shared" si="2"/>
        <v>2.7682904236293426</v>
      </c>
      <c r="N21" s="99">
        <f t="shared" si="3"/>
        <v>0.49875144466678845</v>
      </c>
      <c r="O21" s="1">
        <f t="shared" si="4"/>
        <v>45154.221873917348</v>
      </c>
      <c r="P21" s="99">
        <f t="shared" si="5"/>
        <v>2008.3323709726351</v>
      </c>
      <c r="Q21" s="99">
        <f t="shared" si="6"/>
        <v>25104.154637157939</v>
      </c>
      <c r="R21" s="121">
        <f t="shared" si="11"/>
        <v>45154.221873917355</v>
      </c>
      <c r="S21" s="119">
        <f t="shared" si="7"/>
        <v>30091.729091622587</v>
      </c>
      <c r="T21" s="59">
        <f t="shared" si="8"/>
        <v>25788.159725252655</v>
      </c>
      <c r="U21" s="99">
        <f t="shared" si="9"/>
        <v>23749.626867498475</v>
      </c>
      <c r="V21" s="99">
        <f t="shared" si="12"/>
        <v>351.54221873917351</v>
      </c>
      <c r="W21" s="99">
        <f t="shared" si="13"/>
        <v>42.88870751164734</v>
      </c>
      <c r="X21" s="99">
        <v>15710</v>
      </c>
      <c r="Y21" s="99">
        <f t="shared" si="14"/>
        <v>-36.346276257161051</v>
      </c>
      <c r="Z21" s="59"/>
    </row>
    <row r="22" spans="2:26">
      <c r="B22" s="1" t="s">
        <v>77</v>
      </c>
      <c r="C22" s="86">
        <v>20600</v>
      </c>
      <c r="D22" s="7">
        <v>13.415911948916969</v>
      </c>
      <c r="E22" s="99">
        <v>11.721088963003181</v>
      </c>
      <c r="F22" s="86">
        <v>65321.733230115955</v>
      </c>
      <c r="G22" s="86">
        <v>6879.8381774491872</v>
      </c>
      <c r="H22" s="99">
        <f t="shared" si="10"/>
        <v>10.532234582956999</v>
      </c>
      <c r="I22" s="99">
        <v>600</v>
      </c>
      <c r="J22" s="99" t="s">
        <v>263</v>
      </c>
      <c r="K22" s="100" t="s">
        <v>130</v>
      </c>
      <c r="L22" s="100">
        <f t="shared" si="1"/>
        <v>2.912621359223301</v>
      </c>
      <c r="M22" s="99">
        <f t="shared" si="2"/>
        <v>2.9942564735785382</v>
      </c>
      <c r="N22" s="99">
        <f t="shared" si="3"/>
        <v>0.31536211581266754</v>
      </c>
      <c r="O22" s="1">
        <f t="shared" si="4"/>
        <v>85997.977218114844</v>
      </c>
      <c r="P22" s="99">
        <f t="shared" si="5"/>
        <v>1654.0995190399103</v>
      </c>
      <c r="Q22" s="99">
        <f t="shared" si="6"/>
        <v>20676.243987998878</v>
      </c>
      <c r="R22" s="121">
        <f t="shared" si="11"/>
        <v>85997.977218114829</v>
      </c>
      <c r="S22" s="119">
        <f t="shared" si="7"/>
        <v>73592.230825315506</v>
      </c>
      <c r="T22" s="59">
        <f t="shared" si="8"/>
        <v>70047.731855944265</v>
      </c>
      <c r="U22" s="99">
        <f t="shared" si="9"/>
        <v>68368.758659926316</v>
      </c>
      <c r="V22" s="99">
        <f t="shared" si="12"/>
        <v>317.46590882580011</v>
      </c>
      <c r="W22" s="99">
        <f t="shared" si="13"/>
        <v>18.547233177027294</v>
      </c>
      <c r="X22" s="99">
        <v>35267</v>
      </c>
      <c r="Y22" s="99">
        <f t="shared" si="14"/>
        <v>-41.588453795332747</v>
      </c>
      <c r="Z22" s="59"/>
    </row>
    <row r="23" spans="2:26">
      <c r="B23" s="60" t="s">
        <v>75</v>
      </c>
      <c r="C23" s="86">
        <v>7390</v>
      </c>
      <c r="D23" s="7">
        <v>9.02</v>
      </c>
      <c r="E23" s="99">
        <v>9.0208611109363392</v>
      </c>
      <c r="F23" s="86">
        <v>18791.987259865626</v>
      </c>
      <c r="G23" s="86">
        <v>1668.3889902948515</v>
      </c>
      <c r="H23" s="99">
        <f t="shared" si="10"/>
        <v>8.8781934939795271</v>
      </c>
      <c r="I23" s="99">
        <v>450</v>
      </c>
      <c r="J23" s="99" t="s">
        <v>276</v>
      </c>
      <c r="K23" s="100" t="s">
        <v>215</v>
      </c>
      <c r="L23" s="100">
        <f t="shared" si="1"/>
        <v>6.0893098782138031</v>
      </c>
      <c r="M23" s="99">
        <f t="shared" si="2"/>
        <v>4.429422660415649</v>
      </c>
      <c r="N23" s="99">
        <f t="shared" si="3"/>
        <v>0.39325271445787702</v>
      </c>
      <c r="O23" s="1">
        <f t="shared" si="4"/>
        <v>20854.862378685644</v>
      </c>
      <c r="P23" s="99">
        <f t="shared" si="5"/>
        <v>165.03000950560153</v>
      </c>
      <c r="Q23" s="99">
        <f t="shared" si="6"/>
        <v>2062.875118820019</v>
      </c>
      <c r="R23" s="121">
        <f t="shared" si="11"/>
        <v>20854.862378685644</v>
      </c>
      <c r="S23" s="119">
        <f t="shared" si="7"/>
        <v>19617.137307393634</v>
      </c>
      <c r="T23" s="59">
        <f t="shared" si="8"/>
        <v>19263.501572738773</v>
      </c>
      <c r="U23" s="99">
        <f t="shared" si="9"/>
        <v>19095.989908954893</v>
      </c>
      <c r="V23" s="99">
        <f t="shared" si="12"/>
        <v>182.20382109182196</v>
      </c>
      <c r="W23" s="99">
        <f t="shared" si="13"/>
        <v>7.6306464029860734</v>
      </c>
      <c r="X23" s="99">
        <v>11825</v>
      </c>
      <c r="Y23" s="99">
        <f t="shared" si="14"/>
        <v>-37.505285412262154</v>
      </c>
      <c r="Z23" s="59"/>
    </row>
    <row r="24" spans="2:26">
      <c r="B24" s="99" t="s">
        <v>48</v>
      </c>
      <c r="C24" s="86">
        <v>42950</v>
      </c>
      <c r="D24" s="7">
        <v>14.263999999999999</v>
      </c>
      <c r="E24" s="99">
        <v>8.2695020244947894</v>
      </c>
      <c r="F24" s="86">
        <v>44035.171766851039</v>
      </c>
      <c r="G24" s="86">
        <v>3641.4894207495045</v>
      </c>
      <c r="H24" s="99">
        <f t="shared" si="10"/>
        <v>8.2695020244947894</v>
      </c>
      <c r="I24" s="99">
        <v>1416</v>
      </c>
      <c r="J24" s="99" t="s">
        <v>264</v>
      </c>
      <c r="K24" s="100" t="s">
        <v>146</v>
      </c>
      <c r="L24" s="100">
        <f t="shared" si="1"/>
        <v>3.2968568102444702</v>
      </c>
      <c r="M24" s="99">
        <f t="shared" si="2"/>
        <v>11.794624407053716</v>
      </c>
      <c r="N24" s="99">
        <f t="shared" si="3"/>
        <v>0.97535670412286346</v>
      </c>
      <c r="O24" s="1">
        <f t="shared" si="4"/>
        <v>45518.617759368804</v>
      </c>
      <c r="P24" s="99">
        <f t="shared" si="5"/>
        <v>118.67567940142149</v>
      </c>
      <c r="Q24" s="99">
        <f t="shared" si="6"/>
        <v>1483.4459925177687</v>
      </c>
      <c r="R24" s="121">
        <f t="shared" si="11"/>
        <v>45518.617759368804</v>
      </c>
      <c r="S24" s="119">
        <f t="shared" si="7"/>
        <v>44628.550163858148</v>
      </c>
      <c r="T24" s="59">
        <f t="shared" si="8"/>
        <v>44374.245136569385</v>
      </c>
      <c r="U24" s="99">
        <f t="shared" si="9"/>
        <v>44253.784860485233</v>
      </c>
      <c r="V24" s="99">
        <f t="shared" si="12"/>
        <v>5.9804837237923181</v>
      </c>
      <c r="W24" s="99">
        <f t="shared" si="13"/>
        <v>2.5140759520622282</v>
      </c>
      <c r="X24" s="99">
        <v>52225</v>
      </c>
      <c r="Y24" s="99">
        <f t="shared" si="14"/>
        <v>-17.759693633317369</v>
      </c>
      <c r="Z24" s="59"/>
    </row>
    <row r="25" spans="2:26">
      <c r="B25" s="99" t="s">
        <v>83</v>
      </c>
      <c r="C25" s="86">
        <v>69000</v>
      </c>
      <c r="D25" s="7">
        <v>25.529687526343778</v>
      </c>
      <c r="E25" s="99">
        <v>4.2057918751555876</v>
      </c>
      <c r="F25" s="86">
        <v>70092.206410072366</v>
      </c>
      <c r="G25" s="86">
        <v>2947.9323223121073</v>
      </c>
      <c r="H25" s="99">
        <f t="shared" si="10"/>
        <v>4.2057918751555876</v>
      </c>
      <c r="I25" s="99">
        <v>1000</v>
      </c>
      <c r="J25" s="99" t="s">
        <v>264</v>
      </c>
      <c r="K25" s="100" t="s">
        <v>145</v>
      </c>
      <c r="L25" s="100">
        <f t="shared" si="1"/>
        <v>1.4492753623188406</v>
      </c>
      <c r="M25" s="99">
        <f t="shared" si="2"/>
        <v>23.406236119383593</v>
      </c>
      <c r="N25" s="99">
        <f t="shared" si="3"/>
        <v>0.98441757698876753</v>
      </c>
      <c r="O25" s="1">
        <f t="shared" si="4"/>
        <v>36849.154028901343</v>
      </c>
      <c r="P25" s="99">
        <f t="shared" si="5"/>
        <v>-2659.4441904936816</v>
      </c>
      <c r="Q25" s="99">
        <f t="shared" si="6"/>
        <v>-33243.052381171023</v>
      </c>
      <c r="R25" s="121">
        <f t="shared" si="11"/>
        <v>36849.154028901343</v>
      </c>
      <c r="S25" s="119">
        <f t="shared" si="7"/>
        <v>56794.985457603958</v>
      </c>
      <c r="T25" s="59">
        <f t="shared" si="8"/>
        <v>62493.794437233271</v>
      </c>
      <c r="U25" s="99">
        <f t="shared" si="9"/>
        <v>65193.230269689273</v>
      </c>
      <c r="V25" s="99">
        <f t="shared" si="12"/>
        <v>-46.595428943621243</v>
      </c>
      <c r="W25" s="99">
        <f t="shared" si="13"/>
        <v>-69.593566213808998</v>
      </c>
      <c r="X25" s="99">
        <v>89860</v>
      </c>
      <c r="Y25" s="99">
        <f t="shared" si="14"/>
        <v>-23.213888270643224</v>
      </c>
      <c r="Z25" s="59"/>
    </row>
    <row r="26" spans="2:26">
      <c r="B26" s="10"/>
      <c r="C26" s="86"/>
      <c r="F26" s="86"/>
      <c r="G26" s="86"/>
      <c r="O26" s="1"/>
    </row>
    <row r="27" spans="2:26">
      <c r="B27" s="9"/>
      <c r="C27" s="86"/>
    </row>
    <row r="28" spans="2:26">
      <c r="B28" s="11"/>
      <c r="C28" s="86"/>
    </row>
  </sheetData>
  <autoFilter ref="A2:Z2">
    <sortState ref="A3:Z12">
      <sortCondition descending="1" ref="Z2"/>
    </sortState>
  </autoFilter>
  <phoneticPr fontId="1" type="noConversion"/>
  <conditionalFormatting sqref="O26 Q14 O1:O13">
    <cfRule type="cellIs" dxfId="283" priority="20" operator="greaterThan">
      <formula>20</formula>
    </cfRule>
    <cfRule type="cellIs" dxfId="282" priority="25" operator="greaterThan">
      <formula>15</formula>
    </cfRule>
  </conditionalFormatting>
  <conditionalFormatting sqref="H1 H14:H15 N26 H26:H1048576 N1:N15">
    <cfRule type="cellIs" dxfId="281" priority="24" operator="lessThan">
      <formula>1</formula>
    </cfRule>
  </conditionalFormatting>
  <conditionalFormatting sqref="M26:M1048576 M1:M15">
    <cfRule type="cellIs" dxfId="280" priority="23" operator="lessThan">
      <formula>10</formula>
    </cfRule>
  </conditionalFormatting>
  <conditionalFormatting sqref="L26:L1048576 L1:L15">
    <cfRule type="cellIs" dxfId="279" priority="21" operator="greaterThan">
      <formula>3</formula>
    </cfRule>
  </conditionalFormatting>
  <conditionalFormatting sqref="O26:O1048576 Q14 O1:O13">
    <cfRule type="cellIs" dxfId="278" priority="26" operator="greaterThan">
      <formula>10</formula>
    </cfRule>
  </conditionalFormatting>
  <conditionalFormatting sqref="O16:O25">
    <cfRule type="cellIs" dxfId="277" priority="13" operator="greaterThan">
      <formula>20</formula>
    </cfRule>
    <cfRule type="cellIs" dxfId="276" priority="18" operator="greaterThan">
      <formula>15</formula>
    </cfRule>
  </conditionalFormatting>
  <conditionalFormatting sqref="N16:N25">
    <cfRule type="cellIs" dxfId="275" priority="17" operator="lessThan">
      <formula>1</formula>
    </cfRule>
  </conditionalFormatting>
  <conditionalFormatting sqref="M16:M25">
    <cfRule type="cellIs" dxfId="274" priority="16" operator="lessThan">
      <formula>10</formula>
    </cfRule>
  </conditionalFormatting>
  <conditionalFormatting sqref="L16:L25">
    <cfRule type="cellIs" dxfId="273" priority="14" operator="greaterThan">
      <formula>3</formula>
    </cfRule>
  </conditionalFormatting>
  <conditionalFormatting sqref="O16:O25">
    <cfRule type="cellIs" dxfId="272" priority="19" operator="greaterThan">
      <formula>10</formula>
    </cfRule>
  </conditionalFormatting>
  <conditionalFormatting sqref="I11:I12">
    <cfRule type="cellIs" dxfId="271" priority="11" operator="greaterThan">
      <formula>20</formula>
    </cfRule>
    <cfRule type="cellIs" dxfId="270" priority="12" operator="greaterThan">
      <formula>10</formula>
    </cfRule>
  </conditionalFormatting>
  <conditionalFormatting sqref="I11:I12">
    <cfRule type="cellIs" dxfId="269" priority="10" operator="lessThan">
      <formula>1</formula>
    </cfRule>
  </conditionalFormatting>
  <conditionalFormatting sqref="I3:I12">
    <cfRule type="cellIs" dxfId="268" priority="8" operator="greaterThan">
      <formula>3</formula>
    </cfRule>
    <cfRule type="cellIs" dxfId="267" priority="9" operator="greaterThan">
      <formula>0.1</formula>
    </cfRule>
  </conditionalFormatting>
  <conditionalFormatting sqref="I16:I25">
    <cfRule type="cellIs" dxfId="266" priority="3" operator="greaterThan">
      <formula>3</formula>
    </cfRule>
    <cfRule type="cellIs" dxfId="265" priority="4" operator="greaterThan">
      <formula>0.1</formula>
    </cfRule>
  </conditionalFormatting>
  <conditionalFormatting sqref="I24:I25">
    <cfRule type="cellIs" dxfId="264" priority="6" operator="greaterThan">
      <formula>20</formula>
    </cfRule>
    <cfRule type="cellIs" dxfId="263" priority="7" operator="greaterThan">
      <formula>10</formula>
    </cfRule>
  </conditionalFormatting>
  <conditionalFormatting sqref="I24:I25 H16:H25">
    <cfRule type="cellIs" dxfId="262" priority="5" operator="lessThan">
      <formula>1</formula>
    </cfRule>
  </conditionalFormatting>
  <conditionalFormatting sqref="H2:H13">
    <cfRule type="cellIs" dxfId="3" priority="1" operator="greaterThan">
      <formula>15</formula>
    </cfRule>
    <cfRule type="cellIs" dxfId="2" priority="2" operator="greaterThan">
      <formula>10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40</vt:i4>
      </vt:variant>
    </vt:vector>
  </HeadingPairs>
  <TitlesOfParts>
    <vt:vector size="40" baseType="lpstr">
      <vt:lpstr>TOT-RIM</vt:lpstr>
      <vt:lpstr>TOT</vt:lpstr>
      <vt:lpstr>MO</vt:lpstr>
      <vt:lpstr>TU</vt:lpstr>
      <vt:lpstr>WE</vt:lpstr>
      <vt:lpstr>TH</vt:lpstr>
      <vt:lpstr>FR</vt:lpstr>
      <vt:lpstr>MY2</vt:lpstr>
      <vt:lpstr>MY3</vt:lpstr>
      <vt:lpstr>W7</vt:lpstr>
      <vt:lpstr>W8</vt:lpstr>
      <vt:lpstr>W9</vt:lpstr>
      <vt:lpstr>W10</vt:lpstr>
      <vt:lpstr>NYSE</vt:lpstr>
      <vt:lpstr>NASDAQ</vt:lpstr>
      <vt:lpstr>AMEX</vt:lpstr>
      <vt:lpstr>코스피ROE10</vt:lpstr>
      <vt:lpstr>코스닥가치주</vt:lpstr>
      <vt:lpstr>코스피RIM</vt:lpstr>
      <vt:lpstr>엠씨넥스</vt:lpstr>
      <vt:lpstr>아주캐피탈</vt:lpstr>
      <vt:lpstr>삼성전자</vt:lpstr>
      <vt:lpstr>제노레이</vt:lpstr>
      <vt:lpstr>Sheet1</vt:lpstr>
      <vt:lpstr>아바코</vt:lpstr>
      <vt:lpstr>코미코</vt:lpstr>
      <vt:lpstr>지누스</vt:lpstr>
      <vt:lpstr>유니테스트</vt:lpstr>
      <vt:lpstr>제우스</vt:lpstr>
      <vt:lpstr>바텍</vt:lpstr>
      <vt:lpstr>에스티아이</vt:lpstr>
      <vt:lpstr>인탑스</vt:lpstr>
      <vt:lpstr>탑엔지니어링</vt:lpstr>
      <vt:lpstr>케이씨</vt:lpstr>
      <vt:lpstr>프로텍</vt:lpstr>
      <vt:lpstr>한양이엔지</vt:lpstr>
      <vt:lpstr>SK하이닉스</vt:lpstr>
      <vt:lpstr>에스에이엠티</vt:lpstr>
      <vt:lpstr>월덱스</vt:lpstr>
      <vt:lpstr>아세아제지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Taewan Kim</dc:creator>
  <cp:lastModifiedBy>Taewan Kim</cp:lastModifiedBy>
  <dcterms:created xsi:type="dcterms:W3CDTF">2020-01-04T17:24:49Z</dcterms:created>
  <dcterms:modified xsi:type="dcterms:W3CDTF">2020-03-19T16:41:53Z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80a46d03-a842-40e5-9d5a-be94d2e01040</vt:lpwstr>
  </property>
</Properties>
</file>