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results\"/>
    </mc:Choice>
  </mc:AlternateContent>
  <xr:revisionPtr revIDLastSave="0" documentId="13_ncr:1_{C9DDA348-9577-42C9-A0BA-10F3E358B652}" xr6:coauthVersionLast="46" xr6:coauthVersionMax="46" xr10:uidLastSave="{00000000-0000-0000-0000-000000000000}"/>
  <bookViews>
    <workbookView xWindow="-110" yWindow="-110" windowWidth="19420" windowHeight="12420" firstSheet="4" activeTab="8" xr2:uid="{00000000-000D-0000-FFFF-FFFF00000000}"/>
  </bookViews>
  <sheets>
    <sheet name="No_incentive" sheetId="2" r:id="rId1"/>
    <sheet name="Base" sheetId="1" r:id="rId2"/>
    <sheet name="High_tech" sheetId="3" r:id="rId3"/>
    <sheet name="high_tech_hybrid_sleeper" sheetId="12" r:id="rId4"/>
    <sheet name="BEV_sale" sheetId="4" r:id="rId5"/>
    <sheet name="BEV_stock" sheetId="5" r:id="rId6"/>
    <sheet name="BEV_incentive" sheetId="7" r:id="rId7"/>
    <sheet name="infrastructure_incentive" sheetId="15" r:id="rId8"/>
    <sheet name="carbon_emissions" sheetId="11" r:id="rId9"/>
    <sheet name="summary" sheetId="13" r:id="rId10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5" l="1"/>
  <c r="F60" i="15"/>
  <c r="E60" i="15"/>
  <c r="D60" i="15"/>
  <c r="G59" i="15"/>
  <c r="F59" i="15"/>
  <c r="E59" i="15"/>
  <c r="D59" i="15"/>
  <c r="G58" i="15"/>
  <c r="F58" i="15"/>
  <c r="E58" i="15"/>
  <c r="D58" i="15"/>
  <c r="G57" i="15"/>
  <c r="F57" i="15"/>
  <c r="E57" i="15"/>
  <c r="D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R43" i="15"/>
  <c r="C43" i="15"/>
  <c r="G40" i="15"/>
  <c r="F40" i="15"/>
  <c r="E40" i="15"/>
  <c r="D40" i="15"/>
  <c r="G39" i="15"/>
  <c r="F39" i="15"/>
  <c r="E39" i="15"/>
  <c r="D39" i="15"/>
  <c r="G38" i="15"/>
  <c r="F38" i="15"/>
  <c r="E38" i="15"/>
  <c r="D38" i="15"/>
  <c r="G37" i="15"/>
  <c r="F37" i="15"/>
  <c r="E37" i="15"/>
  <c r="D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R23" i="15"/>
  <c r="C23" i="15"/>
  <c r="G20" i="15"/>
  <c r="F20" i="15"/>
  <c r="E20" i="15"/>
  <c r="D20" i="15"/>
  <c r="G19" i="15"/>
  <c r="F19" i="15"/>
  <c r="E19" i="15"/>
  <c r="D19" i="15"/>
  <c r="G18" i="15"/>
  <c r="F18" i="15"/>
  <c r="E18" i="15"/>
  <c r="D18" i="15"/>
  <c r="G17" i="15"/>
  <c r="F17" i="15"/>
  <c r="E17" i="15"/>
  <c r="D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V5" i="15"/>
  <c r="V6" i="15"/>
  <c r="V7" i="15"/>
  <c r="V8" i="15"/>
  <c r="V9" i="15"/>
  <c r="V10" i="15"/>
  <c r="V11" i="15"/>
  <c r="V12" i="15"/>
  <c r="V13" i="15"/>
  <c r="V14" i="15"/>
  <c r="V15" i="15"/>
  <c r="V16" i="15"/>
  <c r="F16" i="15"/>
  <c r="F15" i="15"/>
  <c r="F14" i="15"/>
  <c r="F13" i="15"/>
  <c r="F12" i="15"/>
  <c r="F11" i="15"/>
  <c r="F10" i="15"/>
  <c r="F9" i="15"/>
  <c r="F8" i="15"/>
  <c r="F7" i="15"/>
  <c r="F6" i="15"/>
  <c r="F5" i="15"/>
  <c r="U5" i="15"/>
  <c r="U6" i="15"/>
  <c r="U7" i="15"/>
  <c r="U8" i="15"/>
  <c r="U9" i="15"/>
  <c r="U10" i="15"/>
  <c r="U11" i="15"/>
  <c r="U12" i="15"/>
  <c r="U13" i="15"/>
  <c r="U14" i="15"/>
  <c r="U15" i="15"/>
  <c r="U16" i="15"/>
  <c r="E16" i="15"/>
  <c r="E15" i="15"/>
  <c r="E14" i="15"/>
  <c r="E13" i="15"/>
  <c r="E12" i="15"/>
  <c r="E11" i="15"/>
  <c r="E10" i="15"/>
  <c r="E9" i="15"/>
  <c r="E8" i="15"/>
  <c r="E7" i="15"/>
  <c r="E6" i="15"/>
  <c r="E5" i="15"/>
  <c r="T5" i="15"/>
  <c r="T6" i="15"/>
  <c r="T7" i="15"/>
  <c r="T8" i="15"/>
  <c r="T9" i="15"/>
  <c r="T10" i="15"/>
  <c r="T11" i="15"/>
  <c r="T12" i="15"/>
  <c r="T13" i="15"/>
  <c r="T14" i="15"/>
  <c r="T15" i="15"/>
  <c r="T16" i="15"/>
  <c r="D16" i="15"/>
  <c r="D15" i="15"/>
  <c r="D14" i="15"/>
  <c r="D13" i="15"/>
  <c r="D12" i="15"/>
  <c r="D11" i="15"/>
  <c r="D10" i="15"/>
  <c r="D9" i="15"/>
  <c r="D8" i="15"/>
  <c r="D7" i="15"/>
  <c r="D6" i="15"/>
  <c r="D5" i="15"/>
  <c r="S5" i="15"/>
  <c r="S6" i="15"/>
  <c r="S7" i="15"/>
  <c r="S8" i="15"/>
  <c r="S9" i="15"/>
  <c r="S10" i="15"/>
  <c r="S11" i="15"/>
  <c r="S12" i="15"/>
  <c r="S13" i="15"/>
  <c r="S14" i="15"/>
  <c r="S15" i="15"/>
  <c r="S16" i="15"/>
  <c r="R3" i="15"/>
  <c r="C3" i="15"/>
  <c r="S47" i="7"/>
  <c r="T47" i="7"/>
  <c r="U47" i="7"/>
  <c r="V47" i="7"/>
  <c r="S48" i="7"/>
  <c r="T48" i="7"/>
  <c r="U48" i="7"/>
  <c r="V48" i="7"/>
  <c r="S49" i="7"/>
  <c r="T49" i="7"/>
  <c r="U49" i="7"/>
  <c r="V49" i="7"/>
  <c r="S50" i="7"/>
  <c r="T50" i="7"/>
  <c r="U50" i="7"/>
  <c r="V50" i="7"/>
  <c r="S51" i="7"/>
  <c r="T51" i="7"/>
  <c r="U51" i="7"/>
  <c r="V51" i="7"/>
  <c r="S52" i="7"/>
  <c r="T52" i="7"/>
  <c r="U52" i="7"/>
  <c r="V52" i="7"/>
  <c r="S53" i="7"/>
  <c r="T53" i="7"/>
  <c r="U53" i="7"/>
  <c r="V53" i="7"/>
  <c r="S54" i="7"/>
  <c r="T54" i="7"/>
  <c r="U54" i="7"/>
  <c r="V54" i="7"/>
  <c r="S55" i="7"/>
  <c r="T55" i="7"/>
  <c r="U55" i="7"/>
  <c r="V55" i="7"/>
  <c r="S56" i="7"/>
  <c r="T56" i="7"/>
  <c r="U56" i="7"/>
  <c r="V56" i="7"/>
  <c r="V45" i="7"/>
  <c r="V46" i="7"/>
  <c r="U45" i="7"/>
  <c r="U46" i="7"/>
  <c r="T45" i="7"/>
  <c r="T46" i="7"/>
  <c r="S45" i="7"/>
  <c r="S4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V25" i="7"/>
  <c r="V26" i="7"/>
  <c r="U25" i="7"/>
  <c r="U26" i="7"/>
  <c r="T25" i="7"/>
  <c r="T26" i="7"/>
  <c r="S25" i="7"/>
  <c r="S26" i="7"/>
  <c r="S7" i="7"/>
  <c r="T7" i="7"/>
  <c r="U7" i="7"/>
  <c r="V7" i="7"/>
  <c r="S8" i="7"/>
  <c r="T8" i="7"/>
  <c r="U8" i="7"/>
  <c r="V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T6" i="7"/>
  <c r="U6" i="7"/>
  <c r="V6" i="7"/>
  <c r="S6" i="7"/>
  <c r="T5" i="7"/>
  <c r="U5" i="7"/>
  <c r="V5" i="7"/>
  <c r="S5" i="7"/>
  <c r="R43" i="7"/>
  <c r="R23" i="7"/>
  <c r="R3" i="7"/>
  <c r="I4" i="13"/>
  <c r="J4" i="13"/>
  <c r="H4" i="13"/>
  <c r="J3" i="13"/>
  <c r="I3" i="13"/>
  <c r="H3" i="13"/>
  <c r="R38" i="13"/>
  <c r="R37" i="13"/>
  <c r="R35" i="13"/>
  <c r="R34" i="13"/>
  <c r="R32" i="13"/>
  <c r="R31" i="13"/>
  <c r="R29" i="13"/>
  <c r="Q26" i="13"/>
  <c r="R26" i="13"/>
  <c r="P26" i="13"/>
  <c r="E37" i="13"/>
  <c r="D37" i="13"/>
  <c r="C37" i="13"/>
  <c r="C32" i="13"/>
  <c r="B32" i="13"/>
  <c r="E25" i="13"/>
  <c r="E26" i="13"/>
  <c r="D26" i="13"/>
  <c r="C26" i="13"/>
  <c r="E17" i="13"/>
  <c r="E19" i="13"/>
  <c r="E20" i="13"/>
  <c r="E21" i="13"/>
  <c r="D19" i="13"/>
  <c r="D20" i="13"/>
  <c r="D21" i="13"/>
  <c r="C19" i="13"/>
  <c r="C20" i="13"/>
  <c r="C21" i="13"/>
  <c r="E18" i="13"/>
  <c r="D18" i="13"/>
  <c r="C18" i="13"/>
  <c r="E13" i="13"/>
  <c r="Q13" i="13"/>
  <c r="Q12" i="13"/>
  <c r="Q14" i="13"/>
  <c r="P13" i="13"/>
  <c r="P12" i="13"/>
  <c r="P14" i="13"/>
  <c r="O13" i="13"/>
  <c r="O12" i="13"/>
  <c r="O14" i="13"/>
  <c r="E9" i="13"/>
  <c r="Q9" i="13"/>
  <c r="Q8" i="13"/>
  <c r="Q10" i="13"/>
  <c r="P9" i="13"/>
  <c r="P8" i="13"/>
  <c r="P10" i="13"/>
  <c r="O9" i="13"/>
  <c r="O8" i="13"/>
  <c r="O10" i="13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4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2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F60" i="1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C43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C23" i="11"/>
  <c r="F20" i="11"/>
  <c r="E20" i="11"/>
  <c r="D20" i="11"/>
  <c r="F19" i="11"/>
  <c r="E19" i="11"/>
  <c r="D19" i="11"/>
  <c r="F18" i="1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C3" i="11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C43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C23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C3" i="7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C43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C23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C3" i="5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45" i="4"/>
  <c r="C4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5" i="4"/>
  <c r="C23" i="4"/>
  <c r="C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</calcChain>
</file>

<file path=xl/sharedStrings.xml><?xml version="1.0" encoding="utf-8"?>
<sst xmlns="http://schemas.openxmlformats.org/spreadsheetml/2006/main" count="441" uniqueCount="60">
  <si>
    <t>Segment</t>
  </si>
  <si>
    <t>Year</t>
  </si>
  <si>
    <t>BEV_sales</t>
  </si>
  <si>
    <t>DV_sales</t>
  </si>
  <si>
    <t>BEV_stock</t>
  </si>
  <si>
    <t>DV_stock</t>
  </si>
  <si>
    <t>BEV_VMT</t>
  </si>
  <si>
    <t>DV_VMT</t>
  </si>
  <si>
    <t>diesel</t>
  </si>
  <si>
    <t>electricity</t>
  </si>
  <si>
    <t>BEV_incentive</t>
  </si>
  <si>
    <t>infrastructure_incentive</t>
  </si>
  <si>
    <t>carbon_emissions</t>
  </si>
  <si>
    <t>Day_cab</t>
  </si>
  <si>
    <t>Sleeper</t>
  </si>
  <si>
    <t>Bus</t>
  </si>
  <si>
    <t>No_incentive</t>
  </si>
  <si>
    <t>Base</t>
  </si>
  <si>
    <t>High_tech</t>
  </si>
  <si>
    <t>Item:</t>
  </si>
  <si>
    <t>Position</t>
  </si>
  <si>
    <t>BEV_sales (#/year)</t>
  </si>
  <si>
    <t>BEV_stocks (#/year)</t>
  </si>
  <si>
    <t>Sale</t>
  </si>
  <si>
    <t>Avg_VMT</t>
  </si>
  <si>
    <t>VMT_std</t>
  </si>
  <si>
    <t>maintainence</t>
  </si>
  <si>
    <t>BEV_MPG</t>
  </si>
  <si>
    <t>Low tech</t>
  </si>
  <si>
    <t>high tech</t>
  </si>
  <si>
    <t>BEV_consumption</t>
  </si>
  <si>
    <t>increment</t>
  </si>
  <si>
    <t>DV_MPG</t>
  </si>
  <si>
    <t>DV_consumption</t>
  </si>
  <si>
    <t>BEV_price</t>
  </si>
  <si>
    <t>0.5diff</t>
  </si>
  <si>
    <t>DV_price</t>
  </si>
  <si>
    <t>carbon intensity</t>
  </si>
  <si>
    <t>kg/DGE</t>
  </si>
  <si>
    <t>kg/kWh</t>
  </si>
  <si>
    <t>idling fuel consumption</t>
  </si>
  <si>
    <t>DGE/hour</t>
  </si>
  <si>
    <t>Table</t>
  </si>
  <si>
    <t>Annual sale</t>
  </si>
  <si>
    <t>Average discount rate</t>
  </si>
  <si>
    <t>discount rate std.</t>
  </si>
  <si>
    <t>Average annual VMT (miles)</t>
  </si>
  <si>
    <t>Annual VMT std. (miles)</t>
  </si>
  <si>
    <t>DV annual maintainence cost ($/year)</t>
  </si>
  <si>
    <t>BEV annual maintainence cost ($/year)</t>
  </si>
  <si>
    <t>BEV MPG</t>
  </si>
  <si>
    <t>Diesel carbon intensity (kg/DGE)</t>
  </si>
  <si>
    <t>Electricity carbon intensity (kg/kWh)</t>
  </si>
  <si>
    <t>carbon</t>
  </si>
  <si>
    <t>high_tech_smallBatterySleeper</t>
  </si>
  <si>
    <t>Infrastructure_incentive</t>
  </si>
  <si>
    <t xml:space="preserve">BEV_incentive </t>
  </si>
  <si>
    <t>BEV_incentive (accumulated)</t>
  </si>
  <si>
    <t>infrastructure_incentive (accumulated)</t>
  </si>
  <si>
    <t>GHG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</si>
</sst>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BEV_sale!$C$3</c:f>
          <c:strCache>
            <c:ptCount val="1"/>
            <c:pt idx="0">
              <c:v>Day_cab+BEV_sales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90</c:v>
                </c:pt>
                <c:pt idx="11">
                  <c:v>240</c:v>
                </c:pt>
                <c:pt idx="12">
                  <c:v>470</c:v>
                </c:pt>
                <c:pt idx="13">
                  <c:v>1440</c:v>
                </c:pt>
                <c:pt idx="14">
                  <c:v>3480</c:v>
                </c:pt>
                <c:pt idx="15">
                  <c:v>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E4F-BEA3-9B3A13D528B5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90</c:v>
                </c:pt>
                <c:pt idx="11">
                  <c:v>240</c:v>
                </c:pt>
                <c:pt idx="12">
                  <c:v>470</c:v>
                </c:pt>
                <c:pt idx="13">
                  <c:v>1440</c:v>
                </c:pt>
                <c:pt idx="14">
                  <c:v>3480</c:v>
                </c:pt>
                <c:pt idx="15">
                  <c:v>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E4F-BEA3-9B3A13D528B5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350</c:v>
                </c:pt>
                <c:pt idx="7">
                  <c:v>2520</c:v>
                </c:pt>
                <c:pt idx="8">
                  <c:v>12590</c:v>
                </c:pt>
                <c:pt idx="9">
                  <c:v>44590</c:v>
                </c:pt>
                <c:pt idx="10">
                  <c:v>87750</c:v>
                </c:pt>
                <c:pt idx="11">
                  <c:v>85450</c:v>
                </c:pt>
                <c:pt idx="12">
                  <c:v>82910</c:v>
                </c:pt>
                <c:pt idx="13">
                  <c:v>88150</c:v>
                </c:pt>
                <c:pt idx="14">
                  <c:v>90160</c:v>
                </c:pt>
                <c:pt idx="15">
                  <c:v>90590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E4F-BEA3-9B3A13D5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BEV_sale!$G$4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BEV_sale!$C$5:$C$20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BEV_sale!$G$5:$G$20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350</c:v>
                      </c:pt>
                      <c:pt idx="7">
                        <c:v>2520</c:v>
                      </c:pt>
                      <c:pt idx="8">
                        <c:v>12590</c:v>
                      </c:pt>
                      <c:pt idx="9">
                        <c:v>44590</c:v>
                      </c:pt>
                      <c:pt idx="10">
                        <c:v>87750</c:v>
                      </c:pt>
                      <c:pt idx="11">
                        <c:v>85450</c:v>
                      </c:pt>
                      <c:pt idx="12">
                        <c:v>82910</c:v>
                      </c:pt>
                      <c:pt idx="13">
                        <c:v>88150</c:v>
                      </c:pt>
                      <c:pt idx="14">
                        <c:v>90160</c:v>
                      </c:pt>
                      <c:pt idx="15">
                        <c:v>90590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47-42D1-8B24-F72644A994F0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BEV_incentive!$R$3</c:f>
          <c:strCache>
            <c:ptCount val="1"/>
            <c:pt idx="0">
              <c:v>Day_cab+BEV_incentive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E-41D1-85DA-FDA4A219596B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499227.40730141202</c:v>
                </c:pt>
                <c:pt idx="10">
                  <c:v>3291225.2320399522</c:v>
                </c:pt>
                <c:pt idx="11">
                  <c:v>6793603.2482987419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E-41D1-85DA-FDA4A219596B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1080279.55914677</c:v>
                </c:pt>
                <c:pt idx="6">
                  <c:v>35192138.34062317</c:v>
                </c:pt>
                <c:pt idx="7">
                  <c:v>217675736.29751718</c:v>
                </c:pt>
                <c:pt idx="8">
                  <c:v>858351032.86953819</c:v>
                </c:pt>
                <c:pt idx="9">
                  <c:v>2324602819.0365982</c:v>
                </c:pt>
                <c:pt idx="10">
                  <c:v>3939215824.9934783</c:v>
                </c:pt>
                <c:pt idx="11">
                  <c:v>4703736819.9730043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E-41D1-85DA-FDA4A219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BEV_incentive!$V$5:$V$16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1080279.55914677</c:v>
                      </c:pt>
                      <c:pt idx="6">
                        <c:v>35192138.34062317</c:v>
                      </c:pt>
                      <c:pt idx="7">
                        <c:v>217675736.29751718</c:v>
                      </c:pt>
                      <c:pt idx="8">
                        <c:v>858351032.86953819</c:v>
                      </c:pt>
                      <c:pt idx="9">
                        <c:v>2324602819.0365982</c:v>
                      </c:pt>
                      <c:pt idx="10">
                        <c:v>3939215824.9934783</c:v>
                      </c:pt>
                      <c:pt idx="11">
                        <c:v>4703736819.9730043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C7E-41D1-85DA-FDA4A219596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BEV_incentive!$R$23</c:f>
          <c:strCache>
            <c:ptCount val="1"/>
            <c:pt idx="0">
              <c:v>Sleeper+BEV_incentive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BEV_incentive!$S$25:$S$36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B45-ABE6-20A49DAE8E63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BEV_incentive!$T$25:$T$36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B45-ABE6-20A49DAE8E63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BEV_incentive!$U$25:$U$36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930967906.22117198</c:v>
                </c:pt>
                <c:pt idx="11">
                  <c:v>1498762362.4505649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B45-ABE6-20A49DAE8E63}"/>
            </c:ext>
          </c:extLst>
        </c:ser>
        <c:ser>
          <c:idx val="3"/>
          <c:order val="3"/>
          <c:tx>
            <c:strRef>
              <c:f>BEV_incentive!$V$4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BEV_incentive!$V$25:$V$36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548782109.70844805</c:v>
                </c:pt>
                <c:pt idx="10">
                  <c:v>1834891908.785078</c:v>
                </c:pt>
                <c:pt idx="11">
                  <c:v>2469483866.6063738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5-4B45-ABE6-20A49DAE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BEV_incentive!$R$43</c:f>
          <c:strCache>
            <c:ptCount val="1"/>
            <c:pt idx="0">
              <c:v>Bus+BEV_incentive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BEV_incentive!$S$45:$S$56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E-4FD9-AA85-2FDF7AF2A61B}"/>
            </c:ext>
          </c:extLst>
        </c:ser>
        <c:ser>
          <c:idx val="1"/>
          <c:order val="1"/>
          <c:tx>
            <c:strRef>
              <c:f>BEV_incentive!$T$4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BEV_incentive!$T$45:$T$56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481676196.13146698</c:v>
                </c:pt>
                <c:pt idx="3">
                  <c:v>981340031.14279997</c:v>
                </c:pt>
                <c:pt idx="4">
                  <c:v>1463511749.8570549</c:v>
                </c:pt>
                <c:pt idx="5">
                  <c:v>1922084998.5046849</c:v>
                </c:pt>
                <c:pt idx="6">
                  <c:v>2355447162.6418238</c:v>
                </c:pt>
                <c:pt idx="7">
                  <c:v>2695573062.3307085</c:v>
                </c:pt>
                <c:pt idx="8">
                  <c:v>2950866392.4081607</c:v>
                </c:pt>
                <c:pt idx="9">
                  <c:v>3129730847.7110066</c:v>
                </c:pt>
                <c:pt idx="10">
                  <c:v>3240570123.0760746</c:v>
                </c:pt>
                <c:pt idx="11">
                  <c:v>3294195515.2829518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E-4FD9-AA85-2FDF7AF2A61B}"/>
            </c:ext>
          </c:extLst>
        </c:ser>
        <c:ser>
          <c:idx val="2"/>
          <c:order val="2"/>
          <c:tx>
            <c:strRef>
              <c:f>BEV_incentive!$U$4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BEV_incentive!$U$45:$U$56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499822005.78580803</c:v>
                </c:pt>
                <c:pt idx="3">
                  <c:v>964813739.55822802</c:v>
                </c:pt>
                <c:pt idx="4">
                  <c:v>1389926494.1881051</c:v>
                </c:pt>
                <c:pt idx="5">
                  <c:v>1775160269.6754322</c:v>
                </c:pt>
                <c:pt idx="6">
                  <c:v>2120515066.0202131</c:v>
                </c:pt>
                <c:pt idx="7">
                  <c:v>2375078247.0220771</c:v>
                </c:pt>
                <c:pt idx="8">
                  <c:v>2552142805.7285399</c:v>
                </c:pt>
                <c:pt idx="9">
                  <c:v>2665001735.1871171</c:v>
                </c:pt>
                <c:pt idx="10">
                  <c:v>2726948028.4453192</c:v>
                </c:pt>
                <c:pt idx="11">
                  <c:v>2757123165.1963673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E-4FD9-AA85-2FDF7AF2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BEV_incentive!$V$45:$V$56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499822005.78580803</c:v>
                      </c:pt>
                      <c:pt idx="3">
                        <c:v>964813739.55822802</c:v>
                      </c:pt>
                      <c:pt idx="4">
                        <c:v>1389926494.1881051</c:v>
                      </c:pt>
                      <c:pt idx="5">
                        <c:v>1775160269.6754322</c:v>
                      </c:pt>
                      <c:pt idx="6">
                        <c:v>2120515066.0202131</c:v>
                      </c:pt>
                      <c:pt idx="7">
                        <c:v>2375078247.0220771</c:v>
                      </c:pt>
                      <c:pt idx="8">
                        <c:v>2552142805.7285399</c:v>
                      </c:pt>
                      <c:pt idx="9">
                        <c:v>2665001735.1871171</c:v>
                      </c:pt>
                      <c:pt idx="10">
                        <c:v>2726948028.4453192</c:v>
                      </c:pt>
                      <c:pt idx="11">
                        <c:v>2757123165.1963673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C8E-4FD9-AA85-2FDF7AF2A61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BEV_incentive!$C$43</c:f>
          <c:strCache>
            <c:ptCount val="1"/>
            <c:pt idx="0">
              <c:v>Bus+BEV_incentive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495A-AEFC-E46824E508D0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481676196.13146698</c:v>
                </c:pt>
                <c:pt idx="3">
                  <c:v>499663835.01133299</c:v>
                </c:pt>
                <c:pt idx="4">
                  <c:v>482171718.71425498</c:v>
                </c:pt>
                <c:pt idx="5">
                  <c:v>458573248.64762998</c:v>
                </c:pt>
                <c:pt idx="6">
                  <c:v>433362164.13713902</c:v>
                </c:pt>
                <c:pt idx="7">
                  <c:v>340125899.68888497</c:v>
                </c:pt>
                <c:pt idx="8">
                  <c:v>255293330.077452</c:v>
                </c:pt>
                <c:pt idx="9">
                  <c:v>178864455.30284601</c:v>
                </c:pt>
                <c:pt idx="10">
                  <c:v>110839275.365068</c:v>
                </c:pt>
                <c:pt idx="11">
                  <c:v>53625392.206877299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E-495A-AEFC-E46824E508D0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499822005.78580803</c:v>
                </c:pt>
                <c:pt idx="3">
                  <c:v>464991733.77241999</c:v>
                </c:pt>
                <c:pt idx="4">
                  <c:v>425112754.62987697</c:v>
                </c:pt>
                <c:pt idx="5">
                  <c:v>385233775.48732698</c:v>
                </c:pt>
                <c:pt idx="6">
                  <c:v>345354796.34478098</c:v>
                </c:pt>
                <c:pt idx="7">
                  <c:v>254563181.00186399</c:v>
                </c:pt>
                <c:pt idx="8">
                  <c:v>177064558.70646301</c:v>
                </c:pt>
                <c:pt idx="9">
                  <c:v>112858929.45857701</c:v>
                </c:pt>
                <c:pt idx="10">
                  <c:v>61946293.258202299</c:v>
                </c:pt>
                <c:pt idx="11">
                  <c:v>30175136.7510483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E-495A-AEFC-E46824E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499822005.78580803</c:v>
                      </c:pt>
                      <c:pt idx="3">
                        <c:v>464991733.77241999</c:v>
                      </c:pt>
                      <c:pt idx="4">
                        <c:v>425112754.62987697</c:v>
                      </c:pt>
                      <c:pt idx="5">
                        <c:v>385233775.48732698</c:v>
                      </c:pt>
                      <c:pt idx="6">
                        <c:v>345354796.34478098</c:v>
                      </c:pt>
                      <c:pt idx="7">
                        <c:v>254563181.00186399</c:v>
                      </c:pt>
                      <c:pt idx="8">
                        <c:v>177064558.70646301</c:v>
                      </c:pt>
                      <c:pt idx="9">
                        <c:v>112858929.45857701</c:v>
                      </c:pt>
                      <c:pt idx="10">
                        <c:v>61946293.258202299</c:v>
                      </c:pt>
                      <c:pt idx="11">
                        <c:v>30175136.7510483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E6-47E7-9D54-523B44AF4AA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infrastructure_incentive!$C$3</c:f>
          <c:strCache>
            <c:ptCount val="1"/>
            <c:pt idx="0">
              <c:v>Day_cab+Infrastructure_incentive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4A88-8D6F-4D15FDBD3D88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577791.629832612</c:v>
                </c:pt>
                <c:pt idx="10">
                  <c:v>3798485.0684313099</c:v>
                </c:pt>
                <c:pt idx="11">
                  <c:v>6379017.8916691802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5-4A88-8D6F-4D15FDBD3D88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1128037.0622747401</c:v>
                </c:pt>
                <c:pt idx="6">
                  <c:v>39293869.120649204</c:v>
                </c:pt>
                <c:pt idx="7">
                  <c:v>253847092.55667201</c:v>
                </c:pt>
                <c:pt idx="8">
                  <c:v>1055238462.35404</c:v>
                </c:pt>
                <c:pt idx="9">
                  <c:v>2971206964.21489</c:v>
                </c:pt>
                <c:pt idx="10">
                  <c:v>4730636552.8734798</c:v>
                </c:pt>
                <c:pt idx="11">
                  <c:v>3650669646.1202302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5-4A88-8D6F-4D15FDBD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1128037.0622747401</c:v>
                      </c:pt>
                      <c:pt idx="6">
                        <c:v>39293869.120649204</c:v>
                      </c:pt>
                      <c:pt idx="7">
                        <c:v>253847092.55667201</c:v>
                      </c:pt>
                      <c:pt idx="8">
                        <c:v>1055238462.35404</c:v>
                      </c:pt>
                      <c:pt idx="9">
                        <c:v>2971206964.21489</c:v>
                      </c:pt>
                      <c:pt idx="10">
                        <c:v>4730636552.8734798</c:v>
                      </c:pt>
                      <c:pt idx="11">
                        <c:v>3650669646.1202302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165-4A88-8D6F-4D15FDBD3D88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infrastructure_incentive!$C$23</c:f>
          <c:strCache>
            <c:ptCount val="1"/>
            <c:pt idx="0">
              <c:v>Sleeper+Infrastructure_incentive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D16-8816-B7D245CE7F33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F-4D16-8816-B7D245CE7F33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5553521412.1440201</c:v>
                </c:pt>
                <c:pt idx="11">
                  <c:v>6192392962.6257095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F-4D16-8816-B7D245CE7F33}"/>
            </c:ext>
          </c:extLst>
        </c:ser>
        <c:ser>
          <c:idx val="3"/>
          <c:order val="3"/>
          <c:tx>
            <c:strRef>
              <c:f>infrastructure_incentive!$G$4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3187750047.2729201</c:v>
                </c:pt>
                <c:pt idx="10">
                  <c:v>11490501413.9554</c:v>
                </c:pt>
                <c:pt idx="11">
                  <c:v>10348461853.6003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F-4D16-8816-B7D245CE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infrastructure_incentive!$C$43</c:f>
          <c:strCache>
            <c:ptCount val="1"/>
            <c:pt idx="0">
              <c:v>Bus+Infrastructure_incentive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2-4022-92B5-26CB2055C95A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94749387.531629905</c:v>
                </c:pt>
                <c:pt idx="3">
                  <c:v>196488653.26456901</c:v>
                </c:pt>
                <c:pt idx="4">
                  <c:v>298344139.29342699</c:v>
                </c:pt>
                <c:pt idx="5">
                  <c:v>399097099.01832598</c:v>
                </c:pt>
                <c:pt idx="6">
                  <c:v>498406878.63981402</c:v>
                </c:pt>
                <c:pt idx="7">
                  <c:v>496894565.131603</c:v>
                </c:pt>
                <c:pt idx="8">
                  <c:v>461797931.71510398</c:v>
                </c:pt>
                <c:pt idx="9">
                  <c:v>393838568.44200498</c:v>
                </c:pt>
                <c:pt idx="10">
                  <c:v>293738065.36397302</c:v>
                </c:pt>
                <c:pt idx="11">
                  <c:v>162218012.53274199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2-4022-92B5-26CB2055C95A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101028839.10291</c:v>
                </c:pt>
                <c:pt idx="3">
                  <c:v>199853456.16017801</c:v>
                </c:pt>
                <c:pt idx="4">
                  <c:v>295629992.15590602</c:v>
                </c:pt>
                <c:pt idx="5">
                  <c:v>388358447.09009302</c:v>
                </c:pt>
                <c:pt idx="6">
                  <c:v>478038820.96274602</c:v>
                </c:pt>
                <c:pt idx="7">
                  <c:v>470559261.478221</c:v>
                </c:pt>
                <c:pt idx="8">
                  <c:v>432170217.01565599</c:v>
                </c:pt>
                <c:pt idx="9">
                  <c:v>364395728.10576802</c:v>
                </c:pt>
                <c:pt idx="10">
                  <c:v>268759835.27936298</c:v>
                </c:pt>
                <c:pt idx="11">
                  <c:v>146786579.06717899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2-4022-92B5-26CB2055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101028839.10291</c:v>
                      </c:pt>
                      <c:pt idx="3">
                        <c:v>199853456.16017801</c:v>
                      </c:pt>
                      <c:pt idx="4">
                        <c:v>295629992.15590602</c:v>
                      </c:pt>
                      <c:pt idx="5">
                        <c:v>388358447.09009302</c:v>
                      </c:pt>
                      <c:pt idx="6">
                        <c:v>478038820.96274602</c:v>
                      </c:pt>
                      <c:pt idx="7">
                        <c:v>470559261.478221</c:v>
                      </c:pt>
                      <c:pt idx="8">
                        <c:v>432170217.01565599</c:v>
                      </c:pt>
                      <c:pt idx="9">
                        <c:v>364395728.10576802</c:v>
                      </c:pt>
                      <c:pt idx="10">
                        <c:v>268759835.27936298</c:v>
                      </c:pt>
                      <c:pt idx="11">
                        <c:v>146786579.06717899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802-4022-92B5-26CB2055C95A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infrastructure_incentive!$R$3</c:f>
          <c:strCache>
            <c:ptCount val="1"/>
            <c:pt idx="0">
              <c:v>Day_cab+infrastructure_incentive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6-4CAF-B97E-142B02ED0403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577791.629832612</c:v>
                </c:pt>
                <c:pt idx="10">
                  <c:v>4376276.6982639218</c:v>
                </c:pt>
                <c:pt idx="11">
                  <c:v>10755294.589933101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6-4CAF-B97E-142B02ED0403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infrastructure_incentive!$C$5:$C$16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1128037.0622747401</c:v>
                </c:pt>
                <c:pt idx="6">
                  <c:v>40421906.182923943</c:v>
                </c:pt>
                <c:pt idx="7">
                  <c:v>294268998.73959595</c:v>
                </c:pt>
                <c:pt idx="8">
                  <c:v>1349507461.093636</c:v>
                </c:pt>
                <c:pt idx="9">
                  <c:v>4320714425.308526</c:v>
                </c:pt>
                <c:pt idx="10">
                  <c:v>9051350978.1820068</c:v>
                </c:pt>
                <c:pt idx="11">
                  <c:v>12702020624.302237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6-4CAF-B97E-142B02ED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infrastructure_incentive!$V$5:$V$16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1128037.0622747401</c:v>
                      </c:pt>
                      <c:pt idx="6">
                        <c:v>40421906.182923943</c:v>
                      </c:pt>
                      <c:pt idx="7">
                        <c:v>294268998.73959595</c:v>
                      </c:pt>
                      <c:pt idx="8">
                        <c:v>1349507461.093636</c:v>
                      </c:pt>
                      <c:pt idx="9">
                        <c:v>4320714425.308526</c:v>
                      </c:pt>
                      <c:pt idx="10">
                        <c:v>9051350978.1820068</c:v>
                      </c:pt>
                      <c:pt idx="11">
                        <c:v>12702020624.302237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966-4CAF-B97E-142B02ED040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infrastructure_incentive!$R$23</c:f>
          <c:strCache>
            <c:ptCount val="1"/>
            <c:pt idx="0">
              <c:v>Sleeper+infrastructure_incentive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infrastructure_incentive!$S$25:$S$36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4-46C3-939E-FBD2EFB25B43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infrastructure_incentive!$T$25:$T$36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4-46C3-939E-FBD2EFB25B43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infrastructure_incentive!$U$25:$U$36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5553521412.1440201</c:v>
                </c:pt>
                <c:pt idx="11">
                  <c:v>11745914374.76973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4-46C3-939E-FBD2EFB25B43}"/>
            </c:ext>
          </c:extLst>
        </c:ser>
        <c:ser>
          <c:idx val="3"/>
          <c:order val="3"/>
          <c:tx>
            <c:strRef>
              <c:f>infrastructure_incentive!$V$4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infrastructure_incentive!$C$25:$C$36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infrastructure_incentive!$V$25:$V$36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3187750047.2729201</c:v>
                </c:pt>
                <c:pt idx="10">
                  <c:v>14678251461.228321</c:v>
                </c:pt>
                <c:pt idx="11">
                  <c:v>25026713314.828621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4-46C3-939E-FBD2EF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infrastructure_incentive!$R$43</c:f>
          <c:strCache>
            <c:ptCount val="1"/>
            <c:pt idx="0">
              <c:v>Bus+infrastructure_incentive (accumulated)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infrastructure_incentive!$S$4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infrastructure_incentive!$S$45:$S$56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4B4D-ABA8-6D177A5E1672}"/>
            </c:ext>
          </c:extLst>
        </c:ser>
        <c:ser>
          <c:idx val="1"/>
          <c:order val="1"/>
          <c:tx>
            <c:strRef>
              <c:f>infrastructure_incentive!$T$4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infrastructure_incentive!$T$45:$T$56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94749387.531629905</c:v>
                </c:pt>
                <c:pt idx="3">
                  <c:v>291238040.7961989</c:v>
                </c:pt>
                <c:pt idx="4">
                  <c:v>589582180.08962584</c:v>
                </c:pt>
                <c:pt idx="5">
                  <c:v>988679279.10795188</c:v>
                </c:pt>
                <c:pt idx="6">
                  <c:v>1487086157.747766</c:v>
                </c:pt>
                <c:pt idx="7">
                  <c:v>1983980722.879369</c:v>
                </c:pt>
                <c:pt idx="8">
                  <c:v>2445778654.5944729</c:v>
                </c:pt>
                <c:pt idx="9">
                  <c:v>2839617223.036478</c:v>
                </c:pt>
                <c:pt idx="10">
                  <c:v>3133355288.4004512</c:v>
                </c:pt>
                <c:pt idx="11">
                  <c:v>3295573300.9331932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A-4B4D-ABA8-6D177A5E1672}"/>
            </c:ext>
          </c:extLst>
        </c:ser>
        <c:ser>
          <c:idx val="2"/>
          <c:order val="2"/>
          <c:tx>
            <c:strRef>
              <c:f>infrastructure_incentive!$U$4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infrastructure_incentive!$C$45:$C$56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xVal>
          <c:yVal>
            <c:numRef>
              <c:f>infrastructure_incentive!$U$45:$U$56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101028839.10291</c:v>
                </c:pt>
                <c:pt idx="3">
                  <c:v>300882295.26308799</c:v>
                </c:pt>
                <c:pt idx="4">
                  <c:v>596512287.41899395</c:v>
                </c:pt>
                <c:pt idx="5">
                  <c:v>984870734.50908697</c:v>
                </c:pt>
                <c:pt idx="6">
                  <c:v>1462909555.471833</c:v>
                </c:pt>
                <c:pt idx="7">
                  <c:v>1933468816.9500539</c:v>
                </c:pt>
                <c:pt idx="8">
                  <c:v>2365639033.9657097</c:v>
                </c:pt>
                <c:pt idx="9">
                  <c:v>2730034762.0714779</c:v>
                </c:pt>
                <c:pt idx="10">
                  <c:v>2998794597.350841</c:v>
                </c:pt>
                <c:pt idx="11">
                  <c:v>3145581176.4180202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A-4B4D-ABA8-6D177A5E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infrastructure_incentive!$V$4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infrastructure_incentive!$C$45:$C$56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infrastructure_incentive!$V$45:$V$56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101028839.10291</c:v>
                      </c:pt>
                      <c:pt idx="3">
                        <c:v>300882295.26308799</c:v>
                      </c:pt>
                      <c:pt idx="4">
                        <c:v>596512287.41899395</c:v>
                      </c:pt>
                      <c:pt idx="5">
                        <c:v>984870734.50908697</c:v>
                      </c:pt>
                      <c:pt idx="6">
                        <c:v>1462909555.471833</c:v>
                      </c:pt>
                      <c:pt idx="7">
                        <c:v>1933468816.9500539</c:v>
                      </c:pt>
                      <c:pt idx="8">
                        <c:v>2365639033.9657097</c:v>
                      </c:pt>
                      <c:pt idx="9">
                        <c:v>2730034762.0714779</c:v>
                      </c:pt>
                      <c:pt idx="10">
                        <c:v>2998794597.350841</c:v>
                      </c:pt>
                      <c:pt idx="11">
                        <c:v>3145581176.4180202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AAA-4B4D-ABA8-6D177A5E167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1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BEV_sale!$C$23</c:f>
          <c:strCache>
            <c:ptCount val="1"/>
            <c:pt idx="0">
              <c:v>Sleeper+BEV_sales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295-84A0-5DE4972C68B4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6-4295-84A0-5DE4972C68B4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32300</c:v>
                </c:pt>
                <c:pt idx="11">
                  <c:v>41330</c:v>
                </c:pt>
                <c:pt idx="12">
                  <c:v>46500</c:v>
                </c:pt>
                <c:pt idx="13">
                  <c:v>50930</c:v>
                </c:pt>
                <c:pt idx="14">
                  <c:v>54170</c:v>
                </c:pt>
                <c:pt idx="15">
                  <c:v>56300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6-4295-84A0-5DE4972C68B4}"/>
            </c:ext>
          </c:extLst>
        </c:ser>
        <c:ser>
          <c:idx val="3"/>
          <c:order val="3"/>
          <c:tx>
            <c:strRef>
              <c:f>BEV_sale!$G$4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11900</c:v>
                </c:pt>
                <c:pt idx="10">
                  <c:v>54470</c:v>
                </c:pt>
                <c:pt idx="11">
                  <c:v>55700</c:v>
                </c:pt>
                <c:pt idx="12">
                  <c:v>56230</c:v>
                </c:pt>
                <c:pt idx="13">
                  <c:v>56960</c:v>
                </c:pt>
                <c:pt idx="14">
                  <c:v>57330</c:v>
                </c:pt>
                <c:pt idx="15">
                  <c:v>57550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A-4AE9-A81F-EA0F576E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carbon_emissions!$C$3</c:f>
          <c:strCache>
            <c:ptCount val="1"/>
            <c:pt idx="0">
              <c:v>Day_cab+GHG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carbon_emissions!$D$5:$D$20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85783066940.162399</c:v>
                </c:pt>
                <c:pt idx="2">
                  <c:v>85507547409.264694</c:v>
                </c:pt>
                <c:pt idx="3">
                  <c:v>85094268112.962097</c:v>
                </c:pt>
                <c:pt idx="4">
                  <c:v>84543229051.254593</c:v>
                </c:pt>
                <c:pt idx="5">
                  <c:v>83854430224.138596</c:v>
                </c:pt>
                <c:pt idx="6">
                  <c:v>83027871631.497192</c:v>
                </c:pt>
                <c:pt idx="7">
                  <c:v>82063553273.526596</c:v>
                </c:pt>
                <c:pt idx="8">
                  <c:v>80961146873.798294</c:v>
                </c:pt>
                <c:pt idx="9">
                  <c:v>79720943376.218597</c:v>
                </c:pt>
                <c:pt idx="10">
                  <c:v>78340088288.157303</c:v>
                </c:pt>
                <c:pt idx="11">
                  <c:v>76953362179.987305</c:v>
                </c:pt>
                <c:pt idx="12">
                  <c:v>75557008808.327194</c:v>
                </c:pt>
                <c:pt idx="13">
                  <c:v>74120801587.878799</c:v>
                </c:pt>
                <c:pt idx="14">
                  <c:v>72597135309.958893</c:v>
                </c:pt>
                <c:pt idx="15">
                  <c:v>70833941648.312195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A44-BA9F-721117B8DF78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carbon_emissions!$E$5:$E$20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85783066940.162399</c:v>
                </c:pt>
                <c:pt idx="2">
                  <c:v>85507547409.264694</c:v>
                </c:pt>
                <c:pt idx="3">
                  <c:v>85094268112.962097</c:v>
                </c:pt>
                <c:pt idx="4">
                  <c:v>84543229051.254593</c:v>
                </c:pt>
                <c:pt idx="5">
                  <c:v>83854430224.138596</c:v>
                </c:pt>
                <c:pt idx="6">
                  <c:v>83027871631.497192</c:v>
                </c:pt>
                <c:pt idx="7">
                  <c:v>82063553273.526596</c:v>
                </c:pt>
                <c:pt idx="8">
                  <c:v>80961475150.123596</c:v>
                </c:pt>
                <c:pt idx="9">
                  <c:v>79721294308.679993</c:v>
                </c:pt>
                <c:pt idx="10">
                  <c:v>78340461876.7547</c:v>
                </c:pt>
                <c:pt idx="11">
                  <c:v>76953758424.720703</c:v>
                </c:pt>
                <c:pt idx="12">
                  <c:v>75557427709.196701</c:v>
                </c:pt>
                <c:pt idx="13">
                  <c:v>74121243144.884293</c:v>
                </c:pt>
                <c:pt idx="14">
                  <c:v>72597599523.100601</c:v>
                </c:pt>
                <c:pt idx="15">
                  <c:v>70834428517.589905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3-4A44-BA9F-721117B8DF78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carbon_emissions!$F$5:$F$20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85675781019.949402</c:v>
                </c:pt>
                <c:pt idx="2">
                  <c:v>85185689648.713593</c:v>
                </c:pt>
                <c:pt idx="3">
                  <c:v>84450552591.772003</c:v>
                </c:pt>
                <c:pt idx="4">
                  <c:v>83470369849.212494</c:v>
                </c:pt>
                <c:pt idx="5">
                  <c:v>82244872807.674194</c:v>
                </c:pt>
                <c:pt idx="6">
                  <c:v>80764750205.284698</c:v>
                </c:pt>
                <c:pt idx="7">
                  <c:v>78975223430.360306</c:v>
                </c:pt>
                <c:pt idx="8">
                  <c:v>76630384465.327698</c:v>
                </c:pt>
                <c:pt idx="9">
                  <c:v>73018791834.293503</c:v>
                </c:pt>
                <c:pt idx="10">
                  <c:v>67690804839.762199</c:v>
                </c:pt>
                <c:pt idx="11">
                  <c:v>62234141732.958397</c:v>
                </c:pt>
                <c:pt idx="12">
                  <c:v>56681253712.712303</c:v>
                </c:pt>
                <c:pt idx="13">
                  <c:v>50803012289.494003</c:v>
                </c:pt>
                <c:pt idx="14">
                  <c:v>44713736966.849602</c:v>
                </c:pt>
                <c:pt idx="15">
                  <c:v>38481725022.222198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A44-BA9F-721117B8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carbon_emissions!$G$4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carbon_emissions!$C$5:$C$20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carbon_emissions!$G$5:$G$20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85920826705.567398</c:v>
                      </c:pt>
                      <c:pt idx="1">
                        <c:v>85675781019.949402</c:v>
                      </c:pt>
                      <c:pt idx="2">
                        <c:v>85185689648.713593</c:v>
                      </c:pt>
                      <c:pt idx="3">
                        <c:v>84450552591.772003</c:v>
                      </c:pt>
                      <c:pt idx="4">
                        <c:v>83470369849.212494</c:v>
                      </c:pt>
                      <c:pt idx="5">
                        <c:v>82244872807.674194</c:v>
                      </c:pt>
                      <c:pt idx="6">
                        <c:v>80764750205.284698</c:v>
                      </c:pt>
                      <c:pt idx="7">
                        <c:v>78975223430.360306</c:v>
                      </c:pt>
                      <c:pt idx="8">
                        <c:v>76630384465.327698</c:v>
                      </c:pt>
                      <c:pt idx="9">
                        <c:v>73018791834.293503</c:v>
                      </c:pt>
                      <c:pt idx="10">
                        <c:v>67690804839.762199</c:v>
                      </c:pt>
                      <c:pt idx="11">
                        <c:v>62234141732.958397</c:v>
                      </c:pt>
                      <c:pt idx="12">
                        <c:v>56681253712.712303</c:v>
                      </c:pt>
                      <c:pt idx="13">
                        <c:v>50803012289.494003</c:v>
                      </c:pt>
                      <c:pt idx="14">
                        <c:v>44713736966.849602</c:v>
                      </c:pt>
                      <c:pt idx="15">
                        <c:v>38481725022.222198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31-4776-8B87-33E670C6753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</a:t>
                </a:r>
                <a:r>
                  <a:rPr lang="en-US" baseline="0"/>
                  <a:t> (million 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carbon_emissions!$C$23</c:f>
          <c:strCache>
            <c:ptCount val="1"/>
            <c:pt idx="0">
              <c:v>Sleeper+GHG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carbon_emissions!$D$25:$D$40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88939428249.966995</c:v>
                </c:pt>
                <c:pt idx="2">
                  <c:v>88700174894.783493</c:v>
                </c:pt>
                <c:pt idx="3">
                  <c:v>88341294862.040207</c:v>
                </c:pt>
                <c:pt idx="4">
                  <c:v>87862788151.664001</c:v>
                </c:pt>
                <c:pt idx="5">
                  <c:v>87264654763.699005</c:v>
                </c:pt>
                <c:pt idx="6">
                  <c:v>86546894698.127106</c:v>
                </c:pt>
                <c:pt idx="7">
                  <c:v>85709507954.970505</c:v>
                </c:pt>
                <c:pt idx="8">
                  <c:v>84752494534.155304</c:v>
                </c:pt>
                <c:pt idx="9">
                  <c:v>83675854435.813904</c:v>
                </c:pt>
                <c:pt idx="10">
                  <c:v>82479587659.862793</c:v>
                </c:pt>
                <c:pt idx="11">
                  <c:v>81283320883.920303</c:v>
                </c:pt>
                <c:pt idx="12">
                  <c:v>80087054107.928894</c:v>
                </c:pt>
                <c:pt idx="13">
                  <c:v>78890787331.985504</c:v>
                </c:pt>
                <c:pt idx="14">
                  <c:v>77694520556.036804</c:v>
                </c:pt>
                <c:pt idx="15">
                  <c:v>76463443319.651306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EFD-9489-005FE68B86BA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carbon_emissions!$E$25:$E$40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88939428249.966995</c:v>
                </c:pt>
                <c:pt idx="2">
                  <c:v>88700174894.783493</c:v>
                </c:pt>
                <c:pt idx="3">
                  <c:v>88341294862.040207</c:v>
                </c:pt>
                <c:pt idx="4">
                  <c:v>87862788151.664001</c:v>
                </c:pt>
                <c:pt idx="5">
                  <c:v>87264654763.699005</c:v>
                </c:pt>
                <c:pt idx="6">
                  <c:v>86546894698.127106</c:v>
                </c:pt>
                <c:pt idx="7">
                  <c:v>85709507954.970505</c:v>
                </c:pt>
                <c:pt idx="8">
                  <c:v>84752494534.155304</c:v>
                </c:pt>
                <c:pt idx="9">
                  <c:v>83675854435.813904</c:v>
                </c:pt>
                <c:pt idx="10">
                  <c:v>82479587659.862793</c:v>
                </c:pt>
                <c:pt idx="11">
                  <c:v>81283320883.920303</c:v>
                </c:pt>
                <c:pt idx="12">
                  <c:v>80087054107.928894</c:v>
                </c:pt>
                <c:pt idx="13">
                  <c:v>78890787331.985504</c:v>
                </c:pt>
                <c:pt idx="14">
                  <c:v>77694520556.036804</c:v>
                </c:pt>
                <c:pt idx="15">
                  <c:v>76463443319.651306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EFD-9489-005FE68B86BA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carbon_emissions!$F$25:$F$40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88850393415.798904</c:v>
                </c:pt>
                <c:pt idx="2">
                  <c:v>88433070392.312698</c:v>
                </c:pt>
                <c:pt idx="3">
                  <c:v>87807085857.050201</c:v>
                </c:pt>
                <c:pt idx="4">
                  <c:v>86972439810.033493</c:v>
                </c:pt>
                <c:pt idx="5">
                  <c:v>85929132251.281204</c:v>
                </c:pt>
                <c:pt idx="6">
                  <c:v>84677163180.708603</c:v>
                </c:pt>
                <c:pt idx="7">
                  <c:v>83216532598.366898</c:v>
                </c:pt>
                <c:pt idx="8">
                  <c:v>81547240504.346207</c:v>
                </c:pt>
                <c:pt idx="9">
                  <c:v>79669286898.513794</c:v>
                </c:pt>
                <c:pt idx="10">
                  <c:v>75608704040.472107</c:v>
                </c:pt>
                <c:pt idx="11">
                  <c:v>70848144536.123901</c:v>
                </c:pt>
                <c:pt idx="12">
                  <c:v>65598609999.2854</c:v>
                </c:pt>
                <c:pt idx="13">
                  <c:v>59898559066.247002</c:v>
                </c:pt>
                <c:pt idx="14">
                  <c:v>53823742320.151199</c:v>
                </c:pt>
                <c:pt idx="15">
                  <c:v>47453107238.739304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D-4EFD-9489-005FE68B86BA}"/>
            </c:ext>
          </c:extLst>
        </c:ser>
        <c:ser>
          <c:idx val="3"/>
          <c:order val="3"/>
          <c:tx>
            <c:strRef>
              <c:f>carbon_emissions!$G$4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carbon_emissions!$G$25:$G$40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88850393415.798904</c:v>
                </c:pt>
                <c:pt idx="2">
                  <c:v>88433070392.312698</c:v>
                </c:pt>
                <c:pt idx="3">
                  <c:v>87807085857.050201</c:v>
                </c:pt>
                <c:pt idx="4">
                  <c:v>86972439810.033493</c:v>
                </c:pt>
                <c:pt idx="5">
                  <c:v>85929132251.281204</c:v>
                </c:pt>
                <c:pt idx="6">
                  <c:v>84677163180.708603</c:v>
                </c:pt>
                <c:pt idx="7">
                  <c:v>83216532598.366898</c:v>
                </c:pt>
                <c:pt idx="8">
                  <c:v>81547240504.346207</c:v>
                </c:pt>
                <c:pt idx="9">
                  <c:v>78960685965.777802</c:v>
                </c:pt>
                <c:pt idx="10">
                  <c:v>73509817823.641602</c:v>
                </c:pt>
                <c:pt idx="11">
                  <c:v>67752829137.719902</c:v>
                </c:pt>
                <c:pt idx="12">
                  <c:v>61746176158.927597</c:v>
                </c:pt>
                <c:pt idx="13">
                  <c:v>55493112740.468498</c:v>
                </c:pt>
                <c:pt idx="14">
                  <c:v>49032941065.7145</c:v>
                </c:pt>
                <c:pt idx="15">
                  <c:v>42393196397.838898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168-8D2F-EC40B592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(million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carbon_emissions!$C$43</c:f>
          <c:strCache>
            <c:ptCount val="1"/>
            <c:pt idx="0">
              <c:v>Bus+GHG emissions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carbon_emissions!$D$45:$D$60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4002945852.6912098</c:v>
                </c:pt>
                <c:pt idx="2">
                  <c:v>3992140325.9512601</c:v>
                </c:pt>
                <c:pt idx="3">
                  <c:v>3974052732.8967299</c:v>
                </c:pt>
                <c:pt idx="4">
                  <c:v>3945471458.88484</c:v>
                </c:pt>
                <c:pt idx="5">
                  <c:v>3898489085.0913801</c:v>
                </c:pt>
                <c:pt idx="6">
                  <c:v>3822923668.5399899</c:v>
                </c:pt>
                <c:pt idx="7">
                  <c:v>3696831877.8052502</c:v>
                </c:pt>
                <c:pt idx="8">
                  <c:v>3514070263.0276098</c:v>
                </c:pt>
                <c:pt idx="9">
                  <c:v>3293009669.1931</c:v>
                </c:pt>
                <c:pt idx="10">
                  <c:v>3056051096.99578</c:v>
                </c:pt>
                <c:pt idx="11">
                  <c:v>2805839681.8930202</c:v>
                </c:pt>
                <c:pt idx="12">
                  <c:v>2542907994.1831698</c:v>
                </c:pt>
                <c:pt idx="13">
                  <c:v>2272799700.1552501</c:v>
                </c:pt>
                <c:pt idx="14">
                  <c:v>1996146335.2025599</c:v>
                </c:pt>
                <c:pt idx="15">
                  <c:v>1715842801.5007999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1-420A-B83C-93CD1048F5C1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carbon_emissions!$E$45:$E$60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4002945852.6912098</c:v>
                </c:pt>
                <c:pt idx="2">
                  <c:v>3861305616.5574498</c:v>
                </c:pt>
                <c:pt idx="3">
                  <c:v>3693645364.1721001</c:v>
                </c:pt>
                <c:pt idx="4">
                  <c:v>3509062212.5864701</c:v>
                </c:pt>
                <c:pt idx="5">
                  <c:v>3309438179.7930698</c:v>
                </c:pt>
                <c:pt idx="6">
                  <c:v>3095521597.3818302</c:v>
                </c:pt>
                <c:pt idx="7">
                  <c:v>2867574511.5212598</c:v>
                </c:pt>
                <c:pt idx="8">
                  <c:v>2625858968.3798099</c:v>
                </c:pt>
                <c:pt idx="9">
                  <c:v>2370637014.1259699</c:v>
                </c:pt>
                <c:pt idx="10">
                  <c:v>2102170694.9280601</c:v>
                </c:pt>
                <c:pt idx="11">
                  <c:v>1820722056.9545701</c:v>
                </c:pt>
                <c:pt idx="12">
                  <c:v>1526553146.3738799</c:v>
                </c:pt>
                <c:pt idx="13">
                  <c:v>1225207629.4751401</c:v>
                </c:pt>
                <c:pt idx="14">
                  <c:v>1116841223.12413</c:v>
                </c:pt>
                <c:pt idx="15">
                  <c:v>1027637461.81954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1-420A-B83C-93CD1048F5C1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carbon_emissions!$F$45:$F$60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3998690326.7346401</c:v>
                </c:pt>
                <c:pt idx="2">
                  <c:v>3838732626.9007602</c:v>
                </c:pt>
                <c:pt idx="3">
                  <c:v>3660096058.4081302</c:v>
                </c:pt>
                <c:pt idx="4">
                  <c:v>3464700109.8561201</c:v>
                </c:pt>
                <c:pt idx="5">
                  <c:v>3253098238.1287599</c:v>
                </c:pt>
                <c:pt idx="6">
                  <c:v>3025843900.1103401</c:v>
                </c:pt>
                <c:pt idx="7">
                  <c:v>2783490552.68501</c:v>
                </c:pt>
                <c:pt idx="8">
                  <c:v>2526591652.7369599</c:v>
                </c:pt>
                <c:pt idx="9">
                  <c:v>2255700657.15031</c:v>
                </c:pt>
                <c:pt idx="10">
                  <c:v>1971371022.8092101</c:v>
                </c:pt>
                <c:pt idx="11">
                  <c:v>1674156206.59776</c:v>
                </c:pt>
                <c:pt idx="12">
                  <c:v>1364609665.4000399</c:v>
                </c:pt>
                <c:pt idx="13">
                  <c:v>1052949009.13989</c:v>
                </c:pt>
                <c:pt idx="14">
                  <c:v>953607534.874264</c:v>
                </c:pt>
                <c:pt idx="15">
                  <c:v>860799650.89619696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1-420A-B83C-93CD1048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carbon_emissions!$G$4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carbon_emissions!$C$45:$C$60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carbon_emissions!$G$45:$G$60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4008227472.8117499</c:v>
                      </c:pt>
                      <c:pt idx="1">
                        <c:v>3998690326.7346401</c:v>
                      </c:pt>
                      <c:pt idx="2">
                        <c:v>3838732626.9007602</c:v>
                      </c:pt>
                      <c:pt idx="3">
                        <c:v>3660096058.4081302</c:v>
                      </c:pt>
                      <c:pt idx="4">
                        <c:v>3464700109.8561201</c:v>
                      </c:pt>
                      <c:pt idx="5">
                        <c:v>3253098238.1287599</c:v>
                      </c:pt>
                      <c:pt idx="6">
                        <c:v>3025843900.1103401</c:v>
                      </c:pt>
                      <c:pt idx="7">
                        <c:v>2783490552.68501</c:v>
                      </c:pt>
                      <c:pt idx="8">
                        <c:v>2526591652.7369599</c:v>
                      </c:pt>
                      <c:pt idx="9">
                        <c:v>2255700657.15031</c:v>
                      </c:pt>
                      <c:pt idx="10">
                        <c:v>1971371022.8092101</c:v>
                      </c:pt>
                      <c:pt idx="11">
                        <c:v>1674156206.59776</c:v>
                      </c:pt>
                      <c:pt idx="12">
                        <c:v>1364609665.4000399</c:v>
                      </c:pt>
                      <c:pt idx="13">
                        <c:v>1052949009.13989</c:v>
                      </c:pt>
                      <c:pt idx="14">
                        <c:v>953607534.874264</c:v>
                      </c:pt>
                      <c:pt idx="15">
                        <c:v>860799650.89619696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2AF-4059-8C16-2B206206013A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(million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A-4590-A06E-F6768E8E6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A-4590-A06E-F6768E8E6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3A-4590-A06E-F6768E8E6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summary!$C$2:$E$2</c:f>
              <c:strCache>
                <c:ptCount val="3"/>
                <c:pt idx="0">
                  <c:v>Day_cab</c:v>
                </c:pt>
                <c:pt idx="1">
                  <c:v>Sleeper</c:v>
                </c:pt>
                <c:pt idx="2">
                  <c:v>Bus</c:v>
                </c:pt>
              </c:strCache>
            </c:strRef>
          </c:cat>
          <c:val>
            <c:numRef>
              <c:f>summary!$C$3:$E$3</c:f>
              <c:numCache>
                <c:formatCode>General</c:formatCode>
                <c:ptCount val="3"/>
                <c:pt idx="0">
                  <c:v>90600</c:v>
                </c:pt>
                <c:pt idx="1">
                  <c:v>57600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0-430C-A10B-C6F995CB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GHG</a:t>
            </a:r>
            <a:r>
              <a:rPr lang="en-US" baseline="0"/>
              <a:t> emissions (million metric 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A-4D2B-AF5D-FEE460972C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0A-4D2B-AF5D-FEE460972C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0A-4D2B-AF5D-FEE460972C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summary!$H$2:$J$2</c:f>
              <c:strCache>
                <c:ptCount val="3"/>
                <c:pt idx="0">
                  <c:v>Day_cab</c:v>
                </c:pt>
                <c:pt idx="1">
                  <c:v>Sleeper</c:v>
                </c:pt>
                <c:pt idx="2">
                  <c:v>Bus</c:v>
                </c:pt>
              </c:strCache>
            </c:strRef>
          </c:cat>
          <c:val>
            <c:numRef>
              <c:f>summary!$H$4:$J$4</c:f>
              <c:numCache>
                <c:formatCode>0</c:formatCode>
                <c:ptCount val="3"/>
                <c:pt idx="0">
                  <c:v>85.920826705567407</c:v>
                </c:pt>
                <c:pt idx="1">
                  <c:v>89.059054927549397</c:v>
                </c:pt>
                <c:pt idx="2">
                  <c:v>4.0082274728117504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A54-9E7A-C50FD4B7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BEV_sale!$C$43</c:f>
          <c:strCache>
            <c:ptCount val="1"/>
            <c:pt idx="0">
              <c:v>Bus+BEV_sales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90</c:v>
                </c:pt>
                <c:pt idx="4">
                  <c:v>290</c:v>
                </c:pt>
                <c:pt idx="5">
                  <c:v>780</c:v>
                </c:pt>
                <c:pt idx="6">
                  <c:v>1620</c:v>
                </c:pt>
                <c:pt idx="7">
                  <c:v>3220</c:v>
                </c:pt>
                <c:pt idx="8">
                  <c:v>4940</c:v>
                </c:pt>
                <c:pt idx="9">
                  <c:v>5890</c:v>
                </c:pt>
                <c:pt idx="10">
                  <c:v>5990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7-4EDE-ABC0-8AEE5519ED9C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5410</c:v>
                </c:pt>
                <c:pt idx="3">
                  <c:v>5890</c:v>
                </c:pt>
                <c:pt idx="4">
                  <c:v>5980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EDE-ABC0-8AEE5519ED9C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BEV_sale!$F$45:$F$60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5940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EDE-ABC0-8AEE5519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BEV_sale!$G$4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BEV_sale!$C$45:$C$60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BEV_sale!$G$45:$G$60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5940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1F0-4EB3-B3FE-6797B67A8BF8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BEV_stock!$C$3</c:f>
          <c:strCache>
            <c:ptCount val="1"/>
            <c:pt idx="0">
              <c:v>Day_cab+BEV_stocks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110</c:v>
                </c:pt>
                <c:pt idx="11">
                  <c:v>350</c:v>
                </c:pt>
                <c:pt idx="12">
                  <c:v>820</c:v>
                </c:pt>
                <c:pt idx="13">
                  <c:v>2260</c:v>
                </c:pt>
                <c:pt idx="14">
                  <c:v>5740</c:v>
                </c:pt>
                <c:pt idx="15">
                  <c:v>14710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ADE-9E7A-CDCD0361227B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100</c:v>
                </c:pt>
                <c:pt idx="11">
                  <c:v>340</c:v>
                </c:pt>
                <c:pt idx="12">
                  <c:v>810</c:v>
                </c:pt>
                <c:pt idx="13">
                  <c:v>2250</c:v>
                </c:pt>
                <c:pt idx="14">
                  <c:v>5730</c:v>
                </c:pt>
                <c:pt idx="15">
                  <c:v>14700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ADE-9E7A-CDCD0361227B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360</c:v>
                </c:pt>
                <c:pt idx="7">
                  <c:v>2880</c:v>
                </c:pt>
                <c:pt idx="8">
                  <c:v>15470</c:v>
                </c:pt>
                <c:pt idx="9">
                  <c:v>60060</c:v>
                </c:pt>
                <c:pt idx="10">
                  <c:v>147810</c:v>
                </c:pt>
                <c:pt idx="11">
                  <c:v>233260</c:v>
                </c:pt>
                <c:pt idx="12">
                  <c:v>316170</c:v>
                </c:pt>
                <c:pt idx="13">
                  <c:v>404320</c:v>
                </c:pt>
                <c:pt idx="14">
                  <c:v>494480</c:v>
                </c:pt>
                <c:pt idx="15">
                  <c:v>585060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6-4ADE-9E7A-CDCD0361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BEV_stock!$G$4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BEV_stock!$C$5:$C$20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BEV_stock!$G$5:$G$20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360</c:v>
                      </c:pt>
                      <c:pt idx="7">
                        <c:v>2880</c:v>
                      </c:pt>
                      <c:pt idx="8">
                        <c:v>15470</c:v>
                      </c:pt>
                      <c:pt idx="9">
                        <c:v>60060</c:v>
                      </c:pt>
                      <c:pt idx="10">
                        <c:v>147810</c:v>
                      </c:pt>
                      <c:pt idx="11">
                        <c:v>233260</c:v>
                      </c:pt>
                      <c:pt idx="12">
                        <c:v>316170</c:v>
                      </c:pt>
                      <c:pt idx="13">
                        <c:v>404320</c:v>
                      </c:pt>
                      <c:pt idx="14">
                        <c:v>494480</c:v>
                      </c:pt>
                      <c:pt idx="15">
                        <c:v>585060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30-409D-8BEB-3B813CC0ED62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BEV_stock!$C$23</c:f>
          <c:strCache>
            <c:ptCount val="1"/>
            <c:pt idx="0">
              <c:v>Sleeper+BEV_stocks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9FB-9187-CF014A7929A9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5-49FB-9187-CF014A7929A9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32300</c:v>
                </c:pt>
                <c:pt idx="11">
                  <c:v>73630</c:v>
                </c:pt>
                <c:pt idx="12">
                  <c:v>120130</c:v>
                </c:pt>
                <c:pt idx="13">
                  <c:v>171060</c:v>
                </c:pt>
                <c:pt idx="14">
                  <c:v>225230</c:v>
                </c:pt>
                <c:pt idx="15">
                  <c:v>281530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5-49FB-9187-CF014A7929A9}"/>
            </c:ext>
          </c:extLst>
        </c:ser>
        <c:ser>
          <c:idx val="3"/>
          <c:order val="3"/>
          <c:tx>
            <c:strRef>
              <c:f>BEV_stock!$G$4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11900</c:v>
                </c:pt>
                <c:pt idx="10">
                  <c:v>66370</c:v>
                </c:pt>
                <c:pt idx="11">
                  <c:v>122070</c:v>
                </c:pt>
                <c:pt idx="12">
                  <c:v>178300</c:v>
                </c:pt>
                <c:pt idx="13">
                  <c:v>235260</c:v>
                </c:pt>
                <c:pt idx="14">
                  <c:v>292590</c:v>
                </c:pt>
                <c:pt idx="15">
                  <c:v>350140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E92-B552-EE2456FE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BEV_stock!$C$43</c:f>
          <c:strCache>
            <c:ptCount val="1"/>
            <c:pt idx="0">
              <c:v>Bus+BEV_stocks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100</c:v>
                </c:pt>
                <c:pt idx="4">
                  <c:v>390</c:v>
                </c:pt>
                <c:pt idx="5">
                  <c:v>1170</c:v>
                </c:pt>
                <c:pt idx="6">
                  <c:v>2790</c:v>
                </c:pt>
                <c:pt idx="7">
                  <c:v>6010</c:v>
                </c:pt>
                <c:pt idx="8">
                  <c:v>10950</c:v>
                </c:pt>
                <c:pt idx="9">
                  <c:v>16840</c:v>
                </c:pt>
                <c:pt idx="10">
                  <c:v>22830</c:v>
                </c:pt>
                <c:pt idx="11">
                  <c:v>28830</c:v>
                </c:pt>
                <c:pt idx="12">
                  <c:v>34830</c:v>
                </c:pt>
                <c:pt idx="13">
                  <c:v>40830</c:v>
                </c:pt>
                <c:pt idx="14">
                  <c:v>46820</c:v>
                </c:pt>
                <c:pt idx="15">
                  <c:v>52730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9-4C82-AE79-407635C10E97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5410</c:v>
                </c:pt>
                <c:pt idx="3">
                  <c:v>11300</c:v>
                </c:pt>
                <c:pt idx="4">
                  <c:v>17280</c:v>
                </c:pt>
                <c:pt idx="5">
                  <c:v>23280</c:v>
                </c:pt>
                <c:pt idx="6">
                  <c:v>29280</c:v>
                </c:pt>
                <c:pt idx="7">
                  <c:v>35280</c:v>
                </c:pt>
                <c:pt idx="8">
                  <c:v>41280</c:v>
                </c:pt>
                <c:pt idx="9">
                  <c:v>47280</c:v>
                </c:pt>
                <c:pt idx="10">
                  <c:v>53280</c:v>
                </c:pt>
                <c:pt idx="11">
                  <c:v>59280</c:v>
                </c:pt>
                <c:pt idx="12">
                  <c:v>65280</c:v>
                </c:pt>
                <c:pt idx="13">
                  <c:v>71280</c:v>
                </c:pt>
                <c:pt idx="14">
                  <c:v>71870</c:v>
                </c:pt>
                <c:pt idx="15">
                  <c:v>71980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9-4C82-AE79-407635C10E97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BEV_stock!$F$45:$F$60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5950</c:v>
                </c:pt>
                <c:pt idx="3">
                  <c:v>11950</c:v>
                </c:pt>
                <c:pt idx="4">
                  <c:v>17950</c:v>
                </c:pt>
                <c:pt idx="5">
                  <c:v>23950</c:v>
                </c:pt>
                <c:pt idx="6">
                  <c:v>29950</c:v>
                </c:pt>
                <c:pt idx="7">
                  <c:v>35950</c:v>
                </c:pt>
                <c:pt idx="8">
                  <c:v>41950</c:v>
                </c:pt>
                <c:pt idx="9">
                  <c:v>47950</c:v>
                </c:pt>
                <c:pt idx="10">
                  <c:v>53950</c:v>
                </c:pt>
                <c:pt idx="11">
                  <c:v>59950</c:v>
                </c:pt>
                <c:pt idx="12">
                  <c:v>65950</c:v>
                </c:pt>
                <c:pt idx="13">
                  <c:v>71940</c:v>
                </c:pt>
                <c:pt idx="14">
                  <c:v>72000</c:v>
                </c:pt>
                <c:pt idx="15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9-4C82-AE79-407635C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BEV_stock!$G$4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BEV_stock!$C$45:$C$60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BEV_stock!$G$45:$G$60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5950</c:v>
                      </c:pt>
                      <c:pt idx="3">
                        <c:v>11950</c:v>
                      </c:pt>
                      <c:pt idx="4">
                        <c:v>17950</c:v>
                      </c:pt>
                      <c:pt idx="5">
                        <c:v>23950</c:v>
                      </c:pt>
                      <c:pt idx="6">
                        <c:v>29950</c:v>
                      </c:pt>
                      <c:pt idx="7">
                        <c:v>35950</c:v>
                      </c:pt>
                      <c:pt idx="8">
                        <c:v>41950</c:v>
                      </c:pt>
                      <c:pt idx="9">
                        <c:v>47950</c:v>
                      </c:pt>
                      <c:pt idx="10">
                        <c:v>53950</c:v>
                      </c:pt>
                      <c:pt idx="11">
                        <c:v>59950</c:v>
                      </c:pt>
                      <c:pt idx="12">
                        <c:v>65950</c:v>
                      </c:pt>
                      <c:pt idx="13">
                        <c:v>71940</c:v>
                      </c:pt>
                      <c:pt idx="14">
                        <c:v>72000</c:v>
                      </c:pt>
                      <c:pt idx="15">
                        <c:v>72000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3B-4CA7-AD1F-5D4CDD498A2B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BEV_incentive!$C$3</c:f>
          <c:strCache>
            <c:ptCount val="1"/>
            <c:pt idx="0">
              <c:v>Day_cab+BEV_incentive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8-4BC9-B46B-B8D95A0D6F89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499227.40730141202</c:v>
                </c:pt>
                <c:pt idx="10">
                  <c:v>2791997.8247385402</c:v>
                </c:pt>
                <c:pt idx="11">
                  <c:v>3502378.0162587902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8-4BC9-B46B-B8D95A0D6F89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1080279.55914677</c:v>
                </c:pt>
                <c:pt idx="6">
                  <c:v>34111858.781476401</c:v>
                </c:pt>
                <c:pt idx="7">
                  <c:v>182483597.95689401</c:v>
                </c:pt>
                <c:pt idx="8">
                  <c:v>640675296.57202101</c:v>
                </c:pt>
                <c:pt idx="9">
                  <c:v>1466251786.1670599</c:v>
                </c:pt>
                <c:pt idx="10">
                  <c:v>1614613005.9568801</c:v>
                </c:pt>
                <c:pt idx="11">
                  <c:v>764520994.97952604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8-4BC9-B46B-B8D95A0D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1080279.55914677</c:v>
                      </c:pt>
                      <c:pt idx="6">
                        <c:v>34111858.781476401</c:v>
                      </c:pt>
                      <c:pt idx="7">
                        <c:v>182483597.95689401</c:v>
                      </c:pt>
                      <c:pt idx="8">
                        <c:v>640675296.57202101</c:v>
                      </c:pt>
                      <c:pt idx="9">
                        <c:v>1466251786.1670599</c:v>
                      </c:pt>
                      <c:pt idx="10">
                        <c:v>1614613005.9568801</c:v>
                      </c:pt>
                      <c:pt idx="11">
                        <c:v>764520994.97952604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C77-4908-950F-91D4BDFE81D4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</a:t>
                </a:r>
                <a:r>
                  <a:rPr lang="en-US" baseline="0"/>
                  <a:t>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BEV_incentive!$C$23</c:f>
          <c:strCache>
            <c:ptCount val="1"/>
            <c:pt idx="0">
              <c:v>Sleeper+BEV_incentive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305-A00D-95ED748457DC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4-4305-A00D-95ED748457DC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930967906.22117198</c:v>
                </c:pt>
                <c:pt idx="11">
                  <c:v>567794456.22939301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4-4305-A00D-95ED748457DC}"/>
            </c:ext>
          </c:extLst>
        </c:ser>
        <c:ser>
          <c:idx val="3"/>
          <c:order val="3"/>
          <c:tx>
            <c:strRef>
              <c:f>BEV_incentive!$G$4</c:f>
              <c:strCache>
                <c:ptCount val="1"/>
                <c:pt idx="0">
                  <c:v>high_tech_smallBatterySleeper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BEV_incentive!$G$25:$G$40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548782109.70844805</c:v>
                </c:pt>
                <c:pt idx="10">
                  <c:v>1286109799.0766301</c:v>
                </c:pt>
                <c:pt idx="11">
                  <c:v>634591957.82129598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1-4EEA-8590-D05E2D6D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BEV_incentive!$C$43</c:f>
          <c:strCache>
            <c:ptCount val="1"/>
            <c:pt idx="0">
              <c:v>Bus+BEV_incentive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495A-AEFC-E46824E508D0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481676196.13146698</c:v>
                </c:pt>
                <c:pt idx="3">
                  <c:v>499663835.01133299</c:v>
                </c:pt>
                <c:pt idx="4">
                  <c:v>482171718.71425498</c:v>
                </c:pt>
                <c:pt idx="5">
                  <c:v>458573248.64762998</c:v>
                </c:pt>
                <c:pt idx="6">
                  <c:v>433362164.13713902</c:v>
                </c:pt>
                <c:pt idx="7">
                  <c:v>340125899.68888497</c:v>
                </c:pt>
                <c:pt idx="8">
                  <c:v>255293330.077452</c:v>
                </c:pt>
                <c:pt idx="9">
                  <c:v>178864455.30284601</c:v>
                </c:pt>
                <c:pt idx="10">
                  <c:v>110839275.365068</c:v>
                </c:pt>
                <c:pt idx="11">
                  <c:v>53625392.206877299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E-495A-AEFC-E46824E508D0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499822005.78580803</c:v>
                </c:pt>
                <c:pt idx="3">
                  <c:v>464991733.77241999</c:v>
                </c:pt>
                <c:pt idx="4">
                  <c:v>425112754.62987697</c:v>
                </c:pt>
                <c:pt idx="5">
                  <c:v>385233775.48732698</c:v>
                </c:pt>
                <c:pt idx="6">
                  <c:v>345354796.34478098</c:v>
                </c:pt>
                <c:pt idx="7">
                  <c:v>254563181.00186399</c:v>
                </c:pt>
                <c:pt idx="8">
                  <c:v>177064558.70646301</c:v>
                </c:pt>
                <c:pt idx="9">
                  <c:v>112858929.45857701</c:v>
                </c:pt>
                <c:pt idx="10">
                  <c:v>61946293.258202299</c:v>
                </c:pt>
                <c:pt idx="11">
                  <c:v>30175136.7510483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E-495A-AEFC-E46824E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BEV_incentive!$G$4</c15:sqref>
                        </c15:formulaRef>
                      </c:ext>
                    </c:extLst>
                    <c:strCache>
                      <c:ptCount val="1"/>
                      <c:pt idx="0">
                        <c:v>high_tech_smallBatterySleeper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BEV_incentive!$C$45:$C$60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BEV_incentive!$G$45:$G$60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499822005.78580803</c:v>
                      </c:pt>
                      <c:pt idx="3">
                        <c:v>464991733.77241999</c:v>
                      </c:pt>
                      <c:pt idx="4">
                        <c:v>425112754.62987697</c:v>
                      </c:pt>
                      <c:pt idx="5">
                        <c:v>385233775.48732698</c:v>
                      </c:pt>
                      <c:pt idx="6">
                        <c:v>345354796.34478098</c:v>
                      </c:pt>
                      <c:pt idx="7">
                        <c:v>254563181.00186399</c:v>
                      </c:pt>
                      <c:pt idx="8">
                        <c:v>177064558.70646301</c:v>
                      </c:pt>
                      <c:pt idx="9">
                        <c:v>112858929.45857701</c:v>
                      </c:pt>
                      <c:pt idx="10">
                        <c:v>61946293.258202299</c:v>
                      </c:pt>
                      <c:pt idx="11">
                        <c:v>30175136.7510483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E6-47E7-9D54-523B44AF4AA3}"/>
                  </c:ext>
                </c:extLst>
              </c15:ser>
            </c15:filteredScatterSeries>
          </c:ext>
        </c:extLst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Incentive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931E0-DE78-4C4B-9317-9D7F61FD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DDCA4-5997-4E13-9E75-F26824E1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22108-B13E-4635-B7ED-26B04DBF7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988A6-530D-4248-BFAB-F471A1EE3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500F3-B5BD-4FA3-9578-A1F71C88B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C3405-9C30-450D-B7E1-F26B8C46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D0E8C-A607-4DAF-9E33-16FD2077C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838BF-979E-480C-BAB8-6100AE6E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94202-4BAB-4604-B293-7405CEAB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304800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A9672-2E6F-4A99-BD71-44CF636A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304800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DF101-4131-42DE-B38A-1C496351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41</xdr:row>
      <xdr:rowOff>90715</xdr:rowOff>
    </xdr:from>
    <xdr:to>
      <xdr:col>31</xdr:col>
      <xdr:colOff>468086</xdr:colOff>
      <xdr:row>56</xdr:row>
      <xdr:rowOff>74386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E33F2-6B20-478E-B6FE-1C3895BE4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595993</xdr:colOff>
      <xdr:row>42</xdr:row>
      <xdr:rowOff>4535</xdr:rowOff>
    </xdr:from>
    <xdr:to>
      <xdr:col>15</xdr:col>
      <xdr:colOff>291193</xdr:colOff>
      <xdr:row>56</xdr:row>
      <xdr:rowOff>166914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A8E2B-76D3-4AFB-BC97-CB8EE2ED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9BE9-2762-4687-B025-FF012C328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7BAB0-D155-4825-9ACE-BD1D3969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50D52-CFC9-408B-9C18-B1835CB2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304800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40D2C-4AD4-475C-9858-D300FDB8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304800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BEA7E-61B6-4897-8FAE-63C3C69E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41</xdr:row>
      <xdr:rowOff>90715</xdr:rowOff>
    </xdr:from>
    <xdr:to>
      <xdr:col>31</xdr:col>
      <xdr:colOff>468086</xdr:colOff>
      <xdr:row>56</xdr:row>
      <xdr:rowOff>74386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2668C-A08A-4DBF-A222-CA4BC47E3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C069-F6D7-40AC-BC2E-F6FF121A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AD2E-DDF9-471D-97C1-D4487ECE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76061-3BA7-4DAE-9877-E55B45BE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8</xdr:row>
      <xdr:rowOff>98425</xdr:rowOff>
    </xdr:from>
    <xdr:to>
      <xdr:col>12</xdr:col>
      <xdr:colOff>34925</xdr:colOff>
      <xdr:row>23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815C-7025-4B77-94ED-3BD8212F0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708025</xdr:colOff>
      <xdr:row>8</xdr:row>
      <xdr:rowOff>104775</xdr:rowOff>
    </xdr:from>
    <xdr:to>
      <xdr:col>17</xdr:col>
      <xdr:colOff>257175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2F822-CA2C-4658-AEBC-B3EEC657D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E124-6DB2-4450-B688-DBBC3BF44724}">
  <dimension ref="A1:M49"/>
  <sheetViews>
    <sheetView workbookViewId="0">
      <selection activeCell="G10" sqref="G1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8443215250.0159798</v>
      </c>
      <c r="J3">
        <v>0</v>
      </c>
      <c r="K3">
        <v>0</v>
      </c>
      <c r="L3">
        <v>0</v>
      </c>
      <c r="M3">
        <v>85783066940.162399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8416097185.9512501</v>
      </c>
      <c r="J4">
        <v>0</v>
      </c>
      <c r="K4">
        <v>0</v>
      </c>
      <c r="L4">
        <v>0</v>
      </c>
      <c r="M4">
        <v>85507547409.264694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8375420089.8584805</v>
      </c>
      <c r="J5">
        <v>0</v>
      </c>
      <c r="K5">
        <v>0</v>
      </c>
      <c r="L5">
        <v>0</v>
      </c>
      <c r="M5">
        <v>85094268112.962097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8321183961.7376499</v>
      </c>
      <c r="J6">
        <v>0</v>
      </c>
      <c r="K6">
        <v>0</v>
      </c>
      <c r="L6">
        <v>0</v>
      </c>
      <c r="M6">
        <v>84543229051.254593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51939937598.229103</v>
      </c>
      <c r="I7">
        <v>8253388801.5884399</v>
      </c>
      <c r="J7">
        <v>0</v>
      </c>
      <c r="K7">
        <v>0</v>
      </c>
      <c r="L7">
        <v>0</v>
      </c>
      <c r="M7">
        <v>83854430224.138596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51939937598.229103</v>
      </c>
      <c r="I8">
        <v>8172034609.3993301</v>
      </c>
      <c r="J8">
        <v>0</v>
      </c>
      <c r="K8">
        <v>0</v>
      </c>
      <c r="L8">
        <v>0</v>
      </c>
      <c r="M8">
        <v>83027871631.497192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51939937598.229103</v>
      </c>
      <c r="I9">
        <v>8077121385.1896296</v>
      </c>
      <c r="J9">
        <v>0</v>
      </c>
      <c r="K9">
        <v>0</v>
      </c>
      <c r="L9">
        <v>0</v>
      </c>
      <c r="M9">
        <v>82063553273.526596</v>
      </c>
    </row>
    <row r="10" spans="1:13" x14ac:dyDescent="0.35">
      <c r="A10" t="s">
        <v>13</v>
      </c>
      <c r="B10">
        <v>2028</v>
      </c>
      <c r="C10">
        <v>10</v>
      </c>
      <c r="D10">
        <v>90590</v>
      </c>
      <c r="E10">
        <v>10</v>
      </c>
      <c r="F10">
        <v>905990</v>
      </c>
      <c r="G10">
        <v>573288.49446294096</v>
      </c>
      <c r="H10">
        <v>51939364309.734596</v>
      </c>
      <c r="I10">
        <v>7968567759.7248898</v>
      </c>
      <c r="J10">
        <v>1629937.8463435301</v>
      </c>
      <c r="K10">
        <v>0</v>
      </c>
      <c r="L10">
        <v>0</v>
      </c>
      <c r="M10">
        <v>80961146873.798294</v>
      </c>
    </row>
    <row r="11" spans="1:13" x14ac:dyDescent="0.35">
      <c r="A11" t="s">
        <v>13</v>
      </c>
      <c r="B11">
        <v>2029</v>
      </c>
      <c r="C11">
        <v>10</v>
      </c>
      <c r="D11">
        <v>90590</v>
      </c>
      <c r="E11">
        <v>20</v>
      </c>
      <c r="F11">
        <v>905980</v>
      </c>
      <c r="G11">
        <v>1146576.9889258801</v>
      </c>
      <c r="H11">
        <v>51938791021.240196</v>
      </c>
      <c r="I11">
        <v>7846456598.8040304</v>
      </c>
      <c r="J11">
        <v>3235122.8833513102</v>
      </c>
      <c r="K11">
        <v>0</v>
      </c>
      <c r="L11">
        <v>0</v>
      </c>
      <c r="M11">
        <v>79720943376.218597</v>
      </c>
    </row>
    <row r="12" spans="1:13" x14ac:dyDescent="0.35">
      <c r="A12" t="s">
        <v>13</v>
      </c>
      <c r="B12">
        <v>2030</v>
      </c>
      <c r="C12">
        <v>90</v>
      </c>
      <c r="D12">
        <v>90510</v>
      </c>
      <c r="E12">
        <v>110</v>
      </c>
      <c r="F12">
        <v>905890</v>
      </c>
      <c r="G12">
        <v>6306173.4390923502</v>
      </c>
      <c r="H12">
        <v>51933631424.790001</v>
      </c>
      <c r="I12">
        <v>7710160893.95296</v>
      </c>
      <c r="J12">
        <v>17459012.932399601</v>
      </c>
      <c r="K12">
        <v>0</v>
      </c>
      <c r="L12">
        <v>0</v>
      </c>
      <c r="M12">
        <v>78340088288.157303</v>
      </c>
    </row>
    <row r="13" spans="1:13" x14ac:dyDescent="0.35">
      <c r="A13" t="s">
        <v>13</v>
      </c>
      <c r="B13">
        <v>2031</v>
      </c>
      <c r="C13">
        <v>240</v>
      </c>
      <c r="D13">
        <v>90360</v>
      </c>
      <c r="E13">
        <v>350</v>
      </c>
      <c r="F13">
        <v>905650</v>
      </c>
      <c r="G13">
        <v>20065097.3062029</v>
      </c>
      <c r="H13">
        <v>51919872500.922997</v>
      </c>
      <c r="I13">
        <v>7572725466.1660099</v>
      </c>
      <c r="J13">
        <v>54795318.9724705</v>
      </c>
      <c r="K13">
        <v>0</v>
      </c>
      <c r="L13">
        <v>0</v>
      </c>
      <c r="M13">
        <v>76953362179.987305</v>
      </c>
    </row>
    <row r="14" spans="1:13" x14ac:dyDescent="0.35">
      <c r="A14" t="s">
        <v>13</v>
      </c>
      <c r="B14">
        <v>2032</v>
      </c>
      <c r="C14">
        <v>470</v>
      </c>
      <c r="D14">
        <v>90130</v>
      </c>
      <c r="E14">
        <v>820</v>
      </c>
      <c r="F14">
        <v>905180</v>
      </c>
      <c r="G14">
        <v>47009656.545961201</v>
      </c>
      <c r="H14">
        <v>51892927941.683296</v>
      </c>
      <c r="I14">
        <v>7433592149.7199202</v>
      </c>
      <c r="J14">
        <v>126748869.595495</v>
      </c>
      <c r="K14">
        <v>0</v>
      </c>
      <c r="L14">
        <v>0</v>
      </c>
      <c r="M14">
        <v>75557008808.327194</v>
      </c>
    </row>
    <row r="15" spans="1:13" x14ac:dyDescent="0.35">
      <c r="A15" t="s">
        <v>13</v>
      </c>
      <c r="B15">
        <v>2033</v>
      </c>
      <c r="C15">
        <v>1440</v>
      </c>
      <c r="D15">
        <v>89160</v>
      </c>
      <c r="E15">
        <v>2260</v>
      </c>
      <c r="F15">
        <v>903740</v>
      </c>
      <c r="G15">
        <v>129563199.748624</v>
      </c>
      <c r="H15">
        <v>51810374398.480904</v>
      </c>
      <c r="I15">
        <v>7287362200.08636</v>
      </c>
      <c r="J15">
        <v>343637896.747226</v>
      </c>
      <c r="K15">
        <v>0</v>
      </c>
      <c r="L15">
        <v>0</v>
      </c>
      <c r="M15">
        <v>74120801587.878799</v>
      </c>
    </row>
    <row r="16" spans="1:13" x14ac:dyDescent="0.35">
      <c r="A16" t="s">
        <v>13</v>
      </c>
      <c r="B16">
        <v>2034</v>
      </c>
      <c r="C16">
        <v>3480</v>
      </c>
      <c r="D16">
        <v>87120</v>
      </c>
      <c r="E16">
        <v>5740</v>
      </c>
      <c r="F16">
        <v>900260</v>
      </c>
      <c r="G16">
        <v>329067595.821729</v>
      </c>
      <c r="H16">
        <v>51610870002.408401</v>
      </c>
      <c r="I16">
        <v>7126580252.7452402</v>
      </c>
      <c r="J16">
        <v>859172401.38172698</v>
      </c>
      <c r="K16">
        <v>0</v>
      </c>
      <c r="L16">
        <v>0</v>
      </c>
      <c r="M16">
        <v>72597135309.958893</v>
      </c>
    </row>
    <row r="17" spans="1:13" x14ac:dyDescent="0.35">
      <c r="A17" t="s">
        <v>13</v>
      </c>
      <c r="B17">
        <v>2035</v>
      </c>
      <c r="C17">
        <v>8970</v>
      </c>
      <c r="D17">
        <v>81630</v>
      </c>
      <c r="E17">
        <v>14710</v>
      </c>
      <c r="F17">
        <v>891290</v>
      </c>
      <c r="G17">
        <v>843307375.35501099</v>
      </c>
      <c r="H17">
        <v>51096630222.8769</v>
      </c>
      <c r="I17">
        <v>6927398776.0243998</v>
      </c>
      <c r="J17">
        <v>2165803759.7327299</v>
      </c>
      <c r="K17">
        <v>0</v>
      </c>
      <c r="L17">
        <v>0</v>
      </c>
      <c r="M17">
        <v>70833941648.312195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8753880733.2644596</v>
      </c>
      <c r="J19">
        <v>0</v>
      </c>
      <c r="K19">
        <v>0</v>
      </c>
      <c r="L19">
        <v>0</v>
      </c>
      <c r="M19">
        <v>88939428249.966995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8730332174.6834202</v>
      </c>
      <c r="J20">
        <v>0</v>
      </c>
      <c r="K20">
        <v>0</v>
      </c>
      <c r="L20">
        <v>0</v>
      </c>
      <c r="M20">
        <v>88700174894.783493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8695009336.8149796</v>
      </c>
      <c r="J21">
        <v>0</v>
      </c>
      <c r="K21">
        <v>0</v>
      </c>
      <c r="L21">
        <v>0</v>
      </c>
      <c r="M21">
        <v>88341294862.040207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8647912219.6519699</v>
      </c>
      <c r="J22">
        <v>0</v>
      </c>
      <c r="K22">
        <v>0</v>
      </c>
      <c r="L22">
        <v>0</v>
      </c>
      <c r="M22">
        <v>87862788151.664001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8589040823.19872</v>
      </c>
      <c r="J23">
        <v>0</v>
      </c>
      <c r="K23">
        <v>0</v>
      </c>
      <c r="L23">
        <v>0</v>
      </c>
      <c r="M23">
        <v>87264654763.699005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8518395147.4534597</v>
      </c>
      <c r="J24">
        <v>0</v>
      </c>
      <c r="K24">
        <v>0</v>
      </c>
      <c r="L24">
        <v>0</v>
      </c>
      <c r="M24">
        <v>86546894698.127106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8435975192.4183598</v>
      </c>
      <c r="J25">
        <v>0</v>
      </c>
      <c r="K25">
        <v>0</v>
      </c>
      <c r="L25">
        <v>0</v>
      </c>
      <c r="M25">
        <v>85709507954.970505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8341780958.0861502</v>
      </c>
      <c r="J26">
        <v>0</v>
      </c>
      <c r="K26">
        <v>0</v>
      </c>
      <c r="L26">
        <v>0</v>
      </c>
      <c r="M26">
        <v>84752494534.155304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8235812444.4698696</v>
      </c>
      <c r="J27">
        <v>0</v>
      </c>
      <c r="K27">
        <v>0</v>
      </c>
      <c r="L27">
        <v>0</v>
      </c>
      <c r="M27">
        <v>83675854435.813904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50258306310.524803</v>
      </c>
      <c r="I28">
        <v>8118069651.5612898</v>
      </c>
      <c r="J28">
        <v>0</v>
      </c>
      <c r="K28">
        <v>0</v>
      </c>
      <c r="L28">
        <v>0</v>
      </c>
      <c r="M28">
        <v>82479587659.862793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50258306310.524803</v>
      </c>
      <c r="I29">
        <v>8000326858.6535702</v>
      </c>
      <c r="J29">
        <v>0</v>
      </c>
      <c r="K29">
        <v>0</v>
      </c>
      <c r="L29">
        <v>0</v>
      </c>
      <c r="M29">
        <v>81283320883.920303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50258306310.524803</v>
      </c>
      <c r="I30">
        <v>7882584065.7410297</v>
      </c>
      <c r="J30">
        <v>0</v>
      </c>
      <c r="K30">
        <v>0</v>
      </c>
      <c r="L30">
        <v>0</v>
      </c>
      <c r="M30">
        <v>80087054107.928894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50258306310.524803</v>
      </c>
      <c r="I31">
        <v>7764841272.8332195</v>
      </c>
      <c r="J31">
        <v>0</v>
      </c>
      <c r="K31">
        <v>0</v>
      </c>
      <c r="L31">
        <v>0</v>
      </c>
      <c r="M31">
        <v>78890787331.985504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50258306310.524803</v>
      </c>
      <c r="I32">
        <v>7647098479.92488</v>
      </c>
      <c r="J32">
        <v>0</v>
      </c>
      <c r="K32">
        <v>0</v>
      </c>
      <c r="L32">
        <v>0</v>
      </c>
      <c r="M32">
        <v>77694520556.036804</v>
      </c>
    </row>
    <row r="33" spans="1:13" x14ac:dyDescent="0.35">
      <c r="A33" t="s">
        <v>14</v>
      </c>
      <c r="B33">
        <v>2035</v>
      </c>
      <c r="C33">
        <v>460</v>
      </c>
      <c r="D33">
        <v>57140</v>
      </c>
      <c r="E33">
        <v>460</v>
      </c>
      <c r="F33">
        <v>575540</v>
      </c>
      <c r="G33">
        <v>40136841.845196299</v>
      </c>
      <c r="H33">
        <v>50218169468.679497</v>
      </c>
      <c r="I33">
        <v>7523765798.0668802</v>
      </c>
      <c r="J33">
        <v>105433147.68252601</v>
      </c>
      <c r="K33">
        <v>0</v>
      </c>
      <c r="L33">
        <v>0</v>
      </c>
      <c r="M33">
        <v>76463443319.651306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0</v>
      </c>
      <c r="D35">
        <v>6000</v>
      </c>
      <c r="E35">
        <v>0</v>
      </c>
      <c r="F35">
        <v>72000</v>
      </c>
      <c r="G35">
        <v>0</v>
      </c>
      <c r="H35">
        <v>2792600767.0798502</v>
      </c>
      <c r="I35">
        <v>393990733.53259999</v>
      </c>
      <c r="J35">
        <v>0</v>
      </c>
      <c r="K35">
        <v>0</v>
      </c>
      <c r="L35">
        <v>0</v>
      </c>
      <c r="M35">
        <v>4002945852.6912098</v>
      </c>
    </row>
    <row r="36" spans="1:13" x14ac:dyDescent="0.35">
      <c r="A36" t="s">
        <v>15</v>
      </c>
      <c r="B36">
        <v>2022</v>
      </c>
      <c r="C36">
        <v>10</v>
      </c>
      <c r="D36">
        <v>5990</v>
      </c>
      <c r="E36">
        <v>10</v>
      </c>
      <c r="F36">
        <v>71990</v>
      </c>
      <c r="G36">
        <v>387861.21765003802</v>
      </c>
      <c r="H36">
        <v>2792212905.8621998</v>
      </c>
      <c r="I36">
        <v>392897984.21165597</v>
      </c>
      <c r="J36">
        <v>762606.27141151496</v>
      </c>
      <c r="K36">
        <v>0</v>
      </c>
      <c r="L36">
        <v>0</v>
      </c>
      <c r="M36">
        <v>3992140325.9512601</v>
      </c>
    </row>
    <row r="37" spans="1:13" x14ac:dyDescent="0.35">
      <c r="A37" t="s">
        <v>15</v>
      </c>
      <c r="B37">
        <v>2023</v>
      </c>
      <c r="C37">
        <v>90</v>
      </c>
      <c r="D37">
        <v>5910</v>
      </c>
      <c r="E37">
        <v>100</v>
      </c>
      <c r="F37">
        <v>71900</v>
      </c>
      <c r="G37">
        <v>3878612.17650038</v>
      </c>
      <c r="H37">
        <v>2788722154.9033499</v>
      </c>
      <c r="I37">
        <v>390868705.49142402</v>
      </c>
      <c r="J37">
        <v>7531801.5024451604</v>
      </c>
      <c r="K37">
        <v>0</v>
      </c>
      <c r="L37">
        <v>0</v>
      </c>
      <c r="M37">
        <v>3974052732.8967299</v>
      </c>
    </row>
    <row r="38" spans="1:13" x14ac:dyDescent="0.35">
      <c r="A38" t="s">
        <v>15</v>
      </c>
      <c r="B38">
        <v>2024</v>
      </c>
      <c r="C38">
        <v>290</v>
      </c>
      <c r="D38">
        <v>5710</v>
      </c>
      <c r="E38">
        <v>390</v>
      </c>
      <c r="F38">
        <v>71610</v>
      </c>
      <c r="G38">
        <v>15126587.4883515</v>
      </c>
      <c r="H38">
        <v>2777474179.5915098</v>
      </c>
      <c r="I38">
        <v>387300829.82188702</v>
      </c>
      <c r="J38">
        <v>29039922.2315058</v>
      </c>
      <c r="K38">
        <v>0</v>
      </c>
      <c r="L38">
        <v>0</v>
      </c>
      <c r="M38">
        <v>3945471458.88484</v>
      </c>
    </row>
    <row r="39" spans="1:13" x14ac:dyDescent="0.35">
      <c r="A39" t="s">
        <v>15</v>
      </c>
      <c r="B39">
        <v>2025</v>
      </c>
      <c r="C39">
        <v>780</v>
      </c>
      <c r="D39">
        <v>5220</v>
      </c>
      <c r="E39">
        <v>1170</v>
      </c>
      <c r="F39">
        <v>70830</v>
      </c>
      <c r="G39">
        <v>45379762.465054497</v>
      </c>
      <c r="H39">
        <v>2747221004.61481</v>
      </c>
      <c r="I39">
        <v>380765641.65125602</v>
      </c>
      <c r="J39">
        <v>86072419.898184299</v>
      </c>
      <c r="K39">
        <v>0</v>
      </c>
      <c r="L39">
        <v>0</v>
      </c>
      <c r="M39">
        <v>3898489085.0913801</v>
      </c>
    </row>
    <row r="40" spans="1:13" x14ac:dyDescent="0.35">
      <c r="A40" t="s">
        <v>15</v>
      </c>
      <c r="B40">
        <v>2026</v>
      </c>
      <c r="C40">
        <v>1620</v>
      </c>
      <c r="D40">
        <v>4380</v>
      </c>
      <c r="E40">
        <v>2790</v>
      </c>
      <c r="F40">
        <v>69210</v>
      </c>
      <c r="G40">
        <v>108213279.724361</v>
      </c>
      <c r="H40">
        <v>2684387487.3555198</v>
      </c>
      <c r="I40">
        <v>369612234.73525202</v>
      </c>
      <c r="J40">
        <v>202827828.62661001</v>
      </c>
      <c r="K40">
        <v>0</v>
      </c>
      <c r="L40">
        <v>0</v>
      </c>
      <c r="M40">
        <v>3822923668.5399899</v>
      </c>
    </row>
    <row r="41" spans="1:13" x14ac:dyDescent="0.35">
      <c r="A41" t="s">
        <v>15</v>
      </c>
      <c r="B41">
        <v>2027</v>
      </c>
      <c r="C41">
        <v>3220</v>
      </c>
      <c r="D41">
        <v>2780</v>
      </c>
      <c r="E41">
        <v>6010</v>
      </c>
      <c r="F41">
        <v>65990</v>
      </c>
      <c r="G41">
        <v>233104591.80767</v>
      </c>
      <c r="H41">
        <v>2559496175.2722402</v>
      </c>
      <c r="I41">
        <v>350282816.00025398</v>
      </c>
      <c r="J41">
        <v>431524764.600151</v>
      </c>
      <c r="K41">
        <v>0</v>
      </c>
      <c r="L41">
        <v>0</v>
      </c>
      <c r="M41">
        <v>3696831877.8052502</v>
      </c>
    </row>
    <row r="42" spans="1:13" x14ac:dyDescent="0.35">
      <c r="A42" t="s">
        <v>15</v>
      </c>
      <c r="B42">
        <v>2028</v>
      </c>
      <c r="C42">
        <v>4940</v>
      </c>
      <c r="D42">
        <v>1060</v>
      </c>
      <c r="E42">
        <v>10950</v>
      </c>
      <c r="F42">
        <v>61050</v>
      </c>
      <c r="G42">
        <v>424708033.32679498</v>
      </c>
      <c r="H42">
        <v>2367892733.75317</v>
      </c>
      <c r="I42">
        <v>322480293.33625001</v>
      </c>
      <c r="J42">
        <v>777208903.63411796</v>
      </c>
      <c r="K42">
        <v>0</v>
      </c>
      <c r="L42">
        <v>0</v>
      </c>
      <c r="M42">
        <v>3514070263.0276098</v>
      </c>
    </row>
    <row r="43" spans="1:13" x14ac:dyDescent="0.35">
      <c r="A43" t="s">
        <v>15</v>
      </c>
      <c r="B43">
        <v>2029</v>
      </c>
      <c r="C43">
        <v>5890</v>
      </c>
      <c r="D43">
        <v>110</v>
      </c>
      <c r="E43">
        <v>16840</v>
      </c>
      <c r="F43">
        <v>55160</v>
      </c>
      <c r="G43">
        <v>653158290.52267802</v>
      </c>
      <c r="H43">
        <v>2139442476.5573599</v>
      </c>
      <c r="I43">
        <v>290121361.985223</v>
      </c>
      <c r="J43">
        <v>1183201889.08267</v>
      </c>
      <c r="K43">
        <v>0</v>
      </c>
      <c r="L43">
        <v>0</v>
      </c>
      <c r="M43">
        <v>3293009669.1931</v>
      </c>
    </row>
    <row r="44" spans="1:13" x14ac:dyDescent="0.35">
      <c r="A44" t="s">
        <v>15</v>
      </c>
      <c r="B44">
        <v>2030</v>
      </c>
      <c r="C44">
        <v>5990</v>
      </c>
      <c r="D44">
        <v>10</v>
      </c>
      <c r="E44">
        <v>22830</v>
      </c>
      <c r="F44">
        <v>49170</v>
      </c>
      <c r="G44">
        <v>885487159.89506102</v>
      </c>
      <c r="H44">
        <v>1907113607.18505</v>
      </c>
      <c r="I44">
        <v>257291609.543338</v>
      </c>
      <c r="J44">
        <v>1589814187.1779301</v>
      </c>
      <c r="K44">
        <v>0</v>
      </c>
      <c r="L44">
        <v>0</v>
      </c>
      <c r="M44">
        <v>3056051096.99578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28830</v>
      </c>
      <c r="F45">
        <v>43170</v>
      </c>
      <c r="G45">
        <v>1118203890.48508</v>
      </c>
      <c r="H45">
        <v>1674396876.5950899</v>
      </c>
      <c r="I45">
        <v>224415728.04061899</v>
      </c>
      <c r="J45">
        <v>1990821223.02283</v>
      </c>
      <c r="K45">
        <v>0</v>
      </c>
      <c r="L45">
        <v>0</v>
      </c>
      <c r="M45">
        <v>2805839681.8930202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34830</v>
      </c>
      <c r="F46">
        <v>37170</v>
      </c>
      <c r="G46">
        <v>1350920621.0750401</v>
      </c>
      <c r="H46">
        <v>1441680146.00512</v>
      </c>
      <c r="I46">
        <v>191539846.53790399</v>
      </c>
      <c r="J46">
        <v>2385544178.0897999</v>
      </c>
      <c r="K46">
        <v>0</v>
      </c>
      <c r="L46">
        <v>0</v>
      </c>
      <c r="M46">
        <v>2542907994.1831698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40830</v>
      </c>
      <c r="F47">
        <v>31170</v>
      </c>
      <c r="G47">
        <v>1583637351.665</v>
      </c>
      <c r="H47">
        <v>1208963415.4151599</v>
      </c>
      <c r="I47">
        <v>159183809.53524899</v>
      </c>
      <c r="J47">
        <v>2773983052.37884</v>
      </c>
      <c r="K47">
        <v>0</v>
      </c>
      <c r="L47">
        <v>0</v>
      </c>
      <c r="M47">
        <v>2272799700.1552501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46820</v>
      </c>
      <c r="F48">
        <v>25180</v>
      </c>
      <c r="G48">
        <v>1815966221.0373099</v>
      </c>
      <c r="H48">
        <v>976634546.04282498</v>
      </c>
      <c r="I48">
        <v>127400677.35349099</v>
      </c>
      <c r="J48">
        <v>3155375239.6182399</v>
      </c>
      <c r="K48">
        <v>0</v>
      </c>
      <c r="L48">
        <v>0</v>
      </c>
      <c r="M48">
        <v>1996146335.2025599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52730</v>
      </c>
      <c r="F49">
        <v>19270</v>
      </c>
      <c r="G49">
        <v>2045192200.6684301</v>
      </c>
      <c r="H49">
        <v>747408566.41164196</v>
      </c>
      <c r="I49">
        <v>96554074.570990995</v>
      </c>
      <c r="J49">
        <v>3524476757.1201</v>
      </c>
      <c r="K49">
        <v>0</v>
      </c>
      <c r="L49">
        <v>0</v>
      </c>
      <c r="M49">
        <v>1715842801.5007999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511C-4DF2-4F82-9B04-0887BB792978}">
  <dimension ref="A1:R42"/>
  <sheetViews>
    <sheetView workbookViewId="0">
      <selection activeCell="C11" sqref="C11"/>
    </sheetView>
  </sheetViews>
  <sheetFormatPr defaultRowHeight="14.5" x14ac:dyDescent="0.35"/>
  <cols>
    <col min="1" max="1" width="19.08984375" customWidth="1"/>
    <col min="8" max="9" width="11.81640625" bestFit="1" customWidth="1"/>
    <col min="10" max="10" width="10.81640625" bestFit="1" customWidth="1"/>
  </cols>
  <sheetData>
    <row r="1" spans="1:17" x14ac:dyDescent="0.35">
      <c r="H1" t="s">
        <v>53</v>
      </c>
    </row>
    <row r="2" spans="1:17" x14ac:dyDescent="0.35">
      <c r="A2" t="s">
        <v>0</v>
      </c>
      <c r="C2" t="s">
        <v>13</v>
      </c>
      <c r="D2" t="s">
        <v>14</v>
      </c>
      <c r="E2" t="s">
        <v>15</v>
      </c>
      <c r="H2" t="s">
        <v>13</v>
      </c>
      <c r="I2" t="s">
        <v>14</v>
      </c>
      <c r="J2" t="s">
        <v>15</v>
      </c>
    </row>
    <row r="3" spans="1:17" x14ac:dyDescent="0.35">
      <c r="A3" t="s">
        <v>23</v>
      </c>
      <c r="C3">
        <v>90600</v>
      </c>
      <c r="D3">
        <v>57600</v>
      </c>
      <c r="E3">
        <v>6000</v>
      </c>
      <c r="H3">
        <f>carbon_emissions!$D$5</f>
        <v>85920826705.567398</v>
      </c>
      <c r="I3">
        <f>carbon_emissions!$D$25</f>
        <v>89059054927.549393</v>
      </c>
      <c r="J3">
        <f>carbon_emissions!$D$45</f>
        <v>4008227472.8117499</v>
      </c>
    </row>
    <row r="4" spans="1:17" x14ac:dyDescent="0.35">
      <c r="A4" t="s">
        <v>24</v>
      </c>
      <c r="C4">
        <v>57328.849446294131</v>
      </c>
      <c r="D4">
        <v>87254.004011296405</v>
      </c>
      <c r="E4">
        <v>38786.121765003889</v>
      </c>
      <c r="H4" s="3">
        <f>H3/1000/1000000</f>
        <v>85.920826705567407</v>
      </c>
      <c r="I4" s="3">
        <f t="shared" ref="I4:J4" si="0">I3/1000/1000000</f>
        <v>89.059054927549397</v>
      </c>
      <c r="J4" s="3">
        <f t="shared" si="0"/>
        <v>4.0082274728117504</v>
      </c>
    </row>
    <row r="5" spans="1:17" x14ac:dyDescent="0.35">
      <c r="A5" t="s">
        <v>25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26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27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28</v>
      </c>
      <c r="J8" t="s">
        <v>29</v>
      </c>
      <c r="M8" t="s">
        <v>30</v>
      </c>
      <c r="N8">
        <v>2020</v>
      </c>
      <c r="O8">
        <f>1/C8</f>
        <v>8.4019822231398145E-2</v>
      </c>
      <c r="P8">
        <f t="shared" ref="P8:Q9" si="1">1/D8</f>
        <v>8.6285739589348279E-2</v>
      </c>
      <c r="Q8">
        <f t="shared" si="1"/>
        <v>5.3232928161140391E-2</v>
      </c>
    </row>
    <row r="9" spans="1:17" x14ac:dyDescent="0.35">
      <c r="B9">
        <v>2030</v>
      </c>
      <c r="C9">
        <v>13.766043227880452</v>
      </c>
      <c r="D9">
        <v>13.349783635598081</v>
      </c>
      <c r="E9" s="1">
        <f>AVERAGE(C9:D9)/AVERAGE(C8:D8)*E8</f>
        <v>21.683752886926019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7.2642514878545048E-2</v>
      </c>
      <c r="P9">
        <f t="shared" si="1"/>
        <v>7.4907581073706236E-2</v>
      </c>
      <c r="Q9">
        <f t="shared" si="1"/>
        <v>4.6117478151253929E-2</v>
      </c>
    </row>
    <row r="10" spans="1:17" x14ac:dyDescent="0.35">
      <c r="N10" t="s">
        <v>31</v>
      </c>
      <c r="O10">
        <f>(O9-O8)/10</f>
        <v>-1.1377307352853096E-3</v>
      </c>
      <c r="P10">
        <f t="shared" ref="P10:Q10" si="2">(P9-P8)/10</f>
        <v>-1.1378158515642043E-3</v>
      </c>
      <c r="Q10">
        <f t="shared" si="2"/>
        <v>-7.1154500098864618E-4</v>
      </c>
    </row>
    <row r="12" spans="1:17" x14ac:dyDescent="0.35">
      <c r="A12" t="s">
        <v>32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28</v>
      </c>
      <c r="J12" t="s">
        <v>29</v>
      </c>
      <c r="M12" t="s">
        <v>33</v>
      </c>
      <c r="N12">
        <v>2020</v>
      </c>
      <c r="O12">
        <f>1/C12</f>
        <v>0.16281833735423162</v>
      </c>
      <c r="P12">
        <f t="shared" ref="P12:Q13" si="3">1/D12</f>
        <v>0.15010372546082559</v>
      </c>
      <c r="Q12">
        <f t="shared" si="3"/>
        <v>0.14126995261307565</v>
      </c>
    </row>
    <row r="13" spans="1:17" x14ac:dyDescent="0.35">
      <c r="B13">
        <v>2030</v>
      </c>
      <c r="C13">
        <v>7.3145867627389043</v>
      </c>
      <c r="D13">
        <v>7.8941429251780271</v>
      </c>
      <c r="E13" s="1">
        <f>AVERAGE(C13:D13)/AVERAGE(C12:D12)*E12</f>
        <v>8.4081750335657137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0.13671312302891542</v>
      </c>
      <c r="P13">
        <f t="shared" si="3"/>
        <v>0.126676196450731</v>
      </c>
      <c r="Q13">
        <f t="shared" si="3"/>
        <v>0.11893187237515475</v>
      </c>
    </row>
    <row r="14" spans="1:17" x14ac:dyDescent="0.35">
      <c r="N14" t="s">
        <v>31</v>
      </c>
      <c r="O14">
        <f>(O13-O12)/10</f>
        <v>-2.6105214325316205E-3</v>
      </c>
      <c r="P14">
        <f t="shared" ref="P14:Q14" si="4">(P13-P12)/10</f>
        <v>-2.3427529010094593E-3</v>
      </c>
      <c r="Q14">
        <f t="shared" si="4"/>
        <v>-2.2338080237920901E-3</v>
      </c>
    </row>
    <row r="16" spans="1:17" x14ac:dyDescent="0.35">
      <c r="A16" t="s">
        <v>34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28</v>
      </c>
      <c r="J16" t="s">
        <v>29</v>
      </c>
    </row>
    <row r="17" spans="1:18" x14ac:dyDescent="0.35">
      <c r="B17">
        <v>2030</v>
      </c>
      <c r="C17">
        <v>310221.98052650539</v>
      </c>
      <c r="D17">
        <v>534724.14964890725</v>
      </c>
      <c r="E17" s="1">
        <f>AVERAGE(C17:D17)/AVERAGE(C16:D16)*E16</f>
        <v>184732.12560844785</v>
      </c>
      <c r="G17">
        <v>310221.98052650539</v>
      </c>
      <c r="H17">
        <v>534724.14964890725</v>
      </c>
      <c r="J17">
        <v>184001.48216031818</v>
      </c>
      <c r="K17">
        <v>288225.3579632254</v>
      </c>
      <c r="M17" t="s">
        <v>42</v>
      </c>
    </row>
    <row r="18" spans="1:18" x14ac:dyDescent="0.35">
      <c r="B18" t="s">
        <v>31</v>
      </c>
      <c r="C18">
        <f>(C17-C16)/10</f>
        <v>-22596.291007769421</v>
      </c>
      <c r="D18">
        <f t="shared" ref="D18:E18" si="5">(D17-D16)/10</f>
        <v>-41466.464799373105</v>
      </c>
      <c r="E18">
        <f t="shared" si="5"/>
        <v>-14006.158061380216</v>
      </c>
    </row>
    <row r="19" spans="1:18" x14ac:dyDescent="0.35">
      <c r="B19" t="s">
        <v>35</v>
      </c>
      <c r="C19">
        <f>ABS(C17-C25)*0.5</f>
        <v>91785.729191363498</v>
      </c>
      <c r="D19">
        <f t="shared" ref="D19:E19" si="6">ABS(D17-D25)*0.5</f>
        <v>192638.38682277803</v>
      </c>
      <c r="E19">
        <f t="shared" si="6"/>
        <v>29904.091260936431</v>
      </c>
      <c r="M19" t="s">
        <v>0</v>
      </c>
      <c r="P19" t="s">
        <v>13</v>
      </c>
      <c r="Q19" t="s">
        <v>14</v>
      </c>
      <c r="R19" t="s">
        <v>15</v>
      </c>
    </row>
    <row r="20" spans="1:18" x14ac:dyDescent="0.35">
      <c r="B20">
        <v>2035</v>
      </c>
      <c r="C20">
        <f>C17-C19</f>
        <v>218436.25133514189</v>
      </c>
      <c r="D20">
        <f t="shared" ref="D20:E20" si="7">D17-D19</f>
        <v>342085.76282612921</v>
      </c>
      <c r="E20">
        <f t="shared" si="7"/>
        <v>154828.03434751142</v>
      </c>
      <c r="M20" t="s">
        <v>43</v>
      </c>
      <c r="P20">
        <v>90600</v>
      </c>
      <c r="Q20">
        <v>57600</v>
      </c>
      <c r="R20">
        <v>6000</v>
      </c>
    </row>
    <row r="21" spans="1:18" x14ac:dyDescent="0.35">
      <c r="B21" t="s">
        <v>31</v>
      </c>
      <c r="C21">
        <f>(C20-C17)/5</f>
        <v>-18357.1458382727</v>
      </c>
      <c r="D21">
        <f t="shared" ref="D21:E21" si="8">(D20-D17)/5</f>
        <v>-38527.67736455561</v>
      </c>
      <c r="E21">
        <f t="shared" si="8"/>
        <v>-5980.8182521872859</v>
      </c>
      <c r="M21" t="s">
        <v>46</v>
      </c>
      <c r="P21">
        <v>57328.849446294131</v>
      </c>
      <c r="Q21">
        <v>87254.004011296405</v>
      </c>
      <c r="R21">
        <v>38786.121765003889</v>
      </c>
    </row>
    <row r="22" spans="1:18" x14ac:dyDescent="0.35">
      <c r="M22" t="s">
        <v>47</v>
      </c>
      <c r="P22">
        <v>36267.689987354242</v>
      </c>
      <c r="Q22">
        <v>32832.273324082897</v>
      </c>
      <c r="R22">
        <v>10801.611455597653</v>
      </c>
    </row>
    <row r="23" spans="1:18" x14ac:dyDescent="0.35">
      <c r="M23" t="s">
        <v>44</v>
      </c>
      <c r="P23" s="2">
        <v>7.0000000000000007E-2</v>
      </c>
      <c r="Q23" s="2">
        <v>7.0000000000000007E-2</v>
      </c>
      <c r="R23" s="2">
        <v>0.03</v>
      </c>
    </row>
    <row r="24" spans="1:18" x14ac:dyDescent="0.35">
      <c r="A24" t="s">
        <v>36</v>
      </c>
      <c r="B24">
        <v>2020</v>
      </c>
      <c r="C24">
        <v>122338.01592068397</v>
      </c>
      <c r="D24">
        <v>143547.94883626094</v>
      </c>
      <c r="E24">
        <v>120303.42625468114</v>
      </c>
      <c r="G24" t="s">
        <v>28</v>
      </c>
      <c r="J24" t="s">
        <v>29</v>
      </c>
      <c r="M24" t="s">
        <v>45</v>
      </c>
      <c r="P24" s="2">
        <v>0.04</v>
      </c>
      <c r="Q24" s="2">
        <v>7.0000000000000007E-2</v>
      </c>
      <c r="R24" s="2">
        <v>5.0000000000000001E-3</v>
      </c>
    </row>
    <row r="25" spans="1:18" x14ac:dyDescent="0.35">
      <c r="B25">
        <v>2030</v>
      </c>
      <c r="C25">
        <v>126650.52214377839</v>
      </c>
      <c r="D25">
        <v>149447.37600335115</v>
      </c>
      <c r="E25" s="1">
        <f>AVERAGE(C25:D25)/AVERAGE(C24:D24)*E24</f>
        <v>124923.94308657499</v>
      </c>
      <c r="G25">
        <v>126650.52214377839</v>
      </c>
      <c r="H25">
        <v>149447.37600335115</v>
      </c>
      <c r="J25">
        <v>133386.29772396167</v>
      </c>
      <c r="K25">
        <v>153585.89025644513</v>
      </c>
      <c r="M25" t="s">
        <v>48</v>
      </c>
      <c r="P25" s="3">
        <v>11354.774471870787</v>
      </c>
      <c r="Q25" s="3">
        <v>21005.073827764416</v>
      </c>
      <c r="R25" s="3">
        <v>11354.774471870787</v>
      </c>
    </row>
    <row r="26" spans="1:18" x14ac:dyDescent="0.35">
      <c r="B26" t="s">
        <v>31</v>
      </c>
      <c r="C26">
        <f>(C25-C24)/10</f>
        <v>431.25062230944167</v>
      </c>
      <c r="D26">
        <f t="shared" ref="D26:E26" si="9">(D25-D24)/10</f>
        <v>589.94271670902094</v>
      </c>
      <c r="E26">
        <f t="shared" si="9"/>
        <v>462.05168318938524</v>
      </c>
      <c r="M26" t="s">
        <v>49</v>
      </c>
      <c r="P26" s="3">
        <f>P25*0.6</f>
        <v>6812.8646831224723</v>
      </c>
      <c r="Q26" s="3">
        <f t="shared" ref="Q26:R26" si="10">Q25*0.6</f>
        <v>12603.044296658649</v>
      </c>
      <c r="R26" s="3">
        <f t="shared" si="10"/>
        <v>6812.8646831224723</v>
      </c>
    </row>
    <row r="27" spans="1:18" x14ac:dyDescent="0.35">
      <c r="M27" t="s">
        <v>50</v>
      </c>
      <c r="N27">
        <v>2020</v>
      </c>
      <c r="O27" t="s">
        <v>17</v>
      </c>
      <c r="P27" s="5">
        <v>11.901953294377487</v>
      </c>
      <c r="Q27" s="5">
        <v>11.589400574871437</v>
      </c>
      <c r="R27" s="5">
        <v>18.785365271903114</v>
      </c>
    </row>
    <row r="28" spans="1:18" x14ac:dyDescent="0.35">
      <c r="A28" t="s">
        <v>37</v>
      </c>
      <c r="B28" t="s">
        <v>8</v>
      </c>
      <c r="C28" t="s">
        <v>9</v>
      </c>
      <c r="N28">
        <v>2030</v>
      </c>
      <c r="O28" t="s">
        <v>17</v>
      </c>
      <c r="P28" s="5">
        <v>13.766043227880452</v>
      </c>
      <c r="Q28" s="5">
        <v>13.349783635598081</v>
      </c>
      <c r="R28" s="5">
        <v>21.683752886926019</v>
      </c>
    </row>
    <row r="29" spans="1:18" x14ac:dyDescent="0.35">
      <c r="B29" t="s">
        <v>38</v>
      </c>
      <c r="C29" t="s">
        <v>39</v>
      </c>
      <c r="O29" t="s">
        <v>18</v>
      </c>
      <c r="P29" s="5">
        <v>16.660225224703293</v>
      </c>
      <c r="Q29" s="5">
        <v>16.071721379005741</v>
      </c>
      <c r="R29" s="6">
        <f>AVERAGE(P29:Q29)/AVERAGE(P28:Q28)*R28</f>
        <v>26.174803565323923</v>
      </c>
    </row>
    <row r="30" spans="1:18" x14ac:dyDescent="0.35">
      <c r="A30">
        <v>2020</v>
      </c>
      <c r="B30">
        <v>10.16</v>
      </c>
      <c r="C30">
        <v>0.41699999999999998</v>
      </c>
      <c r="M30" t="s">
        <v>32</v>
      </c>
      <c r="N30">
        <v>2020</v>
      </c>
      <c r="O30" t="s">
        <v>17</v>
      </c>
      <c r="P30" s="5">
        <v>6.1418143450536231</v>
      </c>
      <c r="Q30" s="5">
        <v>6.6620598318259745</v>
      </c>
      <c r="R30" s="6">
        <v>7.0786461062877297</v>
      </c>
    </row>
    <row r="31" spans="1:18" x14ac:dyDescent="0.35">
      <c r="A31">
        <v>2050</v>
      </c>
      <c r="B31">
        <v>10.16</v>
      </c>
      <c r="C31">
        <v>0</v>
      </c>
      <c r="N31">
        <v>2030</v>
      </c>
      <c r="O31" t="s">
        <v>17</v>
      </c>
      <c r="P31" s="5">
        <v>7.3145867627389043</v>
      </c>
      <c r="Q31" s="5">
        <v>7.8941429251780271</v>
      </c>
      <c r="R31" s="6">
        <f>AVERAGE(P31:Q31)/AVERAGE(P30:Q30)*R30</f>
        <v>8.4081750335657137</v>
      </c>
    </row>
    <row r="32" spans="1:18" x14ac:dyDescent="0.35">
      <c r="A32" t="s">
        <v>31</v>
      </c>
      <c r="B32">
        <f>(B31-B30)/30</f>
        <v>0</v>
      </c>
      <c r="C32">
        <f>(C31-C30)/30</f>
        <v>-1.3899999999999999E-2</v>
      </c>
      <c r="O32" t="s">
        <v>18</v>
      </c>
      <c r="P32" s="5">
        <v>8.5923464236502962</v>
      </c>
      <c r="Q32" s="5">
        <v>9.1541783391047478</v>
      </c>
      <c r="R32" s="6">
        <f>AVERAGE(P32:Q32)/AVERAGE(P31:Q31)*R31</f>
        <v>9.8111998506556439</v>
      </c>
    </row>
    <row r="33" spans="1:18" x14ac:dyDescent="0.35">
      <c r="M33" t="s">
        <v>34</v>
      </c>
      <c r="N33">
        <v>2020</v>
      </c>
      <c r="O33" t="s">
        <v>17</v>
      </c>
      <c r="P33" s="3">
        <v>536184.89060419961</v>
      </c>
      <c r="Q33" s="3">
        <v>949388.79764263832</v>
      </c>
      <c r="R33" s="4">
        <v>324793.70622225001</v>
      </c>
    </row>
    <row r="34" spans="1:18" x14ac:dyDescent="0.35">
      <c r="A34" t="s">
        <v>40</v>
      </c>
      <c r="C34" t="s">
        <v>13</v>
      </c>
      <c r="D34" t="s">
        <v>14</v>
      </c>
      <c r="E34" t="s">
        <v>15</v>
      </c>
      <c r="N34">
        <v>2030</v>
      </c>
      <c r="O34" t="s">
        <v>17</v>
      </c>
      <c r="P34" s="3">
        <v>310221.98052650539</v>
      </c>
      <c r="Q34" s="3">
        <v>534724.14964890725</v>
      </c>
      <c r="R34" s="4">
        <f>AVERAGE(P34:Q34)/AVERAGE(P33:Q33)*R33</f>
        <v>184732.12560844785</v>
      </c>
    </row>
    <row r="35" spans="1:18" x14ac:dyDescent="0.35">
      <c r="A35" t="s">
        <v>41</v>
      </c>
      <c r="B35">
        <v>2020</v>
      </c>
      <c r="C35">
        <v>1</v>
      </c>
      <c r="D35">
        <v>1</v>
      </c>
      <c r="E35">
        <v>1</v>
      </c>
      <c r="O35" t="s">
        <v>18</v>
      </c>
      <c r="P35" s="3">
        <v>184001.48216031818</v>
      </c>
      <c r="Q35" s="3">
        <v>288225.3579632254</v>
      </c>
      <c r="R35" s="4">
        <f>AVERAGE(P35:Q35)/AVERAGE(P34:Q34)*R34</f>
        <v>103243.8220970047</v>
      </c>
    </row>
    <row r="36" spans="1:18" x14ac:dyDescent="0.35">
      <c r="B36">
        <v>2030</v>
      </c>
      <c r="C36">
        <v>1</v>
      </c>
      <c r="D36">
        <v>1</v>
      </c>
      <c r="E36">
        <v>1</v>
      </c>
      <c r="M36" t="s">
        <v>36</v>
      </c>
      <c r="N36">
        <v>2020</v>
      </c>
      <c r="O36" t="s">
        <v>17</v>
      </c>
      <c r="P36" s="3">
        <v>122338.01592068397</v>
      </c>
      <c r="Q36" s="3">
        <v>143547.94883626094</v>
      </c>
      <c r="R36" s="4">
        <v>120303.42625468114</v>
      </c>
    </row>
    <row r="37" spans="1:18" x14ac:dyDescent="0.35">
      <c r="C37">
        <f>(C36-C35)/10</f>
        <v>0</v>
      </c>
      <c r="D37">
        <f t="shared" ref="D37:E37" si="11">(D36-D35)/10</f>
        <v>0</v>
      </c>
      <c r="E37">
        <f t="shared" si="11"/>
        <v>0</v>
      </c>
      <c r="N37">
        <v>2030</v>
      </c>
      <c r="O37" t="s">
        <v>17</v>
      </c>
      <c r="P37" s="3">
        <v>126650.52214377839</v>
      </c>
      <c r="Q37" s="3">
        <v>149447.37600335115</v>
      </c>
      <c r="R37" s="4">
        <f>AVERAGE(P37:Q37)/AVERAGE(P36:Q36)*R36</f>
        <v>124923.94308657499</v>
      </c>
    </row>
    <row r="38" spans="1:18" x14ac:dyDescent="0.35">
      <c r="O38" t="s">
        <v>18</v>
      </c>
      <c r="P38" s="3">
        <v>133386.29772396167</v>
      </c>
      <c r="Q38" s="3">
        <v>153585.89025644513</v>
      </c>
      <c r="R38" s="4">
        <f>AVERAGE(P38:Q38)/AVERAGE(P37:Q37)*R37</f>
        <v>129844.15136543461</v>
      </c>
    </row>
    <row r="39" spans="1:18" x14ac:dyDescent="0.35">
      <c r="M39" t="s">
        <v>51</v>
      </c>
      <c r="O39">
        <v>2020</v>
      </c>
      <c r="P39">
        <v>10.16</v>
      </c>
    </row>
    <row r="40" spans="1:18" x14ac:dyDescent="0.35">
      <c r="O40">
        <v>2050</v>
      </c>
      <c r="P40">
        <v>10.16</v>
      </c>
    </row>
    <row r="41" spans="1:18" x14ac:dyDescent="0.35">
      <c r="M41" t="s">
        <v>52</v>
      </c>
      <c r="O41">
        <v>2020</v>
      </c>
      <c r="P41">
        <v>0.41699999999999998</v>
      </c>
    </row>
    <row r="42" spans="1:18" x14ac:dyDescent="0.35">
      <c r="O42">
        <v>2050</v>
      </c>
      <c r="P4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J18" sqref="J1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8443215250.0159798</v>
      </c>
      <c r="J3">
        <v>0</v>
      </c>
      <c r="K3">
        <v>0</v>
      </c>
      <c r="L3">
        <v>0</v>
      </c>
      <c r="M3">
        <v>85783066940.162399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8416097185.9512501</v>
      </c>
      <c r="J4">
        <v>0</v>
      </c>
      <c r="K4">
        <v>0</v>
      </c>
      <c r="L4">
        <v>0</v>
      </c>
      <c r="M4">
        <v>85507547409.264694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8375420089.8584805</v>
      </c>
      <c r="J5">
        <v>0</v>
      </c>
      <c r="K5">
        <v>0</v>
      </c>
      <c r="L5">
        <v>0</v>
      </c>
      <c r="M5">
        <v>85094268112.962097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8321183961.7376499</v>
      </c>
      <c r="J6">
        <v>0</v>
      </c>
      <c r="K6">
        <v>0</v>
      </c>
      <c r="L6">
        <v>0</v>
      </c>
      <c r="M6">
        <v>84543229051.254593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51939937598.229103</v>
      </c>
      <c r="I7">
        <v>8253388801.5884399</v>
      </c>
      <c r="J7">
        <v>0</v>
      </c>
      <c r="K7">
        <v>0</v>
      </c>
      <c r="L7">
        <v>0</v>
      </c>
      <c r="M7">
        <v>83854430224.138596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51939937598.229103</v>
      </c>
      <c r="I8">
        <v>8172034609.3993301</v>
      </c>
      <c r="J8">
        <v>0</v>
      </c>
      <c r="K8">
        <v>0</v>
      </c>
      <c r="L8">
        <v>0</v>
      </c>
      <c r="M8">
        <v>83027871631.497192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51939937598.229103</v>
      </c>
      <c r="I9">
        <v>8077121385.1896296</v>
      </c>
      <c r="J9">
        <v>0</v>
      </c>
      <c r="K9">
        <v>0</v>
      </c>
      <c r="L9">
        <v>0</v>
      </c>
      <c r="M9">
        <v>82063553273.526596</v>
      </c>
    </row>
    <row r="10" spans="1:13" x14ac:dyDescent="0.35">
      <c r="A10" t="s">
        <v>13</v>
      </c>
      <c r="B10">
        <v>2028</v>
      </c>
      <c r="C10">
        <v>0</v>
      </c>
      <c r="D10">
        <v>90600</v>
      </c>
      <c r="E10">
        <v>0</v>
      </c>
      <c r="F10">
        <v>906000</v>
      </c>
      <c r="G10">
        <v>0</v>
      </c>
      <c r="H10">
        <v>51939937598.229103</v>
      </c>
      <c r="I10">
        <v>7968649128.9491701</v>
      </c>
      <c r="J10">
        <v>0</v>
      </c>
      <c r="K10">
        <v>0</v>
      </c>
      <c r="L10">
        <v>0</v>
      </c>
      <c r="M10">
        <v>80961475150.123596</v>
      </c>
    </row>
    <row r="11" spans="1:13" x14ac:dyDescent="0.35">
      <c r="A11" t="s">
        <v>13</v>
      </c>
      <c r="B11">
        <v>2029</v>
      </c>
      <c r="C11">
        <v>10</v>
      </c>
      <c r="D11">
        <v>90590</v>
      </c>
      <c r="E11">
        <v>10</v>
      </c>
      <c r="F11">
        <v>905990</v>
      </c>
      <c r="G11">
        <v>573288.49446294096</v>
      </c>
      <c r="H11">
        <v>51939364309.734596</v>
      </c>
      <c r="I11">
        <v>7846537968.0283098</v>
      </c>
      <c r="J11">
        <v>1605185.03700778</v>
      </c>
      <c r="K11">
        <v>499227.40730141202</v>
      </c>
      <c r="L11">
        <v>577791.629832612</v>
      </c>
      <c r="M11">
        <v>79721294308.679993</v>
      </c>
    </row>
    <row r="12" spans="1:13" x14ac:dyDescent="0.35">
      <c r="A12" t="s">
        <v>13</v>
      </c>
      <c r="B12">
        <v>2030</v>
      </c>
      <c r="C12">
        <v>90</v>
      </c>
      <c r="D12">
        <v>90510</v>
      </c>
      <c r="E12">
        <v>100</v>
      </c>
      <c r="F12">
        <v>905900</v>
      </c>
      <c r="G12">
        <v>5732884.9446294103</v>
      </c>
      <c r="H12">
        <v>51934204713.2845</v>
      </c>
      <c r="I12">
        <v>7710242263.1772404</v>
      </c>
      <c r="J12">
        <v>15829075.086056</v>
      </c>
      <c r="K12">
        <v>2791997.8247385402</v>
      </c>
      <c r="L12">
        <v>3798485.0684313099</v>
      </c>
      <c r="M12">
        <v>78340461876.7547</v>
      </c>
    </row>
    <row r="13" spans="1:13" x14ac:dyDescent="0.35">
      <c r="A13" t="s">
        <v>13</v>
      </c>
      <c r="B13">
        <v>2031</v>
      </c>
      <c r="C13">
        <v>240</v>
      </c>
      <c r="D13">
        <v>90360</v>
      </c>
      <c r="E13">
        <v>340</v>
      </c>
      <c r="F13">
        <v>905660</v>
      </c>
      <c r="G13">
        <v>19491808.811739899</v>
      </c>
      <c r="H13">
        <v>51920445789.417397</v>
      </c>
      <c r="I13">
        <v>7572806835.3902903</v>
      </c>
      <c r="J13">
        <v>53165381.1261269</v>
      </c>
      <c r="K13">
        <v>3502378.0162587902</v>
      </c>
      <c r="L13">
        <v>6379017.8916691802</v>
      </c>
      <c r="M13">
        <v>76953758424.720703</v>
      </c>
    </row>
    <row r="14" spans="1:13" x14ac:dyDescent="0.35">
      <c r="A14" t="s">
        <v>13</v>
      </c>
      <c r="B14">
        <v>2032</v>
      </c>
      <c r="C14">
        <v>470</v>
      </c>
      <c r="D14">
        <v>90130</v>
      </c>
      <c r="E14">
        <v>810</v>
      </c>
      <c r="F14">
        <v>905190</v>
      </c>
      <c r="G14">
        <v>46436368.051498197</v>
      </c>
      <c r="H14">
        <v>51893501230.177696</v>
      </c>
      <c r="I14">
        <v>7433673518.9441996</v>
      </c>
      <c r="J14">
        <v>125118931.749152</v>
      </c>
      <c r="K14">
        <v>0</v>
      </c>
      <c r="L14">
        <v>0</v>
      </c>
      <c r="M14">
        <v>75557427709.196701</v>
      </c>
    </row>
    <row r="15" spans="1:13" x14ac:dyDescent="0.35">
      <c r="A15" t="s">
        <v>13</v>
      </c>
      <c r="B15">
        <v>2033</v>
      </c>
      <c r="C15">
        <v>1440</v>
      </c>
      <c r="D15">
        <v>89160</v>
      </c>
      <c r="E15">
        <v>2250</v>
      </c>
      <c r="F15">
        <v>903750</v>
      </c>
      <c r="G15">
        <v>128989911.254161</v>
      </c>
      <c r="H15">
        <v>51810947686.975403</v>
      </c>
      <c r="I15">
        <v>7287443569.3106298</v>
      </c>
      <c r="J15">
        <v>342007958.90088201</v>
      </c>
      <c r="K15">
        <v>0</v>
      </c>
      <c r="L15">
        <v>0</v>
      </c>
      <c r="M15">
        <v>74121243144.884293</v>
      </c>
    </row>
    <row r="16" spans="1:13" x14ac:dyDescent="0.35">
      <c r="A16" t="s">
        <v>13</v>
      </c>
      <c r="B16">
        <v>2034</v>
      </c>
      <c r="C16">
        <v>3480</v>
      </c>
      <c r="D16">
        <v>87120</v>
      </c>
      <c r="E16">
        <v>5730</v>
      </c>
      <c r="F16">
        <v>900270</v>
      </c>
      <c r="G16">
        <v>328494307.32726598</v>
      </c>
      <c r="H16">
        <v>51611443290.902901</v>
      </c>
      <c r="I16">
        <v>7126661621.9695196</v>
      </c>
      <c r="J16">
        <v>857542463.53538406</v>
      </c>
      <c r="K16">
        <v>0</v>
      </c>
      <c r="L16">
        <v>0</v>
      </c>
      <c r="M16">
        <v>72597599523.100601</v>
      </c>
    </row>
    <row r="17" spans="1:13" x14ac:dyDescent="0.35">
      <c r="A17" t="s">
        <v>13</v>
      </c>
      <c r="B17">
        <v>2035</v>
      </c>
      <c r="C17">
        <v>8970</v>
      </c>
      <c r="D17">
        <v>81630</v>
      </c>
      <c r="E17">
        <v>14700</v>
      </c>
      <c r="F17">
        <v>891300</v>
      </c>
      <c r="G17">
        <v>842734086.86054802</v>
      </c>
      <c r="H17">
        <v>51097203511.3713</v>
      </c>
      <c r="I17">
        <v>6927480145.2486801</v>
      </c>
      <c r="J17">
        <v>2164173821.8863802</v>
      </c>
      <c r="K17">
        <v>0</v>
      </c>
      <c r="L17">
        <v>0</v>
      </c>
      <c r="M17">
        <v>70834428517.589905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8753880733.2644596</v>
      </c>
      <c r="J19">
        <v>0</v>
      </c>
      <c r="K19">
        <v>0</v>
      </c>
      <c r="L19">
        <v>0</v>
      </c>
      <c r="M19">
        <v>88939428249.966995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8730332174.6834202</v>
      </c>
      <c r="J20">
        <v>0</v>
      </c>
      <c r="K20">
        <v>0</v>
      </c>
      <c r="L20">
        <v>0</v>
      </c>
      <c r="M20">
        <v>88700174894.783493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8695009336.8149796</v>
      </c>
      <c r="J21">
        <v>0</v>
      </c>
      <c r="K21">
        <v>0</v>
      </c>
      <c r="L21">
        <v>0</v>
      </c>
      <c r="M21">
        <v>88341294862.040207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8647912219.6519699</v>
      </c>
      <c r="J22">
        <v>0</v>
      </c>
      <c r="K22">
        <v>0</v>
      </c>
      <c r="L22">
        <v>0</v>
      </c>
      <c r="M22">
        <v>87862788151.664001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8589040823.19872</v>
      </c>
      <c r="J23">
        <v>0</v>
      </c>
      <c r="K23">
        <v>0</v>
      </c>
      <c r="L23">
        <v>0</v>
      </c>
      <c r="M23">
        <v>87264654763.699005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8518395147.4534597</v>
      </c>
      <c r="J24">
        <v>0</v>
      </c>
      <c r="K24">
        <v>0</v>
      </c>
      <c r="L24">
        <v>0</v>
      </c>
      <c r="M24">
        <v>86546894698.127106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8435975192.4183598</v>
      </c>
      <c r="J25">
        <v>0</v>
      </c>
      <c r="K25">
        <v>0</v>
      </c>
      <c r="L25">
        <v>0</v>
      </c>
      <c r="M25">
        <v>85709507954.970505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8341780958.0861502</v>
      </c>
      <c r="J26">
        <v>0</v>
      </c>
      <c r="K26">
        <v>0</v>
      </c>
      <c r="L26">
        <v>0</v>
      </c>
      <c r="M26">
        <v>84752494534.155304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8235812444.4698696</v>
      </c>
      <c r="J27">
        <v>0</v>
      </c>
      <c r="K27">
        <v>0</v>
      </c>
      <c r="L27">
        <v>0</v>
      </c>
      <c r="M27">
        <v>83675854435.813904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50258306310.524803</v>
      </c>
      <c r="I28">
        <v>8118069651.5612898</v>
      </c>
      <c r="J28">
        <v>0</v>
      </c>
      <c r="K28">
        <v>0</v>
      </c>
      <c r="L28">
        <v>0</v>
      </c>
      <c r="M28">
        <v>82479587659.862793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50258306310.524803</v>
      </c>
      <c r="I29">
        <v>8000326858.6535702</v>
      </c>
      <c r="J29">
        <v>0</v>
      </c>
      <c r="K29">
        <v>0</v>
      </c>
      <c r="L29">
        <v>0</v>
      </c>
      <c r="M29">
        <v>81283320883.920303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50258306310.524803</v>
      </c>
      <c r="I30">
        <v>7882584065.7410297</v>
      </c>
      <c r="J30">
        <v>0</v>
      </c>
      <c r="K30">
        <v>0</v>
      </c>
      <c r="L30">
        <v>0</v>
      </c>
      <c r="M30">
        <v>80087054107.928894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50258306310.524803</v>
      </c>
      <c r="I31">
        <v>7764841272.8332195</v>
      </c>
      <c r="J31">
        <v>0</v>
      </c>
      <c r="K31">
        <v>0</v>
      </c>
      <c r="L31">
        <v>0</v>
      </c>
      <c r="M31">
        <v>78890787331.985504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50258306310.524803</v>
      </c>
      <c r="I32">
        <v>7647098479.92488</v>
      </c>
      <c r="J32">
        <v>0</v>
      </c>
      <c r="K32">
        <v>0</v>
      </c>
      <c r="L32">
        <v>0</v>
      </c>
      <c r="M32">
        <v>77694520556.036804</v>
      </c>
    </row>
    <row r="33" spans="1:13" x14ac:dyDescent="0.35">
      <c r="A33" t="s">
        <v>14</v>
      </c>
      <c r="B33">
        <v>2035</v>
      </c>
      <c r="C33">
        <v>460</v>
      </c>
      <c r="D33">
        <v>57140</v>
      </c>
      <c r="E33">
        <v>460</v>
      </c>
      <c r="F33">
        <v>575540</v>
      </c>
      <c r="G33">
        <v>40136841.845196299</v>
      </c>
      <c r="H33">
        <v>50218169468.679497</v>
      </c>
      <c r="I33">
        <v>7523765798.0668802</v>
      </c>
      <c r="J33">
        <v>105433147.68252601</v>
      </c>
      <c r="K33">
        <v>0</v>
      </c>
      <c r="L33">
        <v>0</v>
      </c>
      <c r="M33">
        <v>76463443319.651306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0</v>
      </c>
      <c r="D35">
        <v>6000</v>
      </c>
      <c r="E35">
        <v>0</v>
      </c>
      <c r="F35">
        <v>72000</v>
      </c>
      <c r="G35">
        <v>0</v>
      </c>
      <c r="H35">
        <v>2792600767.0798502</v>
      </c>
      <c r="I35">
        <v>393990733.53259999</v>
      </c>
      <c r="J35">
        <v>0</v>
      </c>
      <c r="K35">
        <v>0</v>
      </c>
      <c r="L35">
        <v>0</v>
      </c>
      <c r="M35">
        <v>4002945852.6912098</v>
      </c>
    </row>
    <row r="36" spans="1:13" x14ac:dyDescent="0.35">
      <c r="A36" t="s">
        <v>15</v>
      </c>
      <c r="B36">
        <v>2022</v>
      </c>
      <c r="C36">
        <v>5410</v>
      </c>
      <c r="D36">
        <v>590</v>
      </c>
      <c r="E36">
        <v>5410</v>
      </c>
      <c r="F36">
        <v>66590</v>
      </c>
      <c r="G36">
        <v>209832918.748669</v>
      </c>
      <c r="H36">
        <v>2582767848.3312402</v>
      </c>
      <c r="I36">
        <v>364245410.95931101</v>
      </c>
      <c r="J36">
        <v>412569992.83363199</v>
      </c>
      <c r="K36">
        <v>481676196.13146698</v>
      </c>
      <c r="L36">
        <v>94749387.531629905</v>
      </c>
      <c r="M36">
        <v>3861305616.5574498</v>
      </c>
    </row>
    <row r="37" spans="1:13" x14ac:dyDescent="0.35">
      <c r="A37" t="s">
        <v>15</v>
      </c>
      <c r="B37">
        <v>2023</v>
      </c>
      <c r="C37">
        <v>5890</v>
      </c>
      <c r="D37">
        <v>110</v>
      </c>
      <c r="E37">
        <v>11300</v>
      </c>
      <c r="F37">
        <v>60700</v>
      </c>
      <c r="G37">
        <v>438283175.944547</v>
      </c>
      <c r="H37">
        <v>2354317591.1354299</v>
      </c>
      <c r="I37">
        <v>331943662.50331199</v>
      </c>
      <c r="J37">
        <v>855576214.06462204</v>
      </c>
      <c r="K37">
        <v>499663835.01133299</v>
      </c>
      <c r="L37">
        <v>196488653.26456901</v>
      </c>
      <c r="M37">
        <v>3693645364.1721001</v>
      </c>
    </row>
    <row r="38" spans="1:13" x14ac:dyDescent="0.35">
      <c r="A38" t="s">
        <v>15</v>
      </c>
      <c r="B38">
        <v>2024</v>
      </c>
      <c r="C38">
        <v>5980</v>
      </c>
      <c r="D38">
        <v>20</v>
      </c>
      <c r="E38">
        <v>17280</v>
      </c>
      <c r="F38">
        <v>54720</v>
      </c>
      <c r="G38">
        <v>670224184.09928</v>
      </c>
      <c r="H38">
        <v>2122376582.9807601</v>
      </c>
      <c r="I38">
        <v>299170436.012272</v>
      </c>
      <c r="J38">
        <v>1299088496.68453</v>
      </c>
      <c r="K38">
        <v>482171718.71425498</v>
      </c>
      <c r="L38">
        <v>298344139.29342699</v>
      </c>
      <c r="M38">
        <v>3509062212.5864701</v>
      </c>
    </row>
    <row r="39" spans="1:13" x14ac:dyDescent="0.35">
      <c r="A39" t="s">
        <v>15</v>
      </c>
      <c r="B39">
        <v>2025</v>
      </c>
      <c r="C39">
        <v>6000</v>
      </c>
      <c r="D39">
        <v>0</v>
      </c>
      <c r="E39">
        <v>23280</v>
      </c>
      <c r="F39">
        <v>48720</v>
      </c>
      <c r="G39">
        <v>902940914.68931401</v>
      </c>
      <c r="H39">
        <v>1889659852.3908</v>
      </c>
      <c r="I39">
        <v>266294554.509543</v>
      </c>
      <c r="J39">
        <v>1737800017.1974399</v>
      </c>
      <c r="K39">
        <v>458573248.64762998</v>
      </c>
      <c r="L39">
        <v>399097099.01832598</v>
      </c>
      <c r="M39">
        <v>3309438179.7930698</v>
      </c>
    </row>
    <row r="40" spans="1:13" x14ac:dyDescent="0.35">
      <c r="A40" t="s">
        <v>15</v>
      </c>
      <c r="B40">
        <v>2026</v>
      </c>
      <c r="C40">
        <v>6000</v>
      </c>
      <c r="D40">
        <v>0</v>
      </c>
      <c r="E40">
        <v>29280</v>
      </c>
      <c r="F40">
        <v>42720</v>
      </c>
      <c r="G40">
        <v>1135657645.27932</v>
      </c>
      <c r="H40">
        <v>1656943121.8008399</v>
      </c>
      <c r="I40">
        <v>233418673.00681299</v>
      </c>
      <c r="J40">
        <v>2170227456.9322801</v>
      </c>
      <c r="K40">
        <v>433362164.13713902</v>
      </c>
      <c r="L40">
        <v>498406878.63981402</v>
      </c>
      <c r="M40">
        <v>3095521597.3818302</v>
      </c>
    </row>
    <row r="41" spans="1:13" x14ac:dyDescent="0.35">
      <c r="A41" t="s">
        <v>15</v>
      </c>
      <c r="B41">
        <v>2027</v>
      </c>
      <c r="C41">
        <v>6000</v>
      </c>
      <c r="D41">
        <v>0</v>
      </c>
      <c r="E41">
        <v>35280</v>
      </c>
      <c r="F41">
        <v>36720</v>
      </c>
      <c r="G41">
        <v>1368374375.8692901</v>
      </c>
      <c r="H41">
        <v>1424226391.21088</v>
      </c>
      <c r="I41">
        <v>200542791.50408301</v>
      </c>
      <c r="J41">
        <v>2596370815.8891902</v>
      </c>
      <c r="K41">
        <v>340125899.68888497</v>
      </c>
      <c r="L41">
        <v>496894565.131603</v>
      </c>
      <c r="M41">
        <v>2867574511.5212598</v>
      </c>
    </row>
    <row r="42" spans="1:13" x14ac:dyDescent="0.35">
      <c r="A42" t="s">
        <v>15</v>
      </c>
      <c r="B42">
        <v>2028</v>
      </c>
      <c r="C42">
        <v>6000</v>
      </c>
      <c r="D42">
        <v>0</v>
      </c>
      <c r="E42">
        <v>41280</v>
      </c>
      <c r="F42">
        <v>30720</v>
      </c>
      <c r="G42">
        <v>1601091106.45925</v>
      </c>
      <c r="H42">
        <v>1191509660.6209099</v>
      </c>
      <c r="I42">
        <v>167666910.00135401</v>
      </c>
      <c r="J42">
        <v>3016230094.0681701</v>
      </c>
      <c r="K42">
        <v>255293330.077452</v>
      </c>
      <c r="L42">
        <v>461797931.71510398</v>
      </c>
      <c r="M42">
        <v>2625858968.3798099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47280</v>
      </c>
      <c r="F43">
        <v>24720</v>
      </c>
      <c r="G43">
        <v>1833807837.0492101</v>
      </c>
      <c r="H43">
        <v>958792930.03092206</v>
      </c>
      <c r="I43">
        <v>134791028.498633</v>
      </c>
      <c r="J43">
        <v>3429805291.4692202</v>
      </c>
      <c r="K43">
        <v>178864455.30284601</v>
      </c>
      <c r="L43">
        <v>393838568.44200498</v>
      </c>
      <c r="M43">
        <v>2370637014.1259699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53280</v>
      </c>
      <c r="F44">
        <v>18720</v>
      </c>
      <c r="G44">
        <v>2066524567.6391699</v>
      </c>
      <c r="H44">
        <v>726076199.44088805</v>
      </c>
      <c r="I44">
        <v>101915146.995912</v>
      </c>
      <c r="J44">
        <v>3837096408.0920501</v>
      </c>
      <c r="K44">
        <v>110839275.365068</v>
      </c>
      <c r="L44">
        <v>293738065.36397302</v>
      </c>
      <c r="M44">
        <v>2102170694.9280601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59280</v>
      </c>
      <c r="F45">
        <v>12720</v>
      </c>
      <c r="G45">
        <v>2299241298.2291298</v>
      </c>
      <c r="H45">
        <v>493359468.85085499</v>
      </c>
      <c r="I45">
        <v>69039265.493191704</v>
      </c>
      <c r="J45">
        <v>4238103443.9369502</v>
      </c>
      <c r="K45">
        <v>53625392.206877299</v>
      </c>
      <c r="L45">
        <v>162218012.53274199</v>
      </c>
      <c r="M45">
        <v>1820722056.9545701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65280</v>
      </c>
      <c r="F46">
        <v>6720</v>
      </c>
      <c r="G46">
        <v>2531958028.8190999</v>
      </c>
      <c r="H46">
        <v>260642738.260822</v>
      </c>
      <c r="I46">
        <v>36163383.9904695</v>
      </c>
      <c r="J46">
        <v>4632826399.0036697</v>
      </c>
      <c r="K46">
        <v>0</v>
      </c>
      <c r="L46">
        <v>0</v>
      </c>
      <c r="M46">
        <v>1526553146.3738799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71280</v>
      </c>
      <c r="F47">
        <v>720</v>
      </c>
      <c r="G47">
        <v>2764674759.40906</v>
      </c>
      <c r="H47">
        <v>27926007.670802701</v>
      </c>
      <c r="I47">
        <v>3807346.9878100902</v>
      </c>
      <c r="J47">
        <v>5021265273.2924204</v>
      </c>
      <c r="K47">
        <v>0</v>
      </c>
      <c r="L47">
        <v>0</v>
      </c>
      <c r="M47">
        <v>1225207629.4751401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71870</v>
      </c>
      <c r="F48">
        <v>130</v>
      </c>
      <c r="G48">
        <v>2787558571.2504001</v>
      </c>
      <c r="H48">
        <v>5042195.8294505002</v>
      </c>
      <c r="I48">
        <v>676788.058388039</v>
      </c>
      <c r="J48">
        <v>4990850073.9699297</v>
      </c>
      <c r="K48">
        <v>0</v>
      </c>
      <c r="L48">
        <v>0</v>
      </c>
      <c r="M48">
        <v>1116841223.12413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71980</v>
      </c>
      <c r="F49">
        <v>20</v>
      </c>
      <c r="G49">
        <v>2791825044.6445498</v>
      </c>
      <c r="H49">
        <v>775722.43530007696</v>
      </c>
      <c r="I49">
        <v>102655.011674906</v>
      </c>
      <c r="J49">
        <v>4923714565.4721003</v>
      </c>
      <c r="K49">
        <v>0</v>
      </c>
      <c r="L49">
        <v>0</v>
      </c>
      <c r="M49">
        <v>1027637461.81954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1C51-F3AC-4996-BE53-B8658EEB5179}">
  <dimension ref="A1:M49"/>
  <sheetViews>
    <sheetView workbookViewId="0">
      <selection activeCell="G25" sqref="G2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8432655612.1997499</v>
      </c>
      <c r="J3">
        <v>0</v>
      </c>
      <c r="K3">
        <v>0</v>
      </c>
      <c r="L3">
        <v>0</v>
      </c>
      <c r="M3">
        <v>85675781019.949402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8384418272.5111799</v>
      </c>
      <c r="J4">
        <v>0</v>
      </c>
      <c r="K4">
        <v>0</v>
      </c>
      <c r="L4">
        <v>0</v>
      </c>
      <c r="M4">
        <v>85185689648.713593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8312062262.9696903</v>
      </c>
      <c r="J5">
        <v>0</v>
      </c>
      <c r="K5">
        <v>0</v>
      </c>
      <c r="L5">
        <v>0</v>
      </c>
      <c r="M5">
        <v>84450552591.772003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8215587583.58391</v>
      </c>
      <c r="J6">
        <v>0</v>
      </c>
      <c r="K6">
        <v>0</v>
      </c>
      <c r="L6">
        <v>0</v>
      </c>
      <c r="M6">
        <v>83470369849.212494</v>
      </c>
    </row>
    <row r="7" spans="1:13" x14ac:dyDescent="0.35">
      <c r="A7" t="s">
        <v>13</v>
      </c>
      <c r="B7">
        <v>2025</v>
      </c>
      <c r="C7">
        <v>10</v>
      </c>
      <c r="D7">
        <v>90590</v>
      </c>
      <c r="E7">
        <v>10</v>
      </c>
      <c r="F7">
        <v>905990</v>
      </c>
      <c r="G7">
        <v>573288.49446294096</v>
      </c>
      <c r="H7">
        <v>51939364309.734596</v>
      </c>
      <c r="I7">
        <v>8094914202.9985504</v>
      </c>
      <c r="J7">
        <v>1566921.4644717099</v>
      </c>
      <c r="K7">
        <v>1080279.55914677</v>
      </c>
      <c r="L7">
        <v>1128037.0622747401</v>
      </c>
      <c r="M7">
        <v>82244872807.674194</v>
      </c>
    </row>
    <row r="8" spans="1:13" x14ac:dyDescent="0.35">
      <c r="A8" t="s">
        <v>13</v>
      </c>
      <c r="B8">
        <v>2026</v>
      </c>
      <c r="C8">
        <v>350</v>
      </c>
      <c r="D8">
        <v>90250</v>
      </c>
      <c r="E8">
        <v>360</v>
      </c>
      <c r="F8">
        <v>905640</v>
      </c>
      <c r="G8">
        <v>20638385.8006658</v>
      </c>
      <c r="H8">
        <v>51919299212.428497</v>
      </c>
      <c r="I8">
        <v>7947494260.1577597</v>
      </c>
      <c r="J8">
        <v>54581900.7250771</v>
      </c>
      <c r="K8">
        <v>34111858.781476401</v>
      </c>
      <c r="L8">
        <v>39293869.120649204</v>
      </c>
      <c r="M8">
        <v>80764750205.284698</v>
      </c>
    </row>
    <row r="9" spans="1:13" x14ac:dyDescent="0.35">
      <c r="A9" t="s">
        <v>13</v>
      </c>
      <c r="B9">
        <v>2027</v>
      </c>
      <c r="C9">
        <v>2520</v>
      </c>
      <c r="D9">
        <v>88080</v>
      </c>
      <c r="E9">
        <v>2880</v>
      </c>
      <c r="F9">
        <v>903120</v>
      </c>
      <c r="G9">
        <v>165107086.40532601</v>
      </c>
      <c r="H9">
        <v>51774830511.824303</v>
      </c>
      <c r="I9">
        <v>7759837370.53232</v>
      </c>
      <c r="J9">
        <v>423133393.03092301</v>
      </c>
      <c r="K9">
        <v>182483597.95689401</v>
      </c>
      <c r="L9">
        <v>253847092.55667201</v>
      </c>
      <c r="M9">
        <v>78975223430.360306</v>
      </c>
    </row>
    <row r="10" spans="1:13" x14ac:dyDescent="0.35">
      <c r="A10" t="s">
        <v>13</v>
      </c>
      <c r="B10">
        <v>2028</v>
      </c>
      <c r="C10">
        <v>12590</v>
      </c>
      <c r="D10">
        <v>78010</v>
      </c>
      <c r="E10">
        <v>15470</v>
      </c>
      <c r="F10">
        <v>890530</v>
      </c>
      <c r="G10">
        <v>886877300.934196</v>
      </c>
      <c r="H10">
        <v>51053060297.297798</v>
      </c>
      <c r="I10">
        <v>7476183305.4258003</v>
      </c>
      <c r="J10">
        <v>2198698764.5570202</v>
      </c>
      <c r="K10">
        <v>640675296.57202101</v>
      </c>
      <c r="L10">
        <v>1055238462.35404</v>
      </c>
      <c r="M10">
        <v>76630384465.327698</v>
      </c>
    </row>
    <row r="11" spans="1:13" x14ac:dyDescent="0.35">
      <c r="A11" t="s">
        <v>13</v>
      </c>
      <c r="B11">
        <v>2029</v>
      </c>
      <c r="C11">
        <v>44590</v>
      </c>
      <c r="D11">
        <v>46010</v>
      </c>
      <c r="E11">
        <v>60060</v>
      </c>
      <c r="F11">
        <v>845940</v>
      </c>
      <c r="G11">
        <v>3443170697.7445598</v>
      </c>
      <c r="H11">
        <v>48496766900.496002</v>
      </c>
      <c r="I11">
        <v>6949736765.4662504</v>
      </c>
      <c r="J11">
        <v>8254423765.5238199</v>
      </c>
      <c r="K11">
        <v>1466251786.1670599</v>
      </c>
      <c r="L11">
        <v>2971206964.21489</v>
      </c>
      <c r="M11">
        <v>73018791834.293503</v>
      </c>
    </row>
    <row r="12" spans="1:13" x14ac:dyDescent="0.35">
      <c r="A12" t="s">
        <v>13</v>
      </c>
      <c r="B12">
        <v>2030</v>
      </c>
      <c r="C12">
        <v>87750</v>
      </c>
      <c r="D12">
        <v>2850</v>
      </c>
      <c r="E12">
        <v>147810</v>
      </c>
      <c r="F12">
        <v>758190</v>
      </c>
      <c r="G12">
        <v>8473777236.6570997</v>
      </c>
      <c r="H12">
        <v>43466160361.600197</v>
      </c>
      <c r="I12">
        <v>6123074774.12115</v>
      </c>
      <c r="J12">
        <v>19713543649.968899</v>
      </c>
      <c r="K12">
        <v>1614613005.9568801</v>
      </c>
      <c r="L12">
        <v>4730636552.8734798</v>
      </c>
      <c r="M12">
        <v>67690804839.762199</v>
      </c>
    </row>
    <row r="13" spans="1:13" x14ac:dyDescent="0.35">
      <c r="A13" t="s">
        <v>13</v>
      </c>
      <c r="B13">
        <v>2031</v>
      </c>
      <c r="C13">
        <v>85450</v>
      </c>
      <c r="D13">
        <v>5150</v>
      </c>
      <c r="E13">
        <v>233260</v>
      </c>
      <c r="F13">
        <v>672740</v>
      </c>
      <c r="G13">
        <v>13372527421.8431</v>
      </c>
      <c r="H13">
        <v>38567410176.430397</v>
      </c>
      <c r="I13">
        <v>5334506259.7895403</v>
      </c>
      <c r="J13">
        <v>30426195128.726601</v>
      </c>
      <c r="K13">
        <v>764520994.97952604</v>
      </c>
      <c r="L13">
        <v>3650669646.1202302</v>
      </c>
      <c r="M13">
        <v>62234141732.958397</v>
      </c>
    </row>
    <row r="14" spans="1:13" x14ac:dyDescent="0.35">
      <c r="A14" t="s">
        <v>13</v>
      </c>
      <c r="B14">
        <v>2032</v>
      </c>
      <c r="C14">
        <v>82910</v>
      </c>
      <c r="D14">
        <v>7690</v>
      </c>
      <c r="E14">
        <v>316170</v>
      </c>
      <c r="F14">
        <v>589830</v>
      </c>
      <c r="G14">
        <v>18125662329.4324</v>
      </c>
      <c r="H14">
        <v>33814275268.853802</v>
      </c>
      <c r="I14">
        <v>4584280173.1528101</v>
      </c>
      <c r="J14">
        <v>40387558567.065598</v>
      </c>
      <c r="K14">
        <v>0</v>
      </c>
      <c r="L14">
        <v>0</v>
      </c>
      <c r="M14">
        <v>56681253712.712303</v>
      </c>
    </row>
    <row r="15" spans="1:13" x14ac:dyDescent="0.35">
      <c r="A15" t="s">
        <v>13</v>
      </c>
      <c r="B15">
        <v>2033</v>
      </c>
      <c r="C15">
        <v>88150</v>
      </c>
      <c r="D15">
        <v>2450</v>
      </c>
      <c r="E15">
        <v>404320</v>
      </c>
      <c r="F15">
        <v>501680</v>
      </c>
      <c r="G15">
        <v>23179200408.106701</v>
      </c>
      <c r="H15">
        <v>28760737190.179501</v>
      </c>
      <c r="I15">
        <v>3825348711.0495901</v>
      </c>
      <c r="J15">
        <v>50518279243.462502</v>
      </c>
      <c r="K15">
        <v>0</v>
      </c>
      <c r="L15">
        <v>0</v>
      </c>
      <c r="M15">
        <v>50803012289.494003</v>
      </c>
    </row>
    <row r="16" spans="1:13" x14ac:dyDescent="0.35">
      <c r="A16" t="s">
        <v>13</v>
      </c>
      <c r="B16">
        <v>2034</v>
      </c>
      <c r="C16">
        <v>90160</v>
      </c>
      <c r="D16">
        <v>440</v>
      </c>
      <c r="E16">
        <v>494480</v>
      </c>
      <c r="F16">
        <v>411520</v>
      </c>
      <c r="G16">
        <v>28347969474.167599</v>
      </c>
      <c r="H16">
        <v>23591968124.118599</v>
      </c>
      <c r="I16">
        <v>3078613148.3459802</v>
      </c>
      <c r="J16">
        <v>60409295771.827499</v>
      </c>
      <c r="K16">
        <v>0</v>
      </c>
      <c r="L16">
        <v>0</v>
      </c>
      <c r="M16">
        <v>44713736966.849602</v>
      </c>
    </row>
    <row r="17" spans="1:13" x14ac:dyDescent="0.35">
      <c r="A17" t="s">
        <v>13</v>
      </c>
      <c r="B17">
        <v>2035</v>
      </c>
      <c r="C17">
        <v>90590</v>
      </c>
      <c r="D17">
        <v>10</v>
      </c>
      <c r="E17">
        <v>585060</v>
      </c>
      <c r="F17">
        <v>320940</v>
      </c>
      <c r="G17">
        <v>33540816656.9958</v>
      </c>
      <c r="H17">
        <v>18399120941.290298</v>
      </c>
      <c r="I17">
        <v>2353662511.0325599</v>
      </c>
      <c r="J17">
        <v>69872968393.915497</v>
      </c>
      <c r="K17">
        <v>0</v>
      </c>
      <c r="L17">
        <v>0</v>
      </c>
      <c r="M17">
        <v>38481725022.222198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8745117462.1849308</v>
      </c>
      <c r="J19">
        <v>0</v>
      </c>
      <c r="K19">
        <v>0</v>
      </c>
      <c r="L19">
        <v>0</v>
      </c>
      <c r="M19">
        <v>88850393415.798904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8704042361.4480991</v>
      </c>
      <c r="J20">
        <v>0</v>
      </c>
      <c r="K20">
        <v>0</v>
      </c>
      <c r="L20">
        <v>0</v>
      </c>
      <c r="M20">
        <v>88433070392.312698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8642429710.3395805</v>
      </c>
      <c r="J21">
        <v>0</v>
      </c>
      <c r="K21">
        <v>0</v>
      </c>
      <c r="L21">
        <v>0</v>
      </c>
      <c r="M21">
        <v>87807085857.050201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8560279508.8615704</v>
      </c>
      <c r="J22">
        <v>0</v>
      </c>
      <c r="K22">
        <v>0</v>
      </c>
      <c r="L22">
        <v>0</v>
      </c>
      <c r="M22">
        <v>86972439810.033493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8457591757.0158596</v>
      </c>
      <c r="J23">
        <v>0</v>
      </c>
      <c r="K23">
        <v>0</v>
      </c>
      <c r="L23">
        <v>0</v>
      </c>
      <c r="M23">
        <v>85929132251.281204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8334366454.7941504</v>
      </c>
      <c r="J24">
        <v>0</v>
      </c>
      <c r="K24">
        <v>0</v>
      </c>
      <c r="L24">
        <v>0</v>
      </c>
      <c r="M24">
        <v>84677163180.708603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8190603602.2014704</v>
      </c>
      <c r="J25">
        <v>0</v>
      </c>
      <c r="K25">
        <v>0</v>
      </c>
      <c r="L25">
        <v>0</v>
      </c>
      <c r="M25">
        <v>83216532598.366898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8026303199.2466698</v>
      </c>
      <c r="J26">
        <v>0</v>
      </c>
      <c r="K26">
        <v>0</v>
      </c>
      <c r="L26">
        <v>0</v>
      </c>
      <c r="M26">
        <v>81547240504.346207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7841465245.9167099</v>
      </c>
      <c r="J27">
        <v>0</v>
      </c>
      <c r="K27">
        <v>0</v>
      </c>
      <c r="L27">
        <v>0</v>
      </c>
      <c r="M27">
        <v>79669286898.513794</v>
      </c>
    </row>
    <row r="28" spans="1:13" x14ac:dyDescent="0.35">
      <c r="A28" t="s">
        <v>14</v>
      </c>
      <c r="B28">
        <v>2030</v>
      </c>
      <c r="C28">
        <v>32300</v>
      </c>
      <c r="D28">
        <v>25300</v>
      </c>
      <c r="E28">
        <v>32300</v>
      </c>
      <c r="F28">
        <v>543700</v>
      </c>
      <c r="G28">
        <v>2818304329.5648899</v>
      </c>
      <c r="H28">
        <v>47440001980.952202</v>
      </c>
      <c r="I28">
        <v>7259710629.0027399</v>
      </c>
      <c r="J28">
        <v>6654834711.5261803</v>
      </c>
      <c r="K28">
        <v>930967906.22117198</v>
      </c>
      <c r="L28">
        <v>5553521412.1440201</v>
      </c>
      <c r="M28">
        <v>75608704040.472107</v>
      </c>
    </row>
    <row r="29" spans="1:13" x14ac:dyDescent="0.35">
      <c r="A29" t="s">
        <v>14</v>
      </c>
      <c r="B29">
        <v>2031</v>
      </c>
      <c r="C29">
        <v>41330</v>
      </c>
      <c r="D29">
        <v>16270</v>
      </c>
      <c r="E29">
        <v>73630</v>
      </c>
      <c r="F29">
        <v>502370</v>
      </c>
      <c r="G29">
        <v>6424512315.3506403</v>
      </c>
      <c r="H29">
        <v>43833793995.155403</v>
      </c>
      <c r="I29">
        <v>6587469402.3498697</v>
      </c>
      <c r="J29">
        <v>14840800485.6084</v>
      </c>
      <c r="K29">
        <v>567794456.22939301</v>
      </c>
      <c r="L29">
        <v>6192392962.6257095</v>
      </c>
      <c r="M29">
        <v>70848144536.123901</v>
      </c>
    </row>
    <row r="30" spans="1:13" x14ac:dyDescent="0.35">
      <c r="A30" t="s">
        <v>14</v>
      </c>
      <c r="B30">
        <v>2032</v>
      </c>
      <c r="C30">
        <v>46500</v>
      </c>
      <c r="D30">
        <v>11100</v>
      </c>
      <c r="E30">
        <v>120130</v>
      </c>
      <c r="F30">
        <v>455870</v>
      </c>
      <c r="G30">
        <v>10481823501.875799</v>
      </c>
      <c r="H30">
        <v>39776482808.619003</v>
      </c>
      <c r="I30">
        <v>5873407393.4071598</v>
      </c>
      <c r="J30">
        <v>23680219353.591702</v>
      </c>
      <c r="K30">
        <v>0</v>
      </c>
      <c r="L30">
        <v>0</v>
      </c>
      <c r="M30">
        <v>65598609999.2854</v>
      </c>
    </row>
    <row r="31" spans="1:13" x14ac:dyDescent="0.35">
      <c r="A31" t="s">
        <v>14</v>
      </c>
      <c r="B31">
        <v>2033</v>
      </c>
      <c r="C31">
        <v>50930</v>
      </c>
      <c r="D31">
        <v>6670</v>
      </c>
      <c r="E31">
        <v>171060</v>
      </c>
      <c r="F31">
        <v>404940</v>
      </c>
      <c r="G31">
        <v>14925669926.173599</v>
      </c>
      <c r="H31">
        <v>35332636384.311501</v>
      </c>
      <c r="I31">
        <v>5129042753.3442202</v>
      </c>
      <c r="J31">
        <v>32955923369.7407</v>
      </c>
      <c r="K31">
        <v>0</v>
      </c>
      <c r="L31">
        <v>0</v>
      </c>
      <c r="M31">
        <v>59898559066.247002</v>
      </c>
    </row>
    <row r="32" spans="1:13" x14ac:dyDescent="0.35">
      <c r="A32" t="s">
        <v>14</v>
      </c>
      <c r="B32">
        <v>2034</v>
      </c>
      <c r="C32">
        <v>54170</v>
      </c>
      <c r="D32">
        <v>3430</v>
      </c>
      <c r="E32">
        <v>225230</v>
      </c>
      <c r="F32">
        <v>350770</v>
      </c>
      <c r="G32">
        <v>19652219323.4627</v>
      </c>
      <c r="H32">
        <v>30606086987.022999</v>
      </c>
      <c r="I32">
        <v>4369703955.3142595</v>
      </c>
      <c r="J32">
        <v>42390063552.870399</v>
      </c>
      <c r="K32">
        <v>0</v>
      </c>
      <c r="L32">
        <v>0</v>
      </c>
      <c r="M32">
        <v>53823742320.151199</v>
      </c>
    </row>
    <row r="33" spans="1:13" x14ac:dyDescent="0.35">
      <c r="A33" t="s">
        <v>14</v>
      </c>
      <c r="B33">
        <v>2035</v>
      </c>
      <c r="C33">
        <v>56300</v>
      </c>
      <c r="D33">
        <v>1300</v>
      </c>
      <c r="E33">
        <v>281530</v>
      </c>
      <c r="F33">
        <v>294470</v>
      </c>
      <c r="G33">
        <v>24564619749.290699</v>
      </c>
      <c r="H33">
        <v>25693686561.195</v>
      </c>
      <c r="I33">
        <v>3608656985.7602501</v>
      </c>
      <c r="J33">
        <v>51746533637.482597</v>
      </c>
      <c r="K33">
        <v>0</v>
      </c>
      <c r="L33">
        <v>0</v>
      </c>
      <c r="M33">
        <v>47453107238.739304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10</v>
      </c>
      <c r="D35">
        <v>5990</v>
      </c>
      <c r="E35">
        <v>10</v>
      </c>
      <c r="F35">
        <v>71990</v>
      </c>
      <c r="G35">
        <v>387861.21765003802</v>
      </c>
      <c r="H35">
        <v>2792212905.8621998</v>
      </c>
      <c r="I35">
        <v>393541672.5632</v>
      </c>
      <c r="J35">
        <v>761432.62843569799</v>
      </c>
      <c r="K35">
        <v>0</v>
      </c>
      <c r="L35">
        <v>0</v>
      </c>
      <c r="M35">
        <v>3998690326.7346401</v>
      </c>
    </row>
    <row r="36" spans="1:13" x14ac:dyDescent="0.35">
      <c r="A36" t="s">
        <v>15</v>
      </c>
      <c r="B36">
        <v>2022</v>
      </c>
      <c r="C36">
        <v>5940</v>
      </c>
      <c r="D36">
        <v>60</v>
      </c>
      <c r="E36">
        <v>5950</v>
      </c>
      <c r="F36">
        <v>66050</v>
      </c>
      <c r="G36">
        <v>230777424.50176999</v>
      </c>
      <c r="H36">
        <v>2561823342.5781398</v>
      </c>
      <c r="I36">
        <v>360976237.10756397</v>
      </c>
      <c r="J36">
        <v>439912790.05115998</v>
      </c>
      <c r="K36">
        <v>499822005.78580803</v>
      </c>
      <c r="L36">
        <v>101028839.10291</v>
      </c>
      <c r="M36">
        <v>3838732626.9007602</v>
      </c>
    </row>
    <row r="37" spans="1:13" x14ac:dyDescent="0.35">
      <c r="A37" t="s">
        <v>15</v>
      </c>
      <c r="B37">
        <v>2023</v>
      </c>
      <c r="C37">
        <v>6000</v>
      </c>
      <c r="D37">
        <v>0</v>
      </c>
      <c r="E37">
        <v>11950</v>
      </c>
      <c r="F37">
        <v>60050</v>
      </c>
      <c r="G37">
        <v>463494155.09180099</v>
      </c>
      <c r="H37">
        <v>2329106611.9881802</v>
      </c>
      <c r="I37">
        <v>328100355.60485202</v>
      </c>
      <c r="J37">
        <v>870227672.42961097</v>
      </c>
      <c r="K37">
        <v>464991733.77241999</v>
      </c>
      <c r="L37">
        <v>199853456.16017801</v>
      </c>
      <c r="M37">
        <v>3660096058.4081302</v>
      </c>
    </row>
    <row r="38" spans="1:13" x14ac:dyDescent="0.35">
      <c r="A38" t="s">
        <v>15</v>
      </c>
      <c r="B38">
        <v>2024</v>
      </c>
      <c r="C38">
        <v>6000</v>
      </c>
      <c r="D38">
        <v>0</v>
      </c>
      <c r="E38">
        <v>17950</v>
      </c>
      <c r="F38">
        <v>54050</v>
      </c>
      <c r="G38">
        <v>696210885.68183398</v>
      </c>
      <c r="H38">
        <v>2096389881.3982201</v>
      </c>
      <c r="I38">
        <v>295224474.10213703</v>
      </c>
      <c r="J38">
        <v>1287270207.4665401</v>
      </c>
      <c r="K38">
        <v>425112754.62987697</v>
      </c>
      <c r="L38">
        <v>295629992.15590602</v>
      </c>
      <c r="M38">
        <v>3464700109.8561201</v>
      </c>
    </row>
    <row r="39" spans="1:13" x14ac:dyDescent="0.35">
      <c r="A39" t="s">
        <v>15</v>
      </c>
      <c r="B39">
        <v>2025</v>
      </c>
      <c r="C39">
        <v>6000</v>
      </c>
      <c r="D39">
        <v>0</v>
      </c>
      <c r="E39">
        <v>23950</v>
      </c>
      <c r="F39">
        <v>48050</v>
      </c>
      <c r="G39">
        <v>928927616.27186799</v>
      </c>
      <c r="H39">
        <v>1863673150.80826</v>
      </c>
      <c r="I39">
        <v>262348592.59940699</v>
      </c>
      <c r="J39">
        <v>1691040395.1619501</v>
      </c>
      <c r="K39">
        <v>385233775.48732698</v>
      </c>
      <c r="L39">
        <v>388358447.09009302</v>
      </c>
      <c r="M39">
        <v>3253098238.1287599</v>
      </c>
    </row>
    <row r="40" spans="1:13" x14ac:dyDescent="0.35">
      <c r="A40" t="s">
        <v>15</v>
      </c>
      <c r="B40">
        <v>2026</v>
      </c>
      <c r="C40">
        <v>6000</v>
      </c>
      <c r="D40">
        <v>0</v>
      </c>
      <c r="E40">
        <v>29950</v>
      </c>
      <c r="F40">
        <v>42050</v>
      </c>
      <c r="G40">
        <v>1161644346.8618701</v>
      </c>
      <c r="H40">
        <v>1630956420.2182901</v>
      </c>
      <c r="I40">
        <v>229472711.09667799</v>
      </c>
      <c r="J40">
        <v>2081538235.5158601</v>
      </c>
      <c r="K40">
        <v>345354796.34478098</v>
      </c>
      <c r="L40">
        <v>478038820.96274602</v>
      </c>
      <c r="M40">
        <v>3025843900.1103401</v>
      </c>
    </row>
    <row r="41" spans="1:13" x14ac:dyDescent="0.35">
      <c r="A41" t="s">
        <v>15</v>
      </c>
      <c r="B41">
        <v>2027</v>
      </c>
      <c r="C41">
        <v>6000</v>
      </c>
      <c r="D41">
        <v>0</v>
      </c>
      <c r="E41">
        <v>35950</v>
      </c>
      <c r="F41">
        <v>36050</v>
      </c>
      <c r="G41">
        <v>1394361077.4518299</v>
      </c>
      <c r="H41">
        <v>1398239689.62833</v>
      </c>
      <c r="I41">
        <v>196596829.59394801</v>
      </c>
      <c r="J41">
        <v>2458763728.5282898</v>
      </c>
      <c r="K41">
        <v>254563181.00186399</v>
      </c>
      <c r="L41">
        <v>470559261.478221</v>
      </c>
      <c r="M41">
        <v>2783490552.68501</v>
      </c>
    </row>
    <row r="42" spans="1:13" x14ac:dyDescent="0.35">
      <c r="A42" t="s">
        <v>15</v>
      </c>
      <c r="B42">
        <v>2028</v>
      </c>
      <c r="C42">
        <v>6000</v>
      </c>
      <c r="D42">
        <v>0</v>
      </c>
      <c r="E42">
        <v>41950</v>
      </c>
      <c r="F42">
        <v>30050</v>
      </c>
      <c r="G42">
        <v>1627077808.04179</v>
      </c>
      <c r="H42">
        <v>1165522959.0383699</v>
      </c>
      <c r="I42">
        <v>163720948.09121901</v>
      </c>
      <c r="J42">
        <v>2822716874.1993699</v>
      </c>
      <c r="K42">
        <v>177064558.70646301</v>
      </c>
      <c r="L42">
        <v>432170217.01565599</v>
      </c>
      <c r="M42">
        <v>2526591652.7369599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47950</v>
      </c>
      <c r="F43">
        <v>24050</v>
      </c>
      <c r="G43">
        <v>1859794538.6317599</v>
      </c>
      <c r="H43">
        <v>932806228.44836795</v>
      </c>
      <c r="I43">
        <v>130845066.588498</v>
      </c>
      <c r="J43">
        <v>3173397672.52882</v>
      </c>
      <c r="K43">
        <v>112858929.45857701</v>
      </c>
      <c r="L43">
        <v>364395728.10576802</v>
      </c>
      <c r="M43">
        <v>2255700657.15031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53950</v>
      </c>
      <c r="F44">
        <v>18050</v>
      </c>
      <c r="G44">
        <v>2092511269.22172</v>
      </c>
      <c r="H44">
        <v>700089497.85833502</v>
      </c>
      <c r="I44">
        <v>97969185.085778296</v>
      </c>
      <c r="J44">
        <v>3510806123.5169301</v>
      </c>
      <c r="K44">
        <v>61946293.258202299</v>
      </c>
      <c r="L44">
        <v>268759835.27936298</v>
      </c>
      <c r="M44">
        <v>1971371022.8092101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59950</v>
      </c>
      <c r="F45">
        <v>12050</v>
      </c>
      <c r="G45">
        <v>2325227999.8116798</v>
      </c>
      <c r="H45">
        <v>467372767.26830101</v>
      </c>
      <c r="I45">
        <v>65093303.583061799</v>
      </c>
      <c r="J45">
        <v>3834942227.1633902</v>
      </c>
      <c r="K45">
        <v>30175136.7510483</v>
      </c>
      <c r="L45">
        <v>146786579.06717899</v>
      </c>
      <c r="M45">
        <v>1674156206.59776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65950</v>
      </c>
      <c r="F46">
        <v>6050</v>
      </c>
      <c r="G46">
        <v>2557944730.4016399</v>
      </c>
      <c r="H46">
        <v>234656036.67827001</v>
      </c>
      <c r="I46">
        <v>32217422.080336899</v>
      </c>
      <c r="J46">
        <v>4145805983.4685202</v>
      </c>
      <c r="K46">
        <v>0</v>
      </c>
      <c r="L46">
        <v>0</v>
      </c>
      <c r="M46">
        <v>1364609665.4000399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71940</v>
      </c>
      <c r="F47">
        <v>60</v>
      </c>
      <c r="G47">
        <v>2790273599.7739501</v>
      </c>
      <c r="H47">
        <v>2327167.3059002301</v>
      </c>
      <c r="I47">
        <v>310446.04707486101</v>
      </c>
      <c r="J47">
        <v>4442635959.80371</v>
      </c>
      <c r="K47">
        <v>0</v>
      </c>
      <c r="L47">
        <v>0</v>
      </c>
      <c r="M47">
        <v>1052949009.13989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72000</v>
      </c>
      <c r="F48">
        <v>0</v>
      </c>
      <c r="G48">
        <v>2792600767.0798502</v>
      </c>
      <c r="H48">
        <v>0</v>
      </c>
      <c r="I48">
        <v>0</v>
      </c>
      <c r="J48">
        <v>4287803664.0029898</v>
      </c>
      <c r="K48">
        <v>0</v>
      </c>
      <c r="L48">
        <v>0</v>
      </c>
      <c r="M48">
        <v>953607534.874264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72000</v>
      </c>
      <c r="F49">
        <v>0</v>
      </c>
      <c r="G49">
        <v>2792600767.0798502</v>
      </c>
      <c r="H49">
        <v>0</v>
      </c>
      <c r="I49">
        <v>0</v>
      </c>
      <c r="J49">
        <v>4128535495.9050202</v>
      </c>
      <c r="K49">
        <v>0</v>
      </c>
      <c r="L49">
        <v>0</v>
      </c>
      <c r="M49">
        <v>860799650.89619696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225B-1392-4224-8C78-300BAACCC757}">
  <dimension ref="A1:M49"/>
  <sheetViews>
    <sheetView workbookViewId="0">
      <selection activeCell="H18" sqref="H1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8432655612.1997499</v>
      </c>
      <c r="J3">
        <v>0</v>
      </c>
      <c r="K3">
        <v>0</v>
      </c>
      <c r="L3">
        <v>0</v>
      </c>
      <c r="M3">
        <v>85675781019.949402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8384418272.5111799</v>
      </c>
      <c r="J4">
        <v>0</v>
      </c>
      <c r="K4">
        <v>0</v>
      </c>
      <c r="L4">
        <v>0</v>
      </c>
      <c r="M4">
        <v>85185689648.713593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8312062262.9696903</v>
      </c>
      <c r="J5">
        <v>0</v>
      </c>
      <c r="K5">
        <v>0</v>
      </c>
      <c r="L5">
        <v>0</v>
      </c>
      <c r="M5">
        <v>84450552591.772003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8215587583.58391</v>
      </c>
      <c r="J6">
        <v>0</v>
      </c>
      <c r="K6">
        <v>0</v>
      </c>
      <c r="L6">
        <v>0</v>
      </c>
      <c r="M6">
        <v>83470369849.212494</v>
      </c>
    </row>
    <row r="7" spans="1:13" x14ac:dyDescent="0.35">
      <c r="A7" t="s">
        <v>13</v>
      </c>
      <c r="B7">
        <v>2025</v>
      </c>
      <c r="C7">
        <v>10</v>
      </c>
      <c r="D7">
        <v>90590</v>
      </c>
      <c r="E7">
        <v>10</v>
      </c>
      <c r="F7">
        <v>905990</v>
      </c>
      <c r="G7">
        <v>573288.49446294096</v>
      </c>
      <c r="H7">
        <v>51939364309.734596</v>
      </c>
      <c r="I7">
        <v>8094914202.9985504</v>
      </c>
      <c r="J7">
        <v>1566921.4644717099</v>
      </c>
      <c r="K7">
        <v>1080279.55914677</v>
      </c>
      <c r="L7">
        <v>1128037.0622747401</v>
      </c>
      <c r="M7">
        <v>82244872807.674194</v>
      </c>
    </row>
    <row r="8" spans="1:13" x14ac:dyDescent="0.35">
      <c r="A8" t="s">
        <v>13</v>
      </c>
      <c r="B8">
        <v>2026</v>
      </c>
      <c r="C8">
        <v>350</v>
      </c>
      <c r="D8">
        <v>90250</v>
      </c>
      <c r="E8">
        <v>360</v>
      </c>
      <c r="F8">
        <v>905640</v>
      </c>
      <c r="G8">
        <v>20638385.8006658</v>
      </c>
      <c r="H8">
        <v>51919299212.428497</v>
      </c>
      <c r="I8">
        <v>7947494260.1577597</v>
      </c>
      <c r="J8">
        <v>54581900.7250771</v>
      </c>
      <c r="K8">
        <v>34111858.781476401</v>
      </c>
      <c r="L8">
        <v>39293869.120649204</v>
      </c>
      <c r="M8">
        <v>80764750205.284698</v>
      </c>
    </row>
    <row r="9" spans="1:13" x14ac:dyDescent="0.35">
      <c r="A9" t="s">
        <v>13</v>
      </c>
      <c r="B9">
        <v>2027</v>
      </c>
      <c r="C9">
        <v>2520</v>
      </c>
      <c r="D9">
        <v>88080</v>
      </c>
      <c r="E9">
        <v>2880</v>
      </c>
      <c r="F9">
        <v>903120</v>
      </c>
      <c r="G9">
        <v>165107086.40532601</v>
      </c>
      <c r="H9">
        <v>51774830511.824303</v>
      </c>
      <c r="I9">
        <v>7759837370.53232</v>
      </c>
      <c r="J9">
        <v>423133393.03092301</v>
      </c>
      <c r="K9">
        <v>182483597.95689401</v>
      </c>
      <c r="L9">
        <v>253847092.55667201</v>
      </c>
      <c r="M9">
        <v>78975223430.360306</v>
      </c>
    </row>
    <row r="10" spans="1:13" x14ac:dyDescent="0.35">
      <c r="A10" t="s">
        <v>13</v>
      </c>
      <c r="B10">
        <v>2028</v>
      </c>
      <c r="C10">
        <v>12590</v>
      </c>
      <c r="D10">
        <v>78010</v>
      </c>
      <c r="E10">
        <v>15470</v>
      </c>
      <c r="F10">
        <v>890530</v>
      </c>
      <c r="G10">
        <v>886877300.934196</v>
      </c>
      <c r="H10">
        <v>51053060297.297798</v>
      </c>
      <c r="I10">
        <v>7476183305.4258003</v>
      </c>
      <c r="J10">
        <v>2198698764.5570202</v>
      </c>
      <c r="K10">
        <v>640675296.57202101</v>
      </c>
      <c r="L10">
        <v>1055238462.35404</v>
      </c>
      <c r="M10">
        <v>76630384465.327698</v>
      </c>
    </row>
    <row r="11" spans="1:13" x14ac:dyDescent="0.35">
      <c r="A11" t="s">
        <v>13</v>
      </c>
      <c r="B11">
        <v>2029</v>
      </c>
      <c r="C11">
        <v>44590</v>
      </c>
      <c r="D11">
        <v>46010</v>
      </c>
      <c r="E11">
        <v>60060</v>
      </c>
      <c r="F11">
        <v>845940</v>
      </c>
      <c r="G11">
        <v>3443170697.7445598</v>
      </c>
      <c r="H11">
        <v>48496766900.496002</v>
      </c>
      <c r="I11">
        <v>6949736765.4662504</v>
      </c>
      <c r="J11">
        <v>8254423765.5238199</v>
      </c>
      <c r="K11">
        <v>1466251786.1670599</v>
      </c>
      <c r="L11">
        <v>2971206964.21489</v>
      </c>
      <c r="M11">
        <v>73018791834.293503</v>
      </c>
    </row>
    <row r="12" spans="1:13" x14ac:dyDescent="0.35">
      <c r="A12" t="s">
        <v>13</v>
      </c>
      <c r="B12">
        <v>2030</v>
      </c>
      <c r="C12">
        <v>87750</v>
      </c>
      <c r="D12">
        <v>2850</v>
      </c>
      <c r="E12">
        <v>147810</v>
      </c>
      <c r="F12">
        <v>758190</v>
      </c>
      <c r="G12">
        <v>8473777236.6570997</v>
      </c>
      <c r="H12">
        <v>43466160361.600197</v>
      </c>
      <c r="I12">
        <v>6123074774.12115</v>
      </c>
      <c r="J12">
        <v>19713543649.968899</v>
      </c>
      <c r="K12">
        <v>1614613005.9568801</v>
      </c>
      <c r="L12">
        <v>4730636552.8734798</v>
      </c>
      <c r="M12">
        <v>67690804839.762199</v>
      </c>
    </row>
    <row r="13" spans="1:13" x14ac:dyDescent="0.35">
      <c r="A13" t="s">
        <v>13</v>
      </c>
      <c r="B13">
        <v>2031</v>
      </c>
      <c r="C13">
        <v>85450</v>
      </c>
      <c r="D13">
        <v>5150</v>
      </c>
      <c r="E13">
        <v>233260</v>
      </c>
      <c r="F13">
        <v>672740</v>
      </c>
      <c r="G13">
        <v>13372527421.8431</v>
      </c>
      <c r="H13">
        <v>38567410176.430397</v>
      </c>
      <c r="I13">
        <v>5334506259.7895403</v>
      </c>
      <c r="J13">
        <v>30426195128.726601</v>
      </c>
      <c r="K13">
        <v>764520994.97952604</v>
      </c>
      <c r="L13">
        <v>3650669646.1202302</v>
      </c>
      <c r="M13">
        <v>62234141732.958397</v>
      </c>
    </row>
    <row r="14" spans="1:13" x14ac:dyDescent="0.35">
      <c r="A14" t="s">
        <v>13</v>
      </c>
      <c r="B14">
        <v>2032</v>
      </c>
      <c r="C14">
        <v>82910</v>
      </c>
      <c r="D14">
        <v>7690</v>
      </c>
      <c r="E14">
        <v>316170</v>
      </c>
      <c r="F14">
        <v>589830</v>
      </c>
      <c r="G14">
        <v>18125662329.4324</v>
      </c>
      <c r="H14">
        <v>33814275268.853802</v>
      </c>
      <c r="I14">
        <v>4584280173.1528101</v>
      </c>
      <c r="J14">
        <v>40387558567.065598</v>
      </c>
      <c r="K14">
        <v>0</v>
      </c>
      <c r="L14">
        <v>0</v>
      </c>
      <c r="M14">
        <v>56681253712.712303</v>
      </c>
    </row>
    <row r="15" spans="1:13" x14ac:dyDescent="0.35">
      <c r="A15" t="s">
        <v>13</v>
      </c>
      <c r="B15">
        <v>2033</v>
      </c>
      <c r="C15">
        <v>88150</v>
      </c>
      <c r="D15">
        <v>2450</v>
      </c>
      <c r="E15">
        <v>404320</v>
      </c>
      <c r="F15">
        <v>501680</v>
      </c>
      <c r="G15">
        <v>23179200408.106701</v>
      </c>
      <c r="H15">
        <v>28760737190.179501</v>
      </c>
      <c r="I15">
        <v>3825348711.0495901</v>
      </c>
      <c r="J15">
        <v>50518279243.462502</v>
      </c>
      <c r="K15">
        <v>0</v>
      </c>
      <c r="L15">
        <v>0</v>
      </c>
      <c r="M15">
        <v>50803012289.494003</v>
      </c>
    </row>
    <row r="16" spans="1:13" x14ac:dyDescent="0.35">
      <c r="A16" t="s">
        <v>13</v>
      </c>
      <c r="B16">
        <v>2034</v>
      </c>
      <c r="C16">
        <v>90160</v>
      </c>
      <c r="D16">
        <v>440</v>
      </c>
      <c r="E16">
        <v>494480</v>
      </c>
      <c r="F16">
        <v>411520</v>
      </c>
      <c r="G16">
        <v>28347969474.167599</v>
      </c>
      <c r="H16">
        <v>23591968124.118599</v>
      </c>
      <c r="I16">
        <v>3078613148.3459802</v>
      </c>
      <c r="J16">
        <v>60409295771.827499</v>
      </c>
      <c r="K16">
        <v>0</v>
      </c>
      <c r="L16">
        <v>0</v>
      </c>
      <c r="M16">
        <v>44713736966.849602</v>
      </c>
    </row>
    <row r="17" spans="1:13" x14ac:dyDescent="0.35">
      <c r="A17" t="s">
        <v>13</v>
      </c>
      <c r="B17">
        <v>2035</v>
      </c>
      <c r="C17">
        <v>90590</v>
      </c>
      <c r="D17">
        <v>10</v>
      </c>
      <c r="E17">
        <v>585060</v>
      </c>
      <c r="F17">
        <v>320940</v>
      </c>
      <c r="G17">
        <v>33540816656.9958</v>
      </c>
      <c r="H17">
        <v>18399120941.290298</v>
      </c>
      <c r="I17">
        <v>2353662511.0325599</v>
      </c>
      <c r="J17">
        <v>69872968393.915497</v>
      </c>
      <c r="K17">
        <v>0</v>
      </c>
      <c r="L17">
        <v>0</v>
      </c>
      <c r="M17">
        <v>38481725022.222198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8745117462.1849308</v>
      </c>
      <c r="J19">
        <v>0</v>
      </c>
      <c r="K19">
        <v>0</v>
      </c>
      <c r="L19">
        <v>0</v>
      </c>
      <c r="M19">
        <v>88850393415.798904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8704042361.4480991</v>
      </c>
      <c r="J20">
        <v>0</v>
      </c>
      <c r="K20">
        <v>0</v>
      </c>
      <c r="L20">
        <v>0</v>
      </c>
      <c r="M20">
        <v>88433070392.312698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8642429710.3395805</v>
      </c>
      <c r="J21">
        <v>0</v>
      </c>
      <c r="K21">
        <v>0</v>
      </c>
      <c r="L21">
        <v>0</v>
      </c>
      <c r="M21">
        <v>87807085857.050201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8560279508.8615704</v>
      </c>
      <c r="J22">
        <v>0</v>
      </c>
      <c r="K22">
        <v>0</v>
      </c>
      <c r="L22">
        <v>0</v>
      </c>
      <c r="M22">
        <v>86972439810.033493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8457591757.0158596</v>
      </c>
      <c r="J23">
        <v>0</v>
      </c>
      <c r="K23">
        <v>0</v>
      </c>
      <c r="L23">
        <v>0</v>
      </c>
      <c r="M23">
        <v>85929132251.281204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8334366454.7941504</v>
      </c>
      <c r="J24">
        <v>0</v>
      </c>
      <c r="K24">
        <v>0</v>
      </c>
      <c r="L24">
        <v>0</v>
      </c>
      <c r="M24">
        <v>84677163180.708603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8190603602.2014704</v>
      </c>
      <c r="J25">
        <v>0</v>
      </c>
      <c r="K25">
        <v>0</v>
      </c>
      <c r="L25">
        <v>0</v>
      </c>
      <c r="M25">
        <v>83216532598.366898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8026303199.2466698</v>
      </c>
      <c r="J26">
        <v>0</v>
      </c>
      <c r="K26">
        <v>0</v>
      </c>
      <c r="L26">
        <v>0</v>
      </c>
      <c r="M26">
        <v>81547240504.346207</v>
      </c>
    </row>
    <row r="27" spans="1:13" x14ac:dyDescent="0.35">
      <c r="A27" t="s">
        <v>14</v>
      </c>
      <c r="B27">
        <v>2029</v>
      </c>
      <c r="C27">
        <v>11900</v>
      </c>
      <c r="D27">
        <v>45700</v>
      </c>
      <c r="E27">
        <v>11900</v>
      </c>
      <c r="F27">
        <v>564100</v>
      </c>
      <c r="G27">
        <v>1038322647.73443</v>
      </c>
      <c r="H27">
        <v>49219983662.787498</v>
      </c>
      <c r="I27">
        <v>7698556255.9807301</v>
      </c>
      <c r="J27">
        <v>2546606389.22083</v>
      </c>
      <c r="K27">
        <v>548782109.70844805</v>
      </c>
      <c r="L27">
        <v>3187750047.2729201</v>
      </c>
      <c r="M27">
        <v>78960685965.777802</v>
      </c>
    </row>
    <row r="28" spans="1:13" x14ac:dyDescent="0.35">
      <c r="A28" t="s">
        <v>14</v>
      </c>
      <c r="B28">
        <v>2030</v>
      </c>
      <c r="C28">
        <v>54470</v>
      </c>
      <c r="D28">
        <v>3130</v>
      </c>
      <c r="E28">
        <v>66370</v>
      </c>
      <c r="F28">
        <v>509630</v>
      </c>
      <c r="G28">
        <v>5791048246.2289696</v>
      </c>
      <c r="H28">
        <v>44467258064.279198</v>
      </c>
      <c r="I28">
        <v>6858463405.6319103</v>
      </c>
      <c r="J28">
        <v>13769171303.6737</v>
      </c>
      <c r="K28">
        <v>1286109799.0766301</v>
      </c>
      <c r="L28">
        <v>11490501413.9554</v>
      </c>
      <c r="M28">
        <v>73509817823.641602</v>
      </c>
    </row>
    <row r="29" spans="1:13" x14ac:dyDescent="0.35">
      <c r="A29" t="s">
        <v>14</v>
      </c>
      <c r="B29">
        <v>2031</v>
      </c>
      <c r="C29">
        <v>55700</v>
      </c>
      <c r="D29">
        <v>1900</v>
      </c>
      <c r="E29">
        <v>122070</v>
      </c>
      <c r="F29">
        <v>453930</v>
      </c>
      <c r="G29">
        <v>10651096269.657801</v>
      </c>
      <c r="H29">
        <v>39607210040.836601</v>
      </c>
      <c r="I29">
        <v>6023897948.6646299</v>
      </c>
      <c r="J29">
        <v>24801310031.379501</v>
      </c>
      <c r="K29">
        <v>634591957.82129598</v>
      </c>
      <c r="L29">
        <v>10348461853.6003</v>
      </c>
      <c r="M29">
        <v>67752829137.719902</v>
      </c>
    </row>
    <row r="30" spans="1:13" x14ac:dyDescent="0.35">
      <c r="A30" t="s">
        <v>14</v>
      </c>
      <c r="B30">
        <v>2032</v>
      </c>
      <c r="C30">
        <v>56230</v>
      </c>
      <c r="D30">
        <v>1370</v>
      </c>
      <c r="E30">
        <v>178300</v>
      </c>
      <c r="F30">
        <v>397700</v>
      </c>
      <c r="G30">
        <v>15557388915.2157</v>
      </c>
      <c r="H30">
        <v>34700917395.267998</v>
      </c>
      <c r="I30">
        <v>5203394655.9368896</v>
      </c>
      <c r="J30">
        <v>35490353535.606796</v>
      </c>
      <c r="K30">
        <v>0</v>
      </c>
      <c r="L30">
        <v>0</v>
      </c>
      <c r="M30">
        <v>61746176158.927597</v>
      </c>
    </row>
    <row r="31" spans="1:13" x14ac:dyDescent="0.35">
      <c r="A31" t="s">
        <v>14</v>
      </c>
      <c r="B31">
        <v>2033</v>
      </c>
      <c r="C31">
        <v>56960</v>
      </c>
      <c r="D31">
        <v>640</v>
      </c>
      <c r="E31">
        <v>235260</v>
      </c>
      <c r="F31">
        <v>340740</v>
      </c>
      <c r="G31">
        <v>20527376983.694599</v>
      </c>
      <c r="H31">
        <v>29730929326.7911</v>
      </c>
      <c r="I31">
        <v>4395214887.4176903</v>
      </c>
      <c r="J31">
        <v>45864280509.118599</v>
      </c>
      <c r="K31">
        <v>0</v>
      </c>
      <c r="L31">
        <v>0</v>
      </c>
      <c r="M31">
        <v>55493112740.468498</v>
      </c>
    </row>
    <row r="32" spans="1:13" x14ac:dyDescent="0.35">
      <c r="A32" t="s">
        <v>14</v>
      </c>
      <c r="B32">
        <v>2034</v>
      </c>
      <c r="C32">
        <v>57330</v>
      </c>
      <c r="D32">
        <v>270</v>
      </c>
      <c r="E32">
        <v>292590</v>
      </c>
      <c r="F32">
        <v>283410</v>
      </c>
      <c r="G32">
        <v>25529649033.654099</v>
      </c>
      <c r="H32">
        <v>24728657276.831699</v>
      </c>
      <c r="I32">
        <v>3603560711.6851001</v>
      </c>
      <c r="J32">
        <v>55848760049.432899</v>
      </c>
      <c r="K32">
        <v>0</v>
      </c>
      <c r="L32">
        <v>0</v>
      </c>
      <c r="M32">
        <v>49032941065.7145</v>
      </c>
    </row>
    <row r="33" spans="1:13" x14ac:dyDescent="0.35">
      <c r="A33" t="s">
        <v>14</v>
      </c>
      <c r="B33">
        <v>2035</v>
      </c>
      <c r="C33">
        <v>57550</v>
      </c>
      <c r="D33">
        <v>50</v>
      </c>
      <c r="E33">
        <v>350140</v>
      </c>
      <c r="F33">
        <v>225860</v>
      </c>
      <c r="G33">
        <v>30551116964.495998</v>
      </c>
      <c r="H33">
        <v>19707189345.9897</v>
      </c>
      <c r="I33">
        <v>2830176453.8127699</v>
      </c>
      <c r="J33">
        <v>65412967036.456497</v>
      </c>
      <c r="K33">
        <v>0</v>
      </c>
      <c r="L33">
        <v>0</v>
      </c>
      <c r="M33">
        <v>42393196397.838898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10</v>
      </c>
      <c r="D35">
        <v>5990</v>
      </c>
      <c r="E35">
        <v>10</v>
      </c>
      <c r="F35">
        <v>71990</v>
      </c>
      <c r="G35">
        <v>387861.21765003802</v>
      </c>
      <c r="H35">
        <v>2792212905.8621998</v>
      </c>
      <c r="I35">
        <v>393541672.5632</v>
      </c>
      <c r="J35">
        <v>761432.62843569799</v>
      </c>
      <c r="K35">
        <v>0</v>
      </c>
      <c r="L35">
        <v>0</v>
      </c>
      <c r="M35">
        <v>3998690326.7346401</v>
      </c>
    </row>
    <row r="36" spans="1:13" x14ac:dyDescent="0.35">
      <c r="A36" t="s">
        <v>15</v>
      </c>
      <c r="B36">
        <v>2022</v>
      </c>
      <c r="C36">
        <v>5940</v>
      </c>
      <c r="D36">
        <v>60</v>
      </c>
      <c r="E36">
        <v>5950</v>
      </c>
      <c r="F36">
        <v>66050</v>
      </c>
      <c r="G36">
        <v>230777424.50176999</v>
      </c>
      <c r="H36">
        <v>2561823342.5781398</v>
      </c>
      <c r="I36">
        <v>360976237.10756397</v>
      </c>
      <c r="J36">
        <v>439912790.05115998</v>
      </c>
      <c r="K36">
        <v>499822005.78580803</v>
      </c>
      <c r="L36">
        <v>101028839.10291</v>
      </c>
      <c r="M36">
        <v>3838732626.9007602</v>
      </c>
    </row>
    <row r="37" spans="1:13" x14ac:dyDescent="0.35">
      <c r="A37" t="s">
        <v>15</v>
      </c>
      <c r="B37">
        <v>2023</v>
      </c>
      <c r="C37">
        <v>6000</v>
      </c>
      <c r="D37">
        <v>0</v>
      </c>
      <c r="E37">
        <v>11950</v>
      </c>
      <c r="F37">
        <v>60050</v>
      </c>
      <c r="G37">
        <v>463494155.09180099</v>
      </c>
      <c r="H37">
        <v>2329106611.9881802</v>
      </c>
      <c r="I37">
        <v>328100355.60485202</v>
      </c>
      <c r="J37">
        <v>870227672.42961097</v>
      </c>
      <c r="K37">
        <v>464991733.77241999</v>
      </c>
      <c r="L37">
        <v>199853456.16017801</v>
      </c>
      <c r="M37">
        <v>3660096058.4081302</v>
      </c>
    </row>
    <row r="38" spans="1:13" x14ac:dyDescent="0.35">
      <c r="A38" t="s">
        <v>15</v>
      </c>
      <c r="B38">
        <v>2024</v>
      </c>
      <c r="C38">
        <v>6000</v>
      </c>
      <c r="D38">
        <v>0</v>
      </c>
      <c r="E38">
        <v>17950</v>
      </c>
      <c r="F38">
        <v>54050</v>
      </c>
      <c r="G38">
        <v>696210885.68183398</v>
      </c>
      <c r="H38">
        <v>2096389881.3982201</v>
      </c>
      <c r="I38">
        <v>295224474.10213703</v>
      </c>
      <c r="J38">
        <v>1287270207.4665401</v>
      </c>
      <c r="K38">
        <v>425112754.62987697</v>
      </c>
      <c r="L38">
        <v>295629992.15590602</v>
      </c>
      <c r="M38">
        <v>3464700109.8561201</v>
      </c>
    </row>
    <row r="39" spans="1:13" x14ac:dyDescent="0.35">
      <c r="A39" t="s">
        <v>15</v>
      </c>
      <c r="B39">
        <v>2025</v>
      </c>
      <c r="C39">
        <v>6000</v>
      </c>
      <c r="D39">
        <v>0</v>
      </c>
      <c r="E39">
        <v>23950</v>
      </c>
      <c r="F39">
        <v>48050</v>
      </c>
      <c r="G39">
        <v>928927616.27186799</v>
      </c>
      <c r="H39">
        <v>1863673150.80826</v>
      </c>
      <c r="I39">
        <v>262348592.59940699</v>
      </c>
      <c r="J39">
        <v>1691040395.1619501</v>
      </c>
      <c r="K39">
        <v>385233775.48732698</v>
      </c>
      <c r="L39">
        <v>388358447.09009302</v>
      </c>
      <c r="M39">
        <v>3253098238.1287599</v>
      </c>
    </row>
    <row r="40" spans="1:13" x14ac:dyDescent="0.35">
      <c r="A40" t="s">
        <v>15</v>
      </c>
      <c r="B40">
        <v>2026</v>
      </c>
      <c r="C40">
        <v>6000</v>
      </c>
      <c r="D40">
        <v>0</v>
      </c>
      <c r="E40">
        <v>29950</v>
      </c>
      <c r="F40">
        <v>42050</v>
      </c>
      <c r="G40">
        <v>1161644346.8618701</v>
      </c>
      <c r="H40">
        <v>1630956420.2182901</v>
      </c>
      <c r="I40">
        <v>229472711.09667799</v>
      </c>
      <c r="J40">
        <v>2081538235.5158601</v>
      </c>
      <c r="K40">
        <v>345354796.34478098</v>
      </c>
      <c r="L40">
        <v>478038820.96274602</v>
      </c>
      <c r="M40">
        <v>3025843900.1103401</v>
      </c>
    </row>
    <row r="41" spans="1:13" x14ac:dyDescent="0.35">
      <c r="A41" t="s">
        <v>15</v>
      </c>
      <c r="B41">
        <v>2027</v>
      </c>
      <c r="C41">
        <v>6000</v>
      </c>
      <c r="D41">
        <v>0</v>
      </c>
      <c r="E41">
        <v>35950</v>
      </c>
      <c r="F41">
        <v>36050</v>
      </c>
      <c r="G41">
        <v>1394361077.4518299</v>
      </c>
      <c r="H41">
        <v>1398239689.62833</v>
      </c>
      <c r="I41">
        <v>196596829.59394801</v>
      </c>
      <c r="J41">
        <v>2458763728.5282898</v>
      </c>
      <c r="K41">
        <v>254563181.00186399</v>
      </c>
      <c r="L41">
        <v>470559261.478221</v>
      </c>
      <c r="M41">
        <v>2783490552.68501</v>
      </c>
    </row>
    <row r="42" spans="1:13" x14ac:dyDescent="0.35">
      <c r="A42" t="s">
        <v>15</v>
      </c>
      <c r="B42">
        <v>2028</v>
      </c>
      <c r="C42">
        <v>6000</v>
      </c>
      <c r="D42">
        <v>0</v>
      </c>
      <c r="E42">
        <v>41950</v>
      </c>
      <c r="F42">
        <v>30050</v>
      </c>
      <c r="G42">
        <v>1627077808.04179</v>
      </c>
      <c r="H42">
        <v>1165522959.0383699</v>
      </c>
      <c r="I42">
        <v>163720948.09121901</v>
      </c>
      <c r="J42">
        <v>2822716874.1993699</v>
      </c>
      <c r="K42">
        <v>177064558.70646301</v>
      </c>
      <c r="L42">
        <v>432170217.01565599</v>
      </c>
      <c r="M42">
        <v>2526591652.7369599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47950</v>
      </c>
      <c r="F43">
        <v>24050</v>
      </c>
      <c r="G43">
        <v>1859794538.6317599</v>
      </c>
      <c r="H43">
        <v>932806228.44836795</v>
      </c>
      <c r="I43">
        <v>130845066.588498</v>
      </c>
      <c r="J43">
        <v>3173397672.52882</v>
      </c>
      <c r="K43">
        <v>112858929.45857701</v>
      </c>
      <c r="L43">
        <v>364395728.10576802</v>
      </c>
      <c r="M43">
        <v>2255700657.15031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53950</v>
      </c>
      <c r="F44">
        <v>18050</v>
      </c>
      <c r="G44">
        <v>2092511269.22172</v>
      </c>
      <c r="H44">
        <v>700089497.85833502</v>
      </c>
      <c r="I44">
        <v>97969185.085778296</v>
      </c>
      <c r="J44">
        <v>3510806123.5169301</v>
      </c>
      <c r="K44">
        <v>61946293.258202299</v>
      </c>
      <c r="L44">
        <v>268759835.27936298</v>
      </c>
      <c r="M44">
        <v>1971371022.8092101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59950</v>
      </c>
      <c r="F45">
        <v>12050</v>
      </c>
      <c r="G45">
        <v>2325227999.8116798</v>
      </c>
      <c r="H45">
        <v>467372767.26830101</v>
      </c>
      <c r="I45">
        <v>65093303.583061799</v>
      </c>
      <c r="J45">
        <v>3834942227.1633902</v>
      </c>
      <c r="K45">
        <v>30175136.7510483</v>
      </c>
      <c r="L45">
        <v>146786579.06717899</v>
      </c>
      <c r="M45">
        <v>1674156206.59776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65950</v>
      </c>
      <c r="F46">
        <v>6050</v>
      </c>
      <c r="G46">
        <v>2557944730.4016399</v>
      </c>
      <c r="H46">
        <v>234656036.67827001</v>
      </c>
      <c r="I46">
        <v>32217422.080336899</v>
      </c>
      <c r="J46">
        <v>4145805983.4685202</v>
      </c>
      <c r="K46">
        <v>0</v>
      </c>
      <c r="L46">
        <v>0</v>
      </c>
      <c r="M46">
        <v>1364609665.4000399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71940</v>
      </c>
      <c r="F47">
        <v>60</v>
      </c>
      <c r="G47">
        <v>2790273599.7739501</v>
      </c>
      <c r="H47">
        <v>2327167.3059002301</v>
      </c>
      <c r="I47">
        <v>310446.04707486101</v>
      </c>
      <c r="J47">
        <v>4442635959.80371</v>
      </c>
      <c r="K47">
        <v>0</v>
      </c>
      <c r="L47">
        <v>0</v>
      </c>
      <c r="M47">
        <v>1052949009.13989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72000</v>
      </c>
      <c r="F48">
        <v>0</v>
      </c>
      <c r="G48">
        <v>2792600767.0798502</v>
      </c>
      <c r="H48">
        <v>0</v>
      </c>
      <c r="I48">
        <v>0</v>
      </c>
      <c r="J48">
        <v>4287803664.0029898</v>
      </c>
      <c r="K48">
        <v>0</v>
      </c>
      <c r="L48">
        <v>0</v>
      </c>
      <c r="M48">
        <v>953607534.874264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72000</v>
      </c>
      <c r="F49">
        <v>0</v>
      </c>
      <c r="G49">
        <v>2792600767.0798502</v>
      </c>
      <c r="H49">
        <v>0</v>
      </c>
      <c r="I49">
        <v>0</v>
      </c>
      <c r="J49">
        <v>4128535495.9050202</v>
      </c>
      <c r="K49">
        <v>0</v>
      </c>
      <c r="L49">
        <v>0</v>
      </c>
      <c r="M49">
        <v>860799650.89619696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C79-3400-4104-82CD-24EE5DF13AA8}">
  <dimension ref="B1:G60"/>
  <sheetViews>
    <sheetView topLeftCell="A31" workbookViewId="0">
      <selection activeCell="G44" sqref="G44"/>
    </sheetView>
  </sheetViews>
  <sheetFormatPr defaultRowHeight="14.5" x14ac:dyDescent="0.35"/>
  <sheetData>
    <row r="1" spans="2:7" x14ac:dyDescent="0.35">
      <c r="B1" t="s">
        <v>19</v>
      </c>
      <c r="C1" t="s">
        <v>21</v>
      </c>
    </row>
    <row r="2" spans="2:7" x14ac:dyDescent="0.35">
      <c r="B2" t="s">
        <v>20</v>
      </c>
      <c r="C2">
        <v>2</v>
      </c>
    </row>
    <row r="3" spans="2:7" x14ac:dyDescent="0.35">
      <c r="C3" t="str">
        <f>CONCATENATE(C4,"+",$C$1)</f>
        <v>Day_cab+BEV_sales (#/year)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</row>
    <row r="6" spans="2:7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</row>
    <row r="7" spans="2:7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</row>
    <row r="8" spans="2:7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</row>
    <row r="9" spans="2:7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</row>
    <row r="10" spans="2:7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</v>
      </c>
      <c r="G10">
        <f>VLOOKUP($C10,high_tech_hybrid_sleeper!$B$2:$M$17,$C$2,FALSE)</f>
        <v>10</v>
      </c>
    </row>
    <row r="11" spans="2:7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350</v>
      </c>
      <c r="G11">
        <f>VLOOKUP($C11,high_tech_hybrid_sleeper!$B$2:$M$17,$C$2,FALSE)</f>
        <v>350</v>
      </c>
    </row>
    <row r="12" spans="2:7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2520</v>
      </c>
      <c r="G12">
        <f>VLOOKUP($C12,high_tech_hybrid_sleeper!$B$2:$M$17,$C$2,FALSE)</f>
        <v>2520</v>
      </c>
    </row>
    <row r="13" spans="2:7" x14ac:dyDescent="0.35">
      <c r="C13">
        <v>2028</v>
      </c>
      <c r="D13">
        <f>VLOOKUP($C13,No_incentive!$B$2:$M$17,$C$2,FALSE)</f>
        <v>10</v>
      </c>
      <c r="E13">
        <f>VLOOKUP($C13,Base!$B$2:$M$17,$C$2,FALSE)</f>
        <v>0</v>
      </c>
      <c r="F13">
        <f>VLOOKUP($C13,High_tech!$B$2:$M$17,$C$2,FALSE)</f>
        <v>12590</v>
      </c>
      <c r="G13">
        <f>VLOOKUP($C13,high_tech_hybrid_sleeper!$B$2:$M$17,$C$2,FALSE)</f>
        <v>12590</v>
      </c>
    </row>
    <row r="14" spans="2:7" x14ac:dyDescent="0.35">
      <c r="C14">
        <v>2029</v>
      </c>
      <c r="D14">
        <f>VLOOKUP($C14,No_incentive!$B$2:$M$17,$C$2,FALSE)</f>
        <v>10</v>
      </c>
      <c r="E14">
        <f>VLOOKUP($C14,Base!$B$2:$M$17,$C$2,FALSE)</f>
        <v>10</v>
      </c>
      <c r="F14">
        <f>VLOOKUP($C14,High_tech!$B$2:$M$17,$C$2,FALSE)</f>
        <v>44590</v>
      </c>
      <c r="G14">
        <f>VLOOKUP($C14,high_tech_hybrid_sleeper!$B$2:$M$17,$C$2,FALSE)</f>
        <v>44590</v>
      </c>
    </row>
    <row r="15" spans="2:7" x14ac:dyDescent="0.35">
      <c r="C15">
        <v>2030</v>
      </c>
      <c r="D15">
        <f>VLOOKUP($C15,No_incentive!$B$2:$M$17,$C$2,FALSE)</f>
        <v>90</v>
      </c>
      <c r="E15">
        <f>VLOOKUP($C15,Base!$B$2:$M$17,$C$2,FALSE)</f>
        <v>90</v>
      </c>
      <c r="F15">
        <f>VLOOKUP($C15,High_tech!$B$2:$M$17,$C$2,FALSE)</f>
        <v>87750</v>
      </c>
      <c r="G15">
        <f>VLOOKUP($C15,high_tech_hybrid_sleeper!$B$2:$M$17,$C$2,FALSE)</f>
        <v>87750</v>
      </c>
    </row>
    <row r="16" spans="2:7" x14ac:dyDescent="0.35">
      <c r="C16">
        <v>2031</v>
      </c>
      <c r="D16">
        <f>VLOOKUP($C16,No_incentive!$B$2:$M$17,$C$2,FALSE)</f>
        <v>240</v>
      </c>
      <c r="E16">
        <f>VLOOKUP($C16,Base!$B$2:$M$17,$C$2,FALSE)</f>
        <v>240</v>
      </c>
      <c r="F16">
        <f>VLOOKUP($C16,High_tech!$B$2:$M$17,$C$2,FALSE)</f>
        <v>85450</v>
      </c>
      <c r="G16">
        <f>VLOOKUP($C16,high_tech_hybrid_sleeper!$B$2:$M$17,$C$2,FALSE)</f>
        <v>85450</v>
      </c>
    </row>
    <row r="17" spans="3:7" x14ac:dyDescent="0.35">
      <c r="C17">
        <v>2032</v>
      </c>
      <c r="D17">
        <f>VLOOKUP($C17,No_incentive!$B$2:$M$17,$C$2,FALSE)</f>
        <v>470</v>
      </c>
      <c r="E17">
        <f>VLOOKUP($C17,Base!$B$2:$M$17,$C$2,FALSE)</f>
        <v>470</v>
      </c>
      <c r="F17">
        <f>VLOOKUP($C17,High_tech!$B$2:$M$17,$C$2,FALSE)</f>
        <v>82910</v>
      </c>
      <c r="G17">
        <f>VLOOKUP($C17,high_tech_hybrid_sleeper!$B$2:$M$17,$C$2,FALSE)</f>
        <v>82910</v>
      </c>
    </row>
    <row r="18" spans="3:7" x14ac:dyDescent="0.35">
      <c r="C18">
        <v>2033</v>
      </c>
      <c r="D18">
        <f>VLOOKUP($C18,No_incentive!$B$2:$M$17,$C$2,FALSE)</f>
        <v>1440</v>
      </c>
      <c r="E18">
        <f>VLOOKUP($C18,Base!$B$2:$M$17,$C$2,FALSE)</f>
        <v>1440</v>
      </c>
      <c r="F18">
        <f>VLOOKUP($C18,High_tech!$B$2:$M$17,$C$2,FALSE)</f>
        <v>88150</v>
      </c>
      <c r="G18">
        <f>VLOOKUP($C18,high_tech_hybrid_sleeper!$B$2:$M$17,$C$2,FALSE)</f>
        <v>88150</v>
      </c>
    </row>
    <row r="19" spans="3:7" x14ac:dyDescent="0.35">
      <c r="C19">
        <v>2034</v>
      </c>
      <c r="D19">
        <f>VLOOKUP($C19,No_incentive!$B$2:$M$17,$C$2,FALSE)</f>
        <v>3480</v>
      </c>
      <c r="E19">
        <f>VLOOKUP($C19,Base!$B$2:$M$17,$C$2,FALSE)</f>
        <v>3480</v>
      </c>
      <c r="F19">
        <f>VLOOKUP($C19,High_tech!$B$2:$M$17,$C$2,FALSE)</f>
        <v>90160</v>
      </c>
      <c r="G19">
        <f>VLOOKUP($C19,high_tech_hybrid_sleeper!$B$2:$M$17,$C$2,FALSE)</f>
        <v>90160</v>
      </c>
    </row>
    <row r="20" spans="3:7" x14ac:dyDescent="0.35">
      <c r="C20">
        <v>2035</v>
      </c>
      <c r="D20">
        <f>VLOOKUP($C20,No_incentive!$B$2:$M$17,$C$2,FALSE)</f>
        <v>8970</v>
      </c>
      <c r="E20">
        <f>VLOOKUP($C20,Base!$B$2:$M$17,$C$2,FALSE)</f>
        <v>8970</v>
      </c>
      <c r="F20">
        <f>VLOOKUP($C20,High_tech!$B$2:$M$17,$C$2,FALSE)</f>
        <v>90590</v>
      </c>
      <c r="G20">
        <f>VLOOKUP($C20,high_tech_hybrid_sleeper!$B$2:$M$17,$C$2,FALSE)</f>
        <v>90590</v>
      </c>
    </row>
    <row r="23" spans="3:7" x14ac:dyDescent="0.35">
      <c r="C23" t="str">
        <f>CONCATENATE(C24,"+",$C$1)</f>
        <v>Sleeper+BEV_sales (#/year)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</row>
    <row r="26" spans="3:7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</row>
    <row r="27" spans="3:7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</row>
    <row r="28" spans="3:7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</row>
    <row r="29" spans="3:7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</row>
    <row r="30" spans="3:7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</row>
    <row r="31" spans="3:7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</row>
    <row r="32" spans="3:7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</row>
    <row r="33" spans="3:7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</row>
    <row r="34" spans="3:7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11900</v>
      </c>
    </row>
    <row r="35" spans="3:7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32300</v>
      </c>
      <c r="G35">
        <f>VLOOKUP($C35,high_tech_hybrid_sleeper!$B$18:$M$33,$C$2,FALSE)</f>
        <v>54470</v>
      </c>
    </row>
    <row r="36" spans="3:7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41330</v>
      </c>
      <c r="G36">
        <f>VLOOKUP($C36,high_tech_hybrid_sleeper!$B$18:$M$33,$C$2,FALSE)</f>
        <v>55700</v>
      </c>
    </row>
    <row r="37" spans="3:7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46500</v>
      </c>
      <c r="G37">
        <f>VLOOKUP($C37,high_tech_hybrid_sleeper!$B$18:$M$33,$C$2,FALSE)</f>
        <v>56230</v>
      </c>
    </row>
    <row r="38" spans="3:7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50930</v>
      </c>
      <c r="G38">
        <f>VLOOKUP($C38,high_tech_hybrid_sleeper!$B$18:$M$33,$C$2,FALSE)</f>
        <v>56960</v>
      </c>
    </row>
    <row r="39" spans="3:7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54170</v>
      </c>
      <c r="G39">
        <f>VLOOKUP($C39,high_tech_hybrid_sleeper!$B$18:$M$33,$C$2,FALSE)</f>
        <v>57330</v>
      </c>
    </row>
    <row r="40" spans="3:7" x14ac:dyDescent="0.35">
      <c r="C40">
        <v>2035</v>
      </c>
      <c r="D40">
        <f>VLOOKUP($C40,No_incentive!$B$18:$M$33,$C$2,FALSE)</f>
        <v>460</v>
      </c>
      <c r="E40">
        <f>VLOOKUP($C40,Base!$B$18:$M$33,$C$2,FALSE)</f>
        <v>460</v>
      </c>
      <c r="F40">
        <f>VLOOKUP($C40,High_tech!$B$18:$M$33,$C$2,FALSE)</f>
        <v>56300</v>
      </c>
      <c r="G40">
        <f>VLOOKUP($C40,high_tech_hybrid_sleeper!$B$18:$M$33,$C$2,FALSE)</f>
        <v>57550</v>
      </c>
    </row>
    <row r="43" spans="3:7" x14ac:dyDescent="0.35">
      <c r="C43" t="str">
        <f>CONCATENATE(C44,"+",$C$1)</f>
        <v>Bus+BEV_sales (#/year)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</row>
    <row r="46" spans="3:7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10</v>
      </c>
      <c r="G46">
        <f>VLOOKUP($C46,high_tech_hybrid_sleeper!$B$34:$M$49,$C$2,FALSE)</f>
        <v>10</v>
      </c>
    </row>
    <row r="47" spans="3:7" x14ac:dyDescent="0.35">
      <c r="C47">
        <v>2022</v>
      </c>
      <c r="D47">
        <f>VLOOKUP($C47,No_incentive!$B$34:$M$49,$C$2,FALSE)</f>
        <v>10</v>
      </c>
      <c r="E47">
        <f>VLOOKUP($C47,Base!$B$34:$M$49,$C$2,FALSE)</f>
        <v>5410</v>
      </c>
      <c r="F47">
        <f>VLOOKUP($C47,High_tech!$B$34:$M$49,$C$2,FALSE)</f>
        <v>5940</v>
      </c>
      <c r="G47">
        <f>VLOOKUP($C47,high_tech_hybrid_sleeper!$B$34:$M$49,$C$2,FALSE)</f>
        <v>5940</v>
      </c>
    </row>
    <row r="48" spans="3:7" x14ac:dyDescent="0.35">
      <c r="C48">
        <v>2023</v>
      </c>
      <c r="D48">
        <f>VLOOKUP($C48,No_incentive!$B$34:$M$49,$C$2,FALSE)</f>
        <v>90</v>
      </c>
      <c r="E48">
        <f>VLOOKUP($C48,Base!$B$34:$M$49,$C$2,FALSE)</f>
        <v>5890</v>
      </c>
      <c r="F48">
        <f>VLOOKUP($C48,High_tech!$B$34:$M$49,$C$2,FALSE)</f>
        <v>6000</v>
      </c>
      <c r="G48">
        <f>VLOOKUP($C48,high_tech_hybrid_sleeper!$B$34:$M$49,$C$2,FALSE)</f>
        <v>6000</v>
      </c>
    </row>
    <row r="49" spans="3:7" x14ac:dyDescent="0.35">
      <c r="C49">
        <v>2024</v>
      </c>
      <c r="D49">
        <f>VLOOKUP($C49,No_incentive!$B$34:$M$49,$C$2,FALSE)</f>
        <v>290</v>
      </c>
      <c r="E49">
        <f>VLOOKUP($C49,Base!$B$34:$M$49,$C$2,FALSE)</f>
        <v>5980</v>
      </c>
      <c r="F49">
        <f>VLOOKUP($C49,High_tech!$B$34:$M$49,$C$2,FALSE)</f>
        <v>6000</v>
      </c>
      <c r="G49">
        <f>VLOOKUP($C49,high_tech_hybrid_sleeper!$B$34:$M$49,$C$2,FALSE)</f>
        <v>6000</v>
      </c>
    </row>
    <row r="50" spans="3:7" x14ac:dyDescent="0.35">
      <c r="C50">
        <v>2025</v>
      </c>
      <c r="D50">
        <f>VLOOKUP($C50,No_incentive!$B$34:$M$49,$C$2,FALSE)</f>
        <v>780</v>
      </c>
      <c r="E50">
        <f>VLOOKUP($C50,Base!$B$34:$M$49,$C$2,FALSE)</f>
        <v>6000</v>
      </c>
      <c r="F50">
        <f>VLOOKUP($C50,High_tech!$B$34:$M$49,$C$2,FALSE)</f>
        <v>6000</v>
      </c>
      <c r="G50">
        <f>VLOOKUP($C50,high_tech_hybrid_sleeper!$B$34:$M$49,$C$2,FALSE)</f>
        <v>6000</v>
      </c>
    </row>
    <row r="51" spans="3:7" x14ac:dyDescent="0.35">
      <c r="C51">
        <v>2026</v>
      </c>
      <c r="D51">
        <f>VLOOKUP($C51,No_incentive!$B$34:$M$49,$C$2,FALSE)</f>
        <v>1620</v>
      </c>
      <c r="E51">
        <f>VLOOKUP($C51,Base!$B$34:$M$49,$C$2,FALSE)</f>
        <v>6000</v>
      </c>
      <c r="F51">
        <f>VLOOKUP($C51,High_tech!$B$34:$M$49,$C$2,FALSE)</f>
        <v>6000</v>
      </c>
      <c r="G51">
        <f>VLOOKUP($C51,high_tech_hybrid_sleeper!$B$34:$M$49,$C$2,FALSE)</f>
        <v>6000</v>
      </c>
    </row>
    <row r="52" spans="3:7" x14ac:dyDescent="0.35">
      <c r="C52">
        <v>2027</v>
      </c>
      <c r="D52">
        <f>VLOOKUP($C52,No_incentive!$B$34:$M$49,$C$2,FALSE)</f>
        <v>3220</v>
      </c>
      <c r="E52">
        <f>VLOOKUP($C52,Base!$B$34:$M$49,$C$2,FALSE)</f>
        <v>6000</v>
      </c>
      <c r="F52">
        <f>VLOOKUP($C52,High_tech!$B$34:$M$49,$C$2,FALSE)</f>
        <v>6000</v>
      </c>
      <c r="G52">
        <f>VLOOKUP($C52,high_tech_hybrid_sleeper!$B$34:$M$49,$C$2,FALSE)</f>
        <v>6000</v>
      </c>
    </row>
    <row r="53" spans="3:7" x14ac:dyDescent="0.35">
      <c r="C53">
        <v>2028</v>
      </c>
      <c r="D53">
        <f>VLOOKUP($C53,No_incentive!$B$34:$M$49,$C$2,FALSE)</f>
        <v>4940</v>
      </c>
      <c r="E53">
        <f>VLOOKUP($C53,Base!$B$34:$M$49,$C$2,FALSE)</f>
        <v>6000</v>
      </c>
      <c r="F53">
        <f>VLOOKUP($C53,High_tech!$B$34:$M$49,$C$2,FALSE)</f>
        <v>6000</v>
      </c>
      <c r="G53">
        <f>VLOOKUP($C53,high_tech_hybrid_sleeper!$B$34:$M$49,$C$2,FALSE)</f>
        <v>6000</v>
      </c>
    </row>
    <row r="54" spans="3:7" x14ac:dyDescent="0.35">
      <c r="C54">
        <v>2029</v>
      </c>
      <c r="D54">
        <f>VLOOKUP($C54,No_incentive!$B$34:$M$49,$C$2,FALSE)</f>
        <v>5890</v>
      </c>
      <c r="E54">
        <f>VLOOKUP($C54,Base!$B$34:$M$49,$C$2,FALSE)</f>
        <v>6000</v>
      </c>
      <c r="F54">
        <f>VLOOKUP($C54,High_tech!$B$34:$M$49,$C$2,FALSE)</f>
        <v>6000</v>
      </c>
      <c r="G54">
        <f>VLOOKUP($C54,high_tech_hybrid_sleeper!$B$34:$M$49,$C$2,FALSE)</f>
        <v>6000</v>
      </c>
    </row>
    <row r="55" spans="3:7" x14ac:dyDescent="0.35">
      <c r="C55">
        <v>2030</v>
      </c>
      <c r="D55">
        <f>VLOOKUP($C55,No_incentive!$B$34:$M$49,$C$2,FALSE)</f>
        <v>5990</v>
      </c>
      <c r="E55">
        <f>VLOOKUP($C55,Base!$B$34:$M$49,$C$2,FALSE)</f>
        <v>6000</v>
      </c>
      <c r="F55">
        <f>VLOOKUP($C55,High_tech!$B$34:$M$49,$C$2,FALSE)</f>
        <v>6000</v>
      </c>
      <c r="G55">
        <f>VLOOKUP($C55,high_tech_hybrid_sleeper!$B$34:$M$49,$C$2,FALSE)</f>
        <v>6000</v>
      </c>
    </row>
    <row r="56" spans="3:7" x14ac:dyDescent="0.35">
      <c r="C56">
        <v>2031</v>
      </c>
      <c r="D56">
        <f>VLOOKUP($C56,No_incentive!$B$34:$M$49,$C$2,FALSE)</f>
        <v>6000</v>
      </c>
      <c r="E56">
        <f>VLOOKUP($C56,Base!$B$34:$M$49,$C$2,FALSE)</f>
        <v>6000</v>
      </c>
      <c r="F56">
        <f>VLOOKUP($C56,High_tech!$B$34:$M$49,$C$2,FALSE)</f>
        <v>6000</v>
      </c>
      <c r="G56">
        <f>VLOOKUP($C56,high_tech_hybrid_sleeper!$B$34:$M$49,$C$2,FALSE)</f>
        <v>6000</v>
      </c>
    </row>
    <row r="57" spans="3:7" x14ac:dyDescent="0.35">
      <c r="C57">
        <v>2032</v>
      </c>
      <c r="D57">
        <f>VLOOKUP($C57,No_incentive!$B$34:$M$49,$C$2,FALSE)</f>
        <v>6000</v>
      </c>
      <c r="E57">
        <f>VLOOKUP($C57,Base!$B$34:$M$49,$C$2,FALSE)</f>
        <v>6000</v>
      </c>
      <c r="F57">
        <f>VLOOKUP($C57,High_tech!$B$34:$M$49,$C$2,FALSE)</f>
        <v>6000</v>
      </c>
      <c r="G57">
        <f>VLOOKUP($C57,high_tech_hybrid_sleeper!$B$34:$M$49,$C$2,FALSE)</f>
        <v>6000</v>
      </c>
    </row>
    <row r="58" spans="3:7" x14ac:dyDescent="0.35">
      <c r="C58">
        <v>2033</v>
      </c>
      <c r="D58">
        <f>VLOOKUP($C58,No_incentive!$B$34:$M$49,$C$2,FALSE)</f>
        <v>6000</v>
      </c>
      <c r="E58">
        <f>VLOOKUP($C58,Base!$B$34:$M$49,$C$2,FALSE)</f>
        <v>6000</v>
      </c>
      <c r="F58">
        <f>VLOOKUP($C58,High_tech!$B$34:$M$49,$C$2,FALSE)</f>
        <v>6000</v>
      </c>
      <c r="G58">
        <f>VLOOKUP($C58,high_tech_hybrid_sleeper!$B$34:$M$49,$C$2,FALSE)</f>
        <v>6000</v>
      </c>
    </row>
    <row r="59" spans="3:7" x14ac:dyDescent="0.35">
      <c r="C59">
        <v>2034</v>
      </c>
      <c r="D59">
        <f>VLOOKUP($C59,No_incentive!$B$34:$M$49,$C$2,FALSE)</f>
        <v>6000</v>
      </c>
      <c r="E59">
        <f>VLOOKUP($C59,Base!$B$34:$M$49,$C$2,FALSE)</f>
        <v>6000</v>
      </c>
      <c r="F59">
        <f>VLOOKUP($C59,High_tech!$B$34:$M$49,$C$2,FALSE)</f>
        <v>6000</v>
      </c>
      <c r="G59">
        <f>VLOOKUP($C59,high_tech_hybrid_sleeper!$B$34:$M$49,$C$2,FALSE)</f>
        <v>6000</v>
      </c>
    </row>
    <row r="60" spans="3:7" x14ac:dyDescent="0.35">
      <c r="C60">
        <v>2035</v>
      </c>
      <c r="D60">
        <f>VLOOKUP($C60,No_incentive!$B$34:$M$49,$C$2,FALSE)</f>
        <v>6000</v>
      </c>
      <c r="E60">
        <f>VLOOKUP($C60,Base!$B$34:$M$49,$C$2,FALSE)</f>
        <v>6000</v>
      </c>
      <c r="F60">
        <f>VLOOKUP($C60,High_tech!$B$34:$M$49,$C$2,FALSE)</f>
        <v>6000</v>
      </c>
      <c r="G60">
        <f>VLOOKUP($C60,high_tech_hybrid_sleeper!$B$34:$M$49,$C$2,FALSE)</f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D953-4F90-47CE-BD1E-266AF80E42E6}">
  <dimension ref="B1:G60"/>
  <sheetViews>
    <sheetView topLeftCell="A34" workbookViewId="0">
      <selection activeCell="G4" sqref="G4"/>
    </sheetView>
  </sheetViews>
  <sheetFormatPr defaultRowHeight="14.5" x14ac:dyDescent="0.35"/>
  <sheetData>
    <row r="1" spans="2:7" x14ac:dyDescent="0.35">
      <c r="B1" t="s">
        <v>19</v>
      </c>
      <c r="C1" t="s">
        <v>22</v>
      </c>
    </row>
    <row r="2" spans="2:7" x14ac:dyDescent="0.35">
      <c r="B2" t="s">
        <v>20</v>
      </c>
      <c r="C2">
        <v>4</v>
      </c>
    </row>
    <row r="3" spans="2:7" x14ac:dyDescent="0.35">
      <c r="C3" t="str">
        <f>CONCATENATE(C4,"+",$C$1)</f>
        <v>Day_cab+BEV_stocks (#/year)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</row>
    <row r="6" spans="2:7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</row>
    <row r="7" spans="2:7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</row>
    <row r="8" spans="2:7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</row>
    <row r="9" spans="2:7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</row>
    <row r="10" spans="2:7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</v>
      </c>
      <c r="G10">
        <f>VLOOKUP($C10,high_tech_hybrid_sleeper!$B$2:$M$17,$C$2,FALSE)</f>
        <v>10</v>
      </c>
    </row>
    <row r="11" spans="2:7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360</v>
      </c>
      <c r="G11">
        <f>VLOOKUP($C11,high_tech_hybrid_sleeper!$B$2:$M$17,$C$2,FALSE)</f>
        <v>360</v>
      </c>
    </row>
    <row r="12" spans="2:7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2880</v>
      </c>
      <c r="G12">
        <f>VLOOKUP($C12,high_tech_hybrid_sleeper!$B$2:$M$17,$C$2,FALSE)</f>
        <v>2880</v>
      </c>
    </row>
    <row r="13" spans="2:7" x14ac:dyDescent="0.35">
      <c r="C13">
        <v>2028</v>
      </c>
      <c r="D13">
        <f>VLOOKUP($C13,No_incentive!$B$2:$M$17,$C$2,FALSE)</f>
        <v>10</v>
      </c>
      <c r="E13">
        <f>VLOOKUP($C13,Base!$B$2:$M$17,$C$2,FALSE)</f>
        <v>0</v>
      </c>
      <c r="F13">
        <f>VLOOKUP($C13,High_tech!$B$2:$M$17,$C$2,FALSE)</f>
        <v>15470</v>
      </c>
      <c r="G13">
        <f>VLOOKUP($C13,high_tech_hybrid_sleeper!$B$2:$M$17,$C$2,FALSE)</f>
        <v>15470</v>
      </c>
    </row>
    <row r="14" spans="2:7" x14ac:dyDescent="0.35">
      <c r="C14">
        <v>2029</v>
      </c>
      <c r="D14">
        <f>VLOOKUP($C14,No_incentive!$B$2:$M$17,$C$2,FALSE)</f>
        <v>20</v>
      </c>
      <c r="E14">
        <f>VLOOKUP($C14,Base!$B$2:$M$17,$C$2,FALSE)</f>
        <v>10</v>
      </c>
      <c r="F14">
        <f>VLOOKUP($C14,High_tech!$B$2:$M$17,$C$2,FALSE)</f>
        <v>60060</v>
      </c>
      <c r="G14">
        <f>VLOOKUP($C14,high_tech_hybrid_sleeper!$B$2:$M$17,$C$2,FALSE)</f>
        <v>60060</v>
      </c>
    </row>
    <row r="15" spans="2:7" x14ac:dyDescent="0.35">
      <c r="C15">
        <v>2030</v>
      </c>
      <c r="D15">
        <f>VLOOKUP($C15,No_incentive!$B$2:$M$17,$C$2,FALSE)</f>
        <v>110</v>
      </c>
      <c r="E15">
        <f>VLOOKUP($C15,Base!$B$2:$M$17,$C$2,FALSE)</f>
        <v>100</v>
      </c>
      <c r="F15">
        <f>VLOOKUP($C15,High_tech!$B$2:$M$17,$C$2,FALSE)</f>
        <v>147810</v>
      </c>
      <c r="G15">
        <f>VLOOKUP($C15,high_tech_hybrid_sleeper!$B$2:$M$17,$C$2,FALSE)</f>
        <v>147810</v>
      </c>
    </row>
    <row r="16" spans="2:7" x14ac:dyDescent="0.35">
      <c r="C16">
        <v>2031</v>
      </c>
      <c r="D16">
        <f>VLOOKUP($C16,No_incentive!$B$2:$M$17,$C$2,FALSE)</f>
        <v>350</v>
      </c>
      <c r="E16">
        <f>VLOOKUP($C16,Base!$B$2:$M$17,$C$2,FALSE)</f>
        <v>340</v>
      </c>
      <c r="F16">
        <f>VLOOKUP($C16,High_tech!$B$2:$M$17,$C$2,FALSE)</f>
        <v>233260</v>
      </c>
      <c r="G16">
        <f>VLOOKUP($C16,high_tech_hybrid_sleeper!$B$2:$M$17,$C$2,FALSE)</f>
        <v>233260</v>
      </c>
    </row>
    <row r="17" spans="3:7" x14ac:dyDescent="0.35">
      <c r="C17">
        <v>2032</v>
      </c>
      <c r="D17">
        <f>VLOOKUP($C17,No_incentive!$B$2:$M$17,$C$2,FALSE)</f>
        <v>820</v>
      </c>
      <c r="E17">
        <f>VLOOKUP($C17,Base!$B$2:$M$17,$C$2,FALSE)</f>
        <v>810</v>
      </c>
      <c r="F17">
        <f>VLOOKUP($C17,High_tech!$B$2:$M$17,$C$2,FALSE)</f>
        <v>316170</v>
      </c>
      <c r="G17">
        <f>VLOOKUP($C17,high_tech_hybrid_sleeper!$B$2:$M$17,$C$2,FALSE)</f>
        <v>316170</v>
      </c>
    </row>
    <row r="18" spans="3:7" x14ac:dyDescent="0.35">
      <c r="C18">
        <v>2033</v>
      </c>
      <c r="D18">
        <f>VLOOKUP($C18,No_incentive!$B$2:$M$17,$C$2,FALSE)</f>
        <v>2260</v>
      </c>
      <c r="E18">
        <f>VLOOKUP($C18,Base!$B$2:$M$17,$C$2,FALSE)</f>
        <v>2250</v>
      </c>
      <c r="F18">
        <f>VLOOKUP($C18,High_tech!$B$2:$M$17,$C$2,FALSE)</f>
        <v>404320</v>
      </c>
      <c r="G18">
        <f>VLOOKUP($C18,high_tech_hybrid_sleeper!$B$2:$M$17,$C$2,FALSE)</f>
        <v>404320</v>
      </c>
    </row>
    <row r="19" spans="3:7" x14ac:dyDescent="0.35">
      <c r="C19">
        <v>2034</v>
      </c>
      <c r="D19">
        <f>VLOOKUP($C19,No_incentive!$B$2:$M$17,$C$2,FALSE)</f>
        <v>5740</v>
      </c>
      <c r="E19">
        <f>VLOOKUP($C19,Base!$B$2:$M$17,$C$2,FALSE)</f>
        <v>5730</v>
      </c>
      <c r="F19">
        <f>VLOOKUP($C19,High_tech!$B$2:$M$17,$C$2,FALSE)</f>
        <v>494480</v>
      </c>
      <c r="G19">
        <f>VLOOKUP($C19,high_tech_hybrid_sleeper!$B$2:$M$17,$C$2,FALSE)</f>
        <v>494480</v>
      </c>
    </row>
    <row r="20" spans="3:7" x14ac:dyDescent="0.35">
      <c r="C20">
        <v>2035</v>
      </c>
      <c r="D20">
        <f>VLOOKUP($C20,No_incentive!$B$2:$M$17,$C$2,FALSE)</f>
        <v>14710</v>
      </c>
      <c r="E20">
        <f>VLOOKUP($C20,Base!$B$2:$M$17,$C$2,FALSE)</f>
        <v>14700</v>
      </c>
      <c r="F20">
        <f>VLOOKUP($C20,High_tech!$B$2:$M$17,$C$2,FALSE)</f>
        <v>585060</v>
      </c>
      <c r="G20">
        <f>VLOOKUP($C20,high_tech_hybrid_sleeper!$B$2:$M$17,$C$2,FALSE)</f>
        <v>585060</v>
      </c>
    </row>
    <row r="23" spans="3:7" x14ac:dyDescent="0.35">
      <c r="C23" t="str">
        <f>CONCATENATE(C24,"+",$C$1)</f>
        <v>Sleeper+BEV_stocks (#/year)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</row>
    <row r="26" spans="3:7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</row>
    <row r="27" spans="3:7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</row>
    <row r="28" spans="3:7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</row>
    <row r="29" spans="3:7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</row>
    <row r="30" spans="3:7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</row>
    <row r="31" spans="3:7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</row>
    <row r="32" spans="3:7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</row>
    <row r="33" spans="3:7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</row>
    <row r="34" spans="3:7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11900</v>
      </c>
    </row>
    <row r="35" spans="3:7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32300</v>
      </c>
      <c r="G35">
        <f>VLOOKUP($C35,high_tech_hybrid_sleeper!$B$18:$M$33,$C$2,FALSE)</f>
        <v>66370</v>
      </c>
    </row>
    <row r="36" spans="3:7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73630</v>
      </c>
      <c r="G36">
        <f>VLOOKUP($C36,high_tech_hybrid_sleeper!$B$18:$M$33,$C$2,FALSE)</f>
        <v>122070</v>
      </c>
    </row>
    <row r="37" spans="3:7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120130</v>
      </c>
      <c r="G37">
        <f>VLOOKUP($C37,high_tech_hybrid_sleeper!$B$18:$M$33,$C$2,FALSE)</f>
        <v>178300</v>
      </c>
    </row>
    <row r="38" spans="3:7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171060</v>
      </c>
      <c r="G38">
        <f>VLOOKUP($C38,high_tech_hybrid_sleeper!$B$18:$M$33,$C$2,FALSE)</f>
        <v>235260</v>
      </c>
    </row>
    <row r="39" spans="3:7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225230</v>
      </c>
      <c r="G39">
        <f>VLOOKUP($C39,high_tech_hybrid_sleeper!$B$18:$M$33,$C$2,FALSE)</f>
        <v>292590</v>
      </c>
    </row>
    <row r="40" spans="3:7" x14ac:dyDescent="0.35">
      <c r="C40">
        <v>2035</v>
      </c>
      <c r="D40">
        <f>VLOOKUP($C40,No_incentive!$B$18:$M$33,$C$2,FALSE)</f>
        <v>460</v>
      </c>
      <c r="E40">
        <f>VLOOKUP($C40,Base!$B$18:$M$33,$C$2,FALSE)</f>
        <v>460</v>
      </c>
      <c r="F40">
        <f>VLOOKUP($C40,High_tech!$B$18:$M$33,$C$2,FALSE)</f>
        <v>281530</v>
      </c>
      <c r="G40">
        <f>VLOOKUP($C40,high_tech_hybrid_sleeper!$B$18:$M$33,$C$2,FALSE)</f>
        <v>350140</v>
      </c>
    </row>
    <row r="43" spans="3:7" x14ac:dyDescent="0.35">
      <c r="C43" t="str">
        <f>CONCATENATE(C44,"+",$C$1)</f>
        <v>Bus+BEV_stocks (#/year)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</row>
    <row r="46" spans="3:7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10</v>
      </c>
      <c r="G46">
        <f>VLOOKUP($C46,high_tech_hybrid_sleeper!$B$34:$M$49,$C$2,FALSE)</f>
        <v>10</v>
      </c>
    </row>
    <row r="47" spans="3:7" x14ac:dyDescent="0.35">
      <c r="C47">
        <v>2022</v>
      </c>
      <c r="D47">
        <f>VLOOKUP($C47,No_incentive!$B$34:$M$49,$C$2,FALSE)</f>
        <v>10</v>
      </c>
      <c r="E47">
        <f>VLOOKUP($C47,Base!$B$34:$M$49,$C$2,FALSE)</f>
        <v>5410</v>
      </c>
      <c r="F47">
        <f>VLOOKUP($C47,High_tech!$B$34:$M$49,$C$2,FALSE)</f>
        <v>5950</v>
      </c>
      <c r="G47">
        <f>VLOOKUP($C47,high_tech_hybrid_sleeper!$B$34:$M$49,$C$2,FALSE)</f>
        <v>5950</v>
      </c>
    </row>
    <row r="48" spans="3:7" x14ac:dyDescent="0.35">
      <c r="C48">
        <v>2023</v>
      </c>
      <c r="D48">
        <f>VLOOKUP($C48,No_incentive!$B$34:$M$49,$C$2,FALSE)</f>
        <v>100</v>
      </c>
      <c r="E48">
        <f>VLOOKUP($C48,Base!$B$34:$M$49,$C$2,FALSE)</f>
        <v>11300</v>
      </c>
      <c r="F48">
        <f>VLOOKUP($C48,High_tech!$B$34:$M$49,$C$2,FALSE)</f>
        <v>11950</v>
      </c>
      <c r="G48">
        <f>VLOOKUP($C48,high_tech_hybrid_sleeper!$B$34:$M$49,$C$2,FALSE)</f>
        <v>11950</v>
      </c>
    </row>
    <row r="49" spans="3:7" x14ac:dyDescent="0.35">
      <c r="C49">
        <v>2024</v>
      </c>
      <c r="D49">
        <f>VLOOKUP($C49,No_incentive!$B$34:$M$49,$C$2,FALSE)</f>
        <v>390</v>
      </c>
      <c r="E49">
        <f>VLOOKUP($C49,Base!$B$34:$M$49,$C$2,FALSE)</f>
        <v>17280</v>
      </c>
      <c r="F49">
        <f>VLOOKUP($C49,High_tech!$B$34:$M$49,$C$2,FALSE)</f>
        <v>17950</v>
      </c>
      <c r="G49">
        <f>VLOOKUP($C49,high_tech_hybrid_sleeper!$B$34:$M$49,$C$2,FALSE)</f>
        <v>17950</v>
      </c>
    </row>
    <row r="50" spans="3:7" x14ac:dyDescent="0.35">
      <c r="C50">
        <v>2025</v>
      </c>
      <c r="D50">
        <f>VLOOKUP($C50,No_incentive!$B$34:$M$49,$C$2,FALSE)</f>
        <v>1170</v>
      </c>
      <c r="E50">
        <f>VLOOKUP($C50,Base!$B$34:$M$49,$C$2,FALSE)</f>
        <v>23280</v>
      </c>
      <c r="F50">
        <f>VLOOKUP($C50,High_tech!$B$34:$M$49,$C$2,FALSE)</f>
        <v>23950</v>
      </c>
      <c r="G50">
        <f>VLOOKUP($C50,high_tech_hybrid_sleeper!$B$34:$M$49,$C$2,FALSE)</f>
        <v>23950</v>
      </c>
    </row>
    <row r="51" spans="3:7" x14ac:dyDescent="0.35">
      <c r="C51">
        <v>2026</v>
      </c>
      <c r="D51">
        <f>VLOOKUP($C51,No_incentive!$B$34:$M$49,$C$2,FALSE)</f>
        <v>2790</v>
      </c>
      <c r="E51">
        <f>VLOOKUP($C51,Base!$B$34:$M$49,$C$2,FALSE)</f>
        <v>29280</v>
      </c>
      <c r="F51">
        <f>VLOOKUP($C51,High_tech!$B$34:$M$49,$C$2,FALSE)</f>
        <v>29950</v>
      </c>
      <c r="G51">
        <f>VLOOKUP($C51,high_tech_hybrid_sleeper!$B$34:$M$49,$C$2,FALSE)</f>
        <v>29950</v>
      </c>
    </row>
    <row r="52" spans="3:7" x14ac:dyDescent="0.35">
      <c r="C52">
        <v>2027</v>
      </c>
      <c r="D52">
        <f>VLOOKUP($C52,No_incentive!$B$34:$M$49,$C$2,FALSE)</f>
        <v>6010</v>
      </c>
      <c r="E52">
        <f>VLOOKUP($C52,Base!$B$34:$M$49,$C$2,FALSE)</f>
        <v>35280</v>
      </c>
      <c r="F52">
        <f>VLOOKUP($C52,High_tech!$B$34:$M$49,$C$2,FALSE)</f>
        <v>35950</v>
      </c>
      <c r="G52">
        <f>VLOOKUP($C52,high_tech_hybrid_sleeper!$B$34:$M$49,$C$2,FALSE)</f>
        <v>35950</v>
      </c>
    </row>
    <row r="53" spans="3:7" x14ac:dyDescent="0.35">
      <c r="C53">
        <v>2028</v>
      </c>
      <c r="D53">
        <f>VLOOKUP($C53,No_incentive!$B$34:$M$49,$C$2,FALSE)</f>
        <v>10950</v>
      </c>
      <c r="E53">
        <f>VLOOKUP($C53,Base!$B$34:$M$49,$C$2,FALSE)</f>
        <v>41280</v>
      </c>
      <c r="F53">
        <f>VLOOKUP($C53,High_tech!$B$34:$M$49,$C$2,FALSE)</f>
        <v>41950</v>
      </c>
      <c r="G53">
        <f>VLOOKUP($C53,high_tech_hybrid_sleeper!$B$34:$M$49,$C$2,FALSE)</f>
        <v>41950</v>
      </c>
    </row>
    <row r="54" spans="3:7" x14ac:dyDescent="0.35">
      <c r="C54">
        <v>2029</v>
      </c>
      <c r="D54">
        <f>VLOOKUP($C54,No_incentive!$B$34:$M$49,$C$2,FALSE)</f>
        <v>16840</v>
      </c>
      <c r="E54">
        <f>VLOOKUP($C54,Base!$B$34:$M$49,$C$2,FALSE)</f>
        <v>47280</v>
      </c>
      <c r="F54">
        <f>VLOOKUP($C54,High_tech!$B$34:$M$49,$C$2,FALSE)</f>
        <v>47950</v>
      </c>
      <c r="G54">
        <f>VLOOKUP($C54,high_tech_hybrid_sleeper!$B$34:$M$49,$C$2,FALSE)</f>
        <v>47950</v>
      </c>
    </row>
    <row r="55" spans="3:7" x14ac:dyDescent="0.35">
      <c r="C55">
        <v>2030</v>
      </c>
      <c r="D55">
        <f>VLOOKUP($C55,No_incentive!$B$34:$M$49,$C$2,FALSE)</f>
        <v>22830</v>
      </c>
      <c r="E55">
        <f>VLOOKUP($C55,Base!$B$34:$M$49,$C$2,FALSE)</f>
        <v>53280</v>
      </c>
      <c r="F55">
        <f>VLOOKUP($C55,High_tech!$B$34:$M$49,$C$2,FALSE)</f>
        <v>53950</v>
      </c>
      <c r="G55">
        <f>VLOOKUP($C55,high_tech_hybrid_sleeper!$B$34:$M$49,$C$2,FALSE)</f>
        <v>53950</v>
      </c>
    </row>
    <row r="56" spans="3:7" x14ac:dyDescent="0.35">
      <c r="C56">
        <v>2031</v>
      </c>
      <c r="D56">
        <f>VLOOKUP($C56,No_incentive!$B$34:$M$49,$C$2,FALSE)</f>
        <v>28830</v>
      </c>
      <c r="E56">
        <f>VLOOKUP($C56,Base!$B$34:$M$49,$C$2,FALSE)</f>
        <v>59280</v>
      </c>
      <c r="F56">
        <f>VLOOKUP($C56,High_tech!$B$34:$M$49,$C$2,FALSE)</f>
        <v>59950</v>
      </c>
      <c r="G56">
        <f>VLOOKUP($C56,high_tech_hybrid_sleeper!$B$34:$M$49,$C$2,FALSE)</f>
        <v>59950</v>
      </c>
    </row>
    <row r="57" spans="3:7" x14ac:dyDescent="0.35">
      <c r="C57">
        <v>2032</v>
      </c>
      <c r="D57">
        <f>VLOOKUP($C57,No_incentive!$B$34:$M$49,$C$2,FALSE)</f>
        <v>34830</v>
      </c>
      <c r="E57">
        <f>VLOOKUP($C57,Base!$B$34:$M$49,$C$2,FALSE)</f>
        <v>65280</v>
      </c>
      <c r="F57">
        <f>VLOOKUP($C57,High_tech!$B$34:$M$49,$C$2,FALSE)</f>
        <v>65950</v>
      </c>
      <c r="G57">
        <f>VLOOKUP($C57,high_tech_hybrid_sleeper!$B$34:$M$49,$C$2,FALSE)</f>
        <v>65950</v>
      </c>
    </row>
    <row r="58" spans="3:7" x14ac:dyDescent="0.35">
      <c r="C58">
        <v>2033</v>
      </c>
      <c r="D58">
        <f>VLOOKUP($C58,No_incentive!$B$34:$M$49,$C$2,FALSE)</f>
        <v>40830</v>
      </c>
      <c r="E58">
        <f>VLOOKUP($C58,Base!$B$34:$M$49,$C$2,FALSE)</f>
        <v>71280</v>
      </c>
      <c r="F58">
        <f>VLOOKUP($C58,High_tech!$B$34:$M$49,$C$2,FALSE)</f>
        <v>71940</v>
      </c>
      <c r="G58">
        <f>VLOOKUP($C58,high_tech_hybrid_sleeper!$B$34:$M$49,$C$2,FALSE)</f>
        <v>71940</v>
      </c>
    </row>
    <row r="59" spans="3:7" x14ac:dyDescent="0.35">
      <c r="C59">
        <v>2034</v>
      </c>
      <c r="D59">
        <f>VLOOKUP($C59,No_incentive!$B$34:$M$49,$C$2,FALSE)</f>
        <v>46820</v>
      </c>
      <c r="E59">
        <f>VLOOKUP($C59,Base!$B$34:$M$49,$C$2,FALSE)</f>
        <v>71870</v>
      </c>
      <c r="F59">
        <f>VLOOKUP($C59,High_tech!$B$34:$M$49,$C$2,FALSE)</f>
        <v>72000</v>
      </c>
      <c r="G59">
        <f>VLOOKUP($C59,high_tech_hybrid_sleeper!$B$34:$M$49,$C$2,FALSE)</f>
        <v>72000</v>
      </c>
    </row>
    <row r="60" spans="3:7" x14ac:dyDescent="0.35">
      <c r="C60">
        <v>2035</v>
      </c>
      <c r="D60">
        <f>VLOOKUP($C60,No_incentive!$B$34:$M$49,$C$2,FALSE)</f>
        <v>52730</v>
      </c>
      <c r="E60">
        <f>VLOOKUP($C60,Base!$B$34:$M$49,$C$2,FALSE)</f>
        <v>71980</v>
      </c>
      <c r="F60">
        <f>VLOOKUP($C60,High_tech!$B$34:$M$49,$C$2,FALSE)</f>
        <v>72000</v>
      </c>
      <c r="G60">
        <f>VLOOKUP($C60,high_tech_hybrid_sleeper!$B$34:$M$49,$C$2,FALSE)</f>
        <v>72000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3FD-30F4-44C2-82FE-010EDAA58545}">
  <dimension ref="B1:V60"/>
  <sheetViews>
    <sheetView topLeftCell="A16" zoomScale="70" zoomScaleNormal="70" workbookViewId="0">
      <selection activeCell="T47" sqref="T47"/>
    </sheetView>
  </sheetViews>
  <sheetFormatPr defaultRowHeight="14.5" x14ac:dyDescent="0.35"/>
  <sheetData>
    <row r="1" spans="2:22" x14ac:dyDescent="0.35">
      <c r="B1" t="s">
        <v>19</v>
      </c>
      <c r="C1" t="s">
        <v>56</v>
      </c>
      <c r="Q1" t="s">
        <v>19</v>
      </c>
      <c r="R1" t="s">
        <v>57</v>
      </c>
    </row>
    <row r="2" spans="2:22" x14ac:dyDescent="0.35">
      <c r="B2" t="s">
        <v>20</v>
      </c>
      <c r="C2">
        <v>10</v>
      </c>
    </row>
    <row r="3" spans="2:22" x14ac:dyDescent="0.35">
      <c r="C3" t="str">
        <f>CONCATENATE(C4,"+",$C$1)</f>
        <v xml:space="preserve">Day_cab+BEV_incentive </v>
      </c>
      <c r="R3" t="str">
        <f>CONCATENATE(R4,"+",$R$1)</f>
        <v>Day_cab+BEV_incentive (accumulated)</v>
      </c>
    </row>
    <row r="4" spans="2:22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  <c r="R4" t="s">
        <v>13</v>
      </c>
      <c r="S4" t="s">
        <v>16</v>
      </c>
      <c r="T4" t="s">
        <v>17</v>
      </c>
      <c r="U4" t="s">
        <v>18</v>
      </c>
      <c r="V4" t="s">
        <v>54</v>
      </c>
    </row>
    <row r="5" spans="2:22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  <c r="R5">
        <v>2020</v>
      </c>
      <c r="S5">
        <f>D5</f>
        <v>0</v>
      </c>
      <c r="T5">
        <f t="shared" ref="T5:V5" si="0">E5</f>
        <v>0</v>
      </c>
      <c r="U5">
        <f t="shared" si="0"/>
        <v>0</v>
      </c>
      <c r="V5">
        <f t="shared" si="0"/>
        <v>0</v>
      </c>
    </row>
    <row r="6" spans="2:22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  <c r="R6">
        <v>2021</v>
      </c>
      <c r="S6">
        <f>D6+S5</f>
        <v>0</v>
      </c>
      <c r="T6">
        <f t="shared" ref="T6:V6" si="1">E6+T5</f>
        <v>0</v>
      </c>
      <c r="U6">
        <f t="shared" si="1"/>
        <v>0</v>
      </c>
      <c r="V6">
        <f t="shared" si="1"/>
        <v>0</v>
      </c>
    </row>
    <row r="7" spans="2:22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  <c r="R7">
        <v>2022</v>
      </c>
      <c r="S7">
        <f t="shared" ref="S7:S16" si="2">D7+S6</f>
        <v>0</v>
      </c>
      <c r="T7">
        <f t="shared" ref="T7:T16" si="3">E7+T6</f>
        <v>0</v>
      </c>
      <c r="U7">
        <f t="shared" ref="U7:U16" si="4">F7+U6</f>
        <v>0</v>
      </c>
      <c r="V7">
        <f t="shared" ref="V7:V16" si="5">G7+V6</f>
        <v>0</v>
      </c>
    </row>
    <row r="8" spans="2:22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  <c r="R8">
        <v>2023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2:22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  <c r="R9">
        <v>2024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2:22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1080279.55914677</v>
      </c>
      <c r="G10">
        <f>VLOOKUP($C10,high_tech_hybrid_sleeper!$B$2:$M$17,$C$2,FALSE)</f>
        <v>1080279.55914677</v>
      </c>
      <c r="R10">
        <v>2025</v>
      </c>
      <c r="S10">
        <f t="shared" si="2"/>
        <v>0</v>
      </c>
      <c r="T10">
        <f t="shared" si="3"/>
        <v>0</v>
      </c>
      <c r="U10">
        <f t="shared" si="4"/>
        <v>1080279.55914677</v>
      </c>
      <c r="V10">
        <f t="shared" si="5"/>
        <v>1080279.55914677</v>
      </c>
    </row>
    <row r="11" spans="2:22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34111858.781476401</v>
      </c>
      <c r="G11">
        <f>VLOOKUP($C11,high_tech_hybrid_sleeper!$B$2:$M$17,$C$2,FALSE)</f>
        <v>34111858.781476401</v>
      </c>
      <c r="R11">
        <v>2026</v>
      </c>
      <c r="S11">
        <f t="shared" si="2"/>
        <v>0</v>
      </c>
      <c r="T11">
        <f t="shared" si="3"/>
        <v>0</v>
      </c>
      <c r="U11">
        <f t="shared" si="4"/>
        <v>35192138.34062317</v>
      </c>
      <c r="V11">
        <f t="shared" si="5"/>
        <v>35192138.34062317</v>
      </c>
    </row>
    <row r="12" spans="2:22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182483597.95689401</v>
      </c>
      <c r="G12">
        <f>VLOOKUP($C12,high_tech_hybrid_sleeper!$B$2:$M$17,$C$2,FALSE)</f>
        <v>182483597.95689401</v>
      </c>
      <c r="R12">
        <v>2027</v>
      </c>
      <c r="S12">
        <f t="shared" si="2"/>
        <v>0</v>
      </c>
      <c r="T12">
        <f t="shared" si="3"/>
        <v>0</v>
      </c>
      <c r="U12">
        <f t="shared" si="4"/>
        <v>217675736.29751718</v>
      </c>
      <c r="V12">
        <f t="shared" si="5"/>
        <v>217675736.29751718</v>
      </c>
    </row>
    <row r="13" spans="2:22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640675296.57202101</v>
      </c>
      <c r="G13">
        <f>VLOOKUP($C13,high_tech_hybrid_sleeper!$B$2:$M$17,$C$2,FALSE)</f>
        <v>640675296.57202101</v>
      </c>
      <c r="R13">
        <v>2028</v>
      </c>
      <c r="S13">
        <f t="shared" si="2"/>
        <v>0</v>
      </c>
      <c r="T13">
        <f t="shared" si="3"/>
        <v>0</v>
      </c>
      <c r="U13">
        <f t="shared" si="4"/>
        <v>858351032.86953819</v>
      </c>
      <c r="V13">
        <f t="shared" si="5"/>
        <v>858351032.86953819</v>
      </c>
    </row>
    <row r="14" spans="2:22" x14ac:dyDescent="0.35">
      <c r="C14">
        <v>2029</v>
      </c>
      <c r="D14">
        <f>VLOOKUP($C14,No_incentive!$B$2:$M$17,$C$2,FALSE)</f>
        <v>0</v>
      </c>
      <c r="E14">
        <f>VLOOKUP($C14,Base!$B$2:$M$17,$C$2,FALSE)</f>
        <v>499227.40730141202</v>
      </c>
      <c r="F14">
        <f>VLOOKUP($C14,High_tech!$B$2:$M$17,$C$2,FALSE)</f>
        <v>1466251786.1670599</v>
      </c>
      <c r="G14">
        <f>VLOOKUP($C14,high_tech_hybrid_sleeper!$B$2:$M$17,$C$2,FALSE)</f>
        <v>1466251786.1670599</v>
      </c>
      <c r="R14">
        <v>2029</v>
      </c>
      <c r="S14">
        <f t="shared" si="2"/>
        <v>0</v>
      </c>
      <c r="T14">
        <f t="shared" si="3"/>
        <v>499227.40730141202</v>
      </c>
      <c r="U14">
        <f t="shared" si="4"/>
        <v>2324602819.0365982</v>
      </c>
      <c r="V14">
        <f t="shared" si="5"/>
        <v>2324602819.0365982</v>
      </c>
    </row>
    <row r="15" spans="2:22" x14ac:dyDescent="0.35">
      <c r="C15">
        <v>2030</v>
      </c>
      <c r="D15">
        <f>VLOOKUP($C15,No_incentive!$B$2:$M$17,$C$2,FALSE)</f>
        <v>0</v>
      </c>
      <c r="E15">
        <f>VLOOKUP($C15,Base!$B$2:$M$17,$C$2,FALSE)</f>
        <v>2791997.8247385402</v>
      </c>
      <c r="F15">
        <f>VLOOKUP($C15,High_tech!$B$2:$M$17,$C$2,FALSE)</f>
        <v>1614613005.9568801</v>
      </c>
      <c r="G15">
        <f>VLOOKUP($C15,high_tech_hybrid_sleeper!$B$2:$M$17,$C$2,FALSE)</f>
        <v>1614613005.9568801</v>
      </c>
      <c r="R15">
        <v>2030</v>
      </c>
      <c r="S15">
        <f t="shared" si="2"/>
        <v>0</v>
      </c>
      <c r="T15">
        <f t="shared" si="3"/>
        <v>3291225.2320399522</v>
      </c>
      <c r="U15">
        <f t="shared" si="4"/>
        <v>3939215824.9934783</v>
      </c>
      <c r="V15">
        <f t="shared" si="5"/>
        <v>3939215824.9934783</v>
      </c>
    </row>
    <row r="16" spans="2:22" x14ac:dyDescent="0.35">
      <c r="C16">
        <v>2031</v>
      </c>
      <c r="D16">
        <f>VLOOKUP($C16,No_incentive!$B$2:$M$17,$C$2,FALSE)</f>
        <v>0</v>
      </c>
      <c r="E16">
        <f>VLOOKUP($C16,Base!$B$2:$M$17,$C$2,FALSE)</f>
        <v>3502378.0162587902</v>
      </c>
      <c r="F16">
        <f>VLOOKUP($C16,High_tech!$B$2:$M$17,$C$2,FALSE)</f>
        <v>764520994.97952604</v>
      </c>
      <c r="G16">
        <f>VLOOKUP($C16,high_tech_hybrid_sleeper!$B$2:$M$17,$C$2,FALSE)</f>
        <v>764520994.97952604</v>
      </c>
      <c r="R16">
        <v>2031</v>
      </c>
      <c r="S16">
        <f t="shared" si="2"/>
        <v>0</v>
      </c>
      <c r="T16">
        <f t="shared" si="3"/>
        <v>6793603.2482987419</v>
      </c>
      <c r="U16">
        <f t="shared" si="4"/>
        <v>4703736819.9730043</v>
      </c>
      <c r="V16">
        <f t="shared" si="5"/>
        <v>4703736819.9730043</v>
      </c>
    </row>
    <row r="17" spans="3:22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  <c r="G17">
        <f>VLOOKUP($C17,high_tech_hybrid_sleeper!$B$2:$M$17,$C$2,FALSE)</f>
        <v>0</v>
      </c>
    </row>
    <row r="18" spans="3:22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  <c r="G18">
        <f>VLOOKUP($C18,high_tech_hybrid_sleeper!$B$2:$M$17,$C$2,FALSE)</f>
        <v>0</v>
      </c>
    </row>
    <row r="19" spans="3:22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  <c r="G19">
        <f>VLOOKUP($C19,high_tech_hybrid_sleeper!$B$2:$M$17,$C$2,FALSE)</f>
        <v>0</v>
      </c>
    </row>
    <row r="20" spans="3:22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  <c r="G20">
        <f>VLOOKUP($C20,high_tech_hybrid_sleeper!$B$2:$M$17,$C$2,FALSE)</f>
        <v>0</v>
      </c>
    </row>
    <row r="23" spans="3:22" x14ac:dyDescent="0.35">
      <c r="C23" t="str">
        <f>CONCATENATE(C24,"+",$C$1)</f>
        <v xml:space="preserve">Sleeper+BEV_incentive </v>
      </c>
      <c r="R23" t="str">
        <f>CONCATENATE(R24,"+",$R$1)</f>
        <v>Sleeper+BEV_incentive (accumulated)</v>
      </c>
    </row>
    <row r="24" spans="3:22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  <c r="R24" t="s">
        <v>14</v>
      </c>
      <c r="S24" t="s">
        <v>16</v>
      </c>
      <c r="T24" t="s">
        <v>17</v>
      </c>
      <c r="U24" t="s">
        <v>18</v>
      </c>
      <c r="V24" t="s">
        <v>54</v>
      </c>
    </row>
    <row r="25" spans="3:22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  <c r="R25">
        <v>2020</v>
      </c>
      <c r="S25">
        <f>D25</f>
        <v>0</v>
      </c>
      <c r="T25">
        <f t="shared" ref="T25" si="6">E25</f>
        <v>0</v>
      </c>
      <c r="U25">
        <f t="shared" ref="U25" si="7">F25</f>
        <v>0</v>
      </c>
      <c r="V25">
        <f t="shared" ref="V25" si="8">G25</f>
        <v>0</v>
      </c>
    </row>
    <row r="26" spans="3:22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  <c r="R26">
        <v>2021</v>
      </c>
      <c r="S26">
        <f>D26+S25</f>
        <v>0</v>
      </c>
      <c r="T26">
        <f t="shared" ref="T26" si="9">E26+T25</f>
        <v>0</v>
      </c>
      <c r="U26">
        <f t="shared" ref="U26" si="10">F26+U25</f>
        <v>0</v>
      </c>
      <c r="V26">
        <f t="shared" ref="V26" si="11">G26+V25</f>
        <v>0</v>
      </c>
    </row>
    <row r="27" spans="3:22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  <c r="R27">
        <v>2022</v>
      </c>
      <c r="S27">
        <f t="shared" ref="S27:S36" si="12">D27+S26</f>
        <v>0</v>
      </c>
      <c r="T27">
        <f t="shared" ref="T27:T36" si="13">E27+T26</f>
        <v>0</v>
      </c>
      <c r="U27">
        <f t="shared" ref="U27:U36" si="14">F27+U26</f>
        <v>0</v>
      </c>
      <c r="V27">
        <f t="shared" ref="V27:V36" si="15">G27+V26</f>
        <v>0</v>
      </c>
    </row>
    <row r="28" spans="3:22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  <c r="R28">
        <v>2023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</row>
    <row r="29" spans="3:22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  <c r="R29">
        <v>2024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</row>
    <row r="30" spans="3:22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  <c r="R30">
        <v>2025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</row>
    <row r="31" spans="3:22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  <c r="R31">
        <v>2026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</row>
    <row r="32" spans="3:22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  <c r="R32">
        <v>2027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</row>
    <row r="33" spans="3:22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  <c r="R33">
        <v>2028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</row>
    <row r="34" spans="3:22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548782109.70844805</v>
      </c>
      <c r="R34">
        <v>2029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548782109.70844805</v>
      </c>
    </row>
    <row r="35" spans="3:22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930967906.22117198</v>
      </c>
      <c r="G35">
        <f>VLOOKUP($C35,high_tech_hybrid_sleeper!$B$18:$M$33,$C$2,FALSE)</f>
        <v>1286109799.0766301</v>
      </c>
      <c r="R35">
        <v>2030</v>
      </c>
      <c r="S35">
        <f t="shared" si="12"/>
        <v>0</v>
      </c>
      <c r="T35">
        <f t="shared" si="13"/>
        <v>0</v>
      </c>
      <c r="U35">
        <f t="shared" si="14"/>
        <v>930967906.22117198</v>
      </c>
      <c r="V35">
        <f t="shared" si="15"/>
        <v>1834891908.785078</v>
      </c>
    </row>
    <row r="36" spans="3:22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567794456.22939301</v>
      </c>
      <c r="G36">
        <f>VLOOKUP($C36,high_tech_hybrid_sleeper!$B$18:$M$33,$C$2,FALSE)</f>
        <v>634591957.82129598</v>
      </c>
      <c r="R36">
        <v>2031</v>
      </c>
      <c r="S36">
        <f t="shared" si="12"/>
        <v>0</v>
      </c>
      <c r="T36">
        <f t="shared" si="13"/>
        <v>0</v>
      </c>
      <c r="U36">
        <f t="shared" si="14"/>
        <v>1498762362.4505649</v>
      </c>
      <c r="V36">
        <f t="shared" si="15"/>
        <v>2469483866.6063738</v>
      </c>
    </row>
    <row r="37" spans="3:22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  <c r="G37">
        <f>VLOOKUP($C37,high_tech_hybrid_sleeper!$B$18:$M$33,$C$2,FALSE)</f>
        <v>0</v>
      </c>
    </row>
    <row r="38" spans="3:22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  <c r="G38">
        <f>VLOOKUP($C38,high_tech_hybrid_sleeper!$B$18:$M$33,$C$2,FALSE)</f>
        <v>0</v>
      </c>
    </row>
    <row r="39" spans="3:22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  <c r="G39">
        <f>VLOOKUP($C39,high_tech_hybrid_sleeper!$B$18:$M$33,$C$2,FALSE)</f>
        <v>0</v>
      </c>
    </row>
    <row r="40" spans="3:22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  <c r="G40">
        <f>VLOOKUP($C40,high_tech_hybrid_sleeper!$B$18:$M$33,$C$2,FALSE)</f>
        <v>0</v>
      </c>
    </row>
    <row r="43" spans="3:22" x14ac:dyDescent="0.35">
      <c r="C43" t="str">
        <f>CONCATENATE(C44,"+",$C$1)</f>
        <v xml:space="preserve">Bus+BEV_incentive </v>
      </c>
      <c r="R43" t="str">
        <f>CONCATENATE(R44,"+",$R$1)</f>
        <v>Bus+BEV_incentive (accumulated)</v>
      </c>
    </row>
    <row r="44" spans="3:22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  <c r="R44" t="s">
        <v>15</v>
      </c>
      <c r="S44" t="s">
        <v>16</v>
      </c>
      <c r="T44" t="s">
        <v>17</v>
      </c>
      <c r="U44" t="s">
        <v>18</v>
      </c>
      <c r="V44" t="s">
        <v>54</v>
      </c>
    </row>
    <row r="45" spans="3:22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  <c r="R45">
        <v>2020</v>
      </c>
      <c r="S45">
        <f>D45</f>
        <v>0</v>
      </c>
      <c r="T45">
        <f t="shared" ref="T45" si="16">E45</f>
        <v>0</v>
      </c>
      <c r="U45">
        <f t="shared" ref="U45" si="17">F45</f>
        <v>0</v>
      </c>
      <c r="V45">
        <f t="shared" ref="V45" si="18">G45</f>
        <v>0</v>
      </c>
    </row>
    <row r="46" spans="3:22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0</v>
      </c>
      <c r="G46">
        <f>VLOOKUP($C46,high_tech_hybrid_sleeper!$B$34:$M$49,$C$2,FALSE)</f>
        <v>0</v>
      </c>
      <c r="R46">
        <v>2021</v>
      </c>
      <c r="S46">
        <f>D46+S45</f>
        <v>0</v>
      </c>
      <c r="T46">
        <f t="shared" ref="T46" si="19">E46+T45</f>
        <v>0</v>
      </c>
      <c r="U46">
        <f t="shared" ref="U46" si="20">F46+U45</f>
        <v>0</v>
      </c>
      <c r="V46">
        <f t="shared" ref="V46" si="21">G46+V45</f>
        <v>0</v>
      </c>
    </row>
    <row r="47" spans="3:22" x14ac:dyDescent="0.35">
      <c r="C47">
        <v>2022</v>
      </c>
      <c r="D47">
        <f>VLOOKUP($C47,No_incentive!$B$34:$M$49,$C$2,FALSE)</f>
        <v>0</v>
      </c>
      <c r="E47">
        <f>VLOOKUP($C47,Base!$B$34:$M$49,$C$2,FALSE)</f>
        <v>481676196.13146698</v>
      </c>
      <c r="F47">
        <f>VLOOKUP($C47,High_tech!$B$34:$M$49,$C$2,FALSE)</f>
        <v>499822005.78580803</v>
      </c>
      <c r="G47">
        <f>VLOOKUP($C47,high_tech_hybrid_sleeper!$B$34:$M$49,$C$2,FALSE)</f>
        <v>499822005.78580803</v>
      </c>
      <c r="R47">
        <v>2022</v>
      </c>
      <c r="S47">
        <f t="shared" ref="S47:S56" si="22">D47+S46</f>
        <v>0</v>
      </c>
      <c r="T47">
        <f t="shared" ref="T47:T56" si="23">E47+T46</f>
        <v>481676196.13146698</v>
      </c>
      <c r="U47">
        <f t="shared" ref="U47:U56" si="24">F47+U46</f>
        <v>499822005.78580803</v>
      </c>
      <c r="V47">
        <f t="shared" ref="V47:V56" si="25">G47+V46</f>
        <v>499822005.78580803</v>
      </c>
    </row>
    <row r="48" spans="3:22" x14ac:dyDescent="0.35">
      <c r="C48">
        <v>2023</v>
      </c>
      <c r="D48">
        <f>VLOOKUP($C48,No_incentive!$B$34:$M$49,$C$2,FALSE)</f>
        <v>0</v>
      </c>
      <c r="E48">
        <f>VLOOKUP($C48,Base!$B$34:$M$49,$C$2,FALSE)</f>
        <v>499663835.01133299</v>
      </c>
      <c r="F48">
        <f>VLOOKUP($C48,High_tech!$B$34:$M$49,$C$2,FALSE)</f>
        <v>464991733.77241999</v>
      </c>
      <c r="G48">
        <f>VLOOKUP($C48,high_tech_hybrid_sleeper!$B$34:$M$49,$C$2,FALSE)</f>
        <v>464991733.77241999</v>
      </c>
      <c r="R48">
        <v>2023</v>
      </c>
      <c r="S48">
        <f t="shared" si="22"/>
        <v>0</v>
      </c>
      <c r="T48">
        <f t="shared" si="23"/>
        <v>981340031.14279997</v>
      </c>
      <c r="U48">
        <f t="shared" si="24"/>
        <v>964813739.55822802</v>
      </c>
      <c r="V48">
        <f t="shared" si="25"/>
        <v>964813739.55822802</v>
      </c>
    </row>
    <row r="49" spans="3:22" x14ac:dyDescent="0.35">
      <c r="C49">
        <v>2024</v>
      </c>
      <c r="D49">
        <f>VLOOKUP($C49,No_incentive!$B$34:$M$49,$C$2,FALSE)</f>
        <v>0</v>
      </c>
      <c r="E49">
        <f>VLOOKUP($C49,Base!$B$34:$M$49,$C$2,FALSE)</f>
        <v>482171718.71425498</v>
      </c>
      <c r="F49">
        <f>VLOOKUP($C49,High_tech!$B$34:$M$49,$C$2,FALSE)</f>
        <v>425112754.62987697</v>
      </c>
      <c r="G49">
        <f>VLOOKUP($C49,high_tech_hybrid_sleeper!$B$34:$M$49,$C$2,FALSE)</f>
        <v>425112754.62987697</v>
      </c>
      <c r="R49">
        <v>2024</v>
      </c>
      <c r="S49">
        <f t="shared" si="22"/>
        <v>0</v>
      </c>
      <c r="T49">
        <f t="shared" si="23"/>
        <v>1463511749.8570549</v>
      </c>
      <c r="U49">
        <f t="shared" si="24"/>
        <v>1389926494.1881051</v>
      </c>
      <c r="V49">
        <f t="shared" si="25"/>
        <v>1389926494.1881051</v>
      </c>
    </row>
    <row r="50" spans="3:22" x14ac:dyDescent="0.35">
      <c r="C50">
        <v>2025</v>
      </c>
      <c r="D50">
        <f>VLOOKUP($C50,No_incentive!$B$34:$M$49,$C$2,FALSE)</f>
        <v>0</v>
      </c>
      <c r="E50">
        <f>VLOOKUP($C50,Base!$B$34:$M$49,$C$2,FALSE)</f>
        <v>458573248.64762998</v>
      </c>
      <c r="F50">
        <f>VLOOKUP($C50,High_tech!$B$34:$M$49,$C$2,FALSE)</f>
        <v>385233775.48732698</v>
      </c>
      <c r="G50">
        <f>VLOOKUP($C50,high_tech_hybrid_sleeper!$B$34:$M$49,$C$2,FALSE)</f>
        <v>385233775.48732698</v>
      </c>
      <c r="R50">
        <v>2025</v>
      </c>
      <c r="S50">
        <f t="shared" si="22"/>
        <v>0</v>
      </c>
      <c r="T50">
        <f t="shared" si="23"/>
        <v>1922084998.5046849</v>
      </c>
      <c r="U50">
        <f t="shared" si="24"/>
        <v>1775160269.6754322</v>
      </c>
      <c r="V50">
        <f t="shared" si="25"/>
        <v>1775160269.6754322</v>
      </c>
    </row>
    <row r="51" spans="3:22" x14ac:dyDescent="0.35">
      <c r="C51">
        <v>2026</v>
      </c>
      <c r="D51">
        <f>VLOOKUP($C51,No_incentive!$B$34:$M$49,$C$2,FALSE)</f>
        <v>0</v>
      </c>
      <c r="E51">
        <f>VLOOKUP($C51,Base!$B$34:$M$49,$C$2,FALSE)</f>
        <v>433362164.13713902</v>
      </c>
      <c r="F51">
        <f>VLOOKUP($C51,High_tech!$B$34:$M$49,$C$2,FALSE)</f>
        <v>345354796.34478098</v>
      </c>
      <c r="G51">
        <f>VLOOKUP($C51,high_tech_hybrid_sleeper!$B$34:$M$49,$C$2,FALSE)</f>
        <v>345354796.34478098</v>
      </c>
      <c r="R51">
        <v>2026</v>
      </c>
      <c r="S51">
        <f t="shared" si="22"/>
        <v>0</v>
      </c>
      <c r="T51">
        <f t="shared" si="23"/>
        <v>2355447162.6418238</v>
      </c>
      <c r="U51">
        <f t="shared" si="24"/>
        <v>2120515066.0202131</v>
      </c>
      <c r="V51">
        <f t="shared" si="25"/>
        <v>2120515066.0202131</v>
      </c>
    </row>
    <row r="52" spans="3:22" x14ac:dyDescent="0.35">
      <c r="C52">
        <v>2027</v>
      </c>
      <c r="D52">
        <f>VLOOKUP($C52,No_incentive!$B$34:$M$49,$C$2,FALSE)</f>
        <v>0</v>
      </c>
      <c r="E52">
        <f>VLOOKUP($C52,Base!$B$34:$M$49,$C$2,FALSE)</f>
        <v>340125899.68888497</v>
      </c>
      <c r="F52">
        <f>VLOOKUP($C52,High_tech!$B$34:$M$49,$C$2,FALSE)</f>
        <v>254563181.00186399</v>
      </c>
      <c r="G52">
        <f>VLOOKUP($C52,high_tech_hybrid_sleeper!$B$34:$M$49,$C$2,FALSE)</f>
        <v>254563181.00186399</v>
      </c>
      <c r="R52">
        <v>2027</v>
      </c>
      <c r="S52">
        <f t="shared" si="22"/>
        <v>0</v>
      </c>
      <c r="T52">
        <f t="shared" si="23"/>
        <v>2695573062.3307085</v>
      </c>
      <c r="U52">
        <f t="shared" si="24"/>
        <v>2375078247.0220771</v>
      </c>
      <c r="V52">
        <f t="shared" si="25"/>
        <v>2375078247.0220771</v>
      </c>
    </row>
    <row r="53" spans="3:22" x14ac:dyDescent="0.35">
      <c r="C53">
        <v>2028</v>
      </c>
      <c r="D53">
        <f>VLOOKUP($C53,No_incentive!$B$34:$M$49,$C$2,FALSE)</f>
        <v>0</v>
      </c>
      <c r="E53">
        <f>VLOOKUP($C53,Base!$B$34:$M$49,$C$2,FALSE)</f>
        <v>255293330.077452</v>
      </c>
      <c r="F53">
        <f>VLOOKUP($C53,High_tech!$B$34:$M$49,$C$2,FALSE)</f>
        <v>177064558.70646301</v>
      </c>
      <c r="G53">
        <f>VLOOKUP($C53,high_tech_hybrid_sleeper!$B$34:$M$49,$C$2,FALSE)</f>
        <v>177064558.70646301</v>
      </c>
      <c r="R53">
        <v>2028</v>
      </c>
      <c r="S53">
        <f t="shared" si="22"/>
        <v>0</v>
      </c>
      <c r="T53">
        <f t="shared" si="23"/>
        <v>2950866392.4081607</v>
      </c>
      <c r="U53">
        <f t="shared" si="24"/>
        <v>2552142805.7285399</v>
      </c>
      <c r="V53">
        <f t="shared" si="25"/>
        <v>2552142805.7285399</v>
      </c>
    </row>
    <row r="54" spans="3:22" x14ac:dyDescent="0.35">
      <c r="C54">
        <v>2029</v>
      </c>
      <c r="D54">
        <f>VLOOKUP($C54,No_incentive!$B$34:$M$49,$C$2,FALSE)</f>
        <v>0</v>
      </c>
      <c r="E54">
        <f>VLOOKUP($C54,Base!$B$34:$M$49,$C$2,FALSE)</f>
        <v>178864455.30284601</v>
      </c>
      <c r="F54">
        <f>VLOOKUP($C54,High_tech!$B$34:$M$49,$C$2,FALSE)</f>
        <v>112858929.45857701</v>
      </c>
      <c r="G54">
        <f>VLOOKUP($C54,high_tech_hybrid_sleeper!$B$34:$M$49,$C$2,FALSE)</f>
        <v>112858929.45857701</v>
      </c>
      <c r="R54">
        <v>2029</v>
      </c>
      <c r="S54">
        <f t="shared" si="22"/>
        <v>0</v>
      </c>
      <c r="T54">
        <f t="shared" si="23"/>
        <v>3129730847.7110066</v>
      </c>
      <c r="U54">
        <f t="shared" si="24"/>
        <v>2665001735.1871171</v>
      </c>
      <c r="V54">
        <f t="shared" si="25"/>
        <v>2665001735.1871171</v>
      </c>
    </row>
    <row r="55" spans="3:22" x14ac:dyDescent="0.35">
      <c r="C55">
        <v>2030</v>
      </c>
      <c r="D55">
        <f>VLOOKUP($C55,No_incentive!$B$34:$M$49,$C$2,FALSE)</f>
        <v>0</v>
      </c>
      <c r="E55">
        <f>VLOOKUP($C55,Base!$B$34:$M$49,$C$2,FALSE)</f>
        <v>110839275.365068</v>
      </c>
      <c r="F55">
        <f>VLOOKUP($C55,High_tech!$B$34:$M$49,$C$2,FALSE)</f>
        <v>61946293.258202299</v>
      </c>
      <c r="G55">
        <f>VLOOKUP($C55,high_tech_hybrid_sleeper!$B$34:$M$49,$C$2,FALSE)</f>
        <v>61946293.258202299</v>
      </c>
      <c r="R55">
        <v>2030</v>
      </c>
      <c r="S55">
        <f t="shared" si="22"/>
        <v>0</v>
      </c>
      <c r="T55">
        <f t="shared" si="23"/>
        <v>3240570123.0760746</v>
      </c>
      <c r="U55">
        <f t="shared" si="24"/>
        <v>2726948028.4453192</v>
      </c>
      <c r="V55">
        <f t="shared" si="25"/>
        <v>2726948028.4453192</v>
      </c>
    </row>
    <row r="56" spans="3:22" x14ac:dyDescent="0.35">
      <c r="C56">
        <v>2031</v>
      </c>
      <c r="D56">
        <f>VLOOKUP($C56,No_incentive!$B$34:$M$49,$C$2,FALSE)</f>
        <v>0</v>
      </c>
      <c r="E56">
        <f>VLOOKUP($C56,Base!$B$34:$M$49,$C$2,FALSE)</f>
        <v>53625392.206877299</v>
      </c>
      <c r="F56">
        <f>VLOOKUP($C56,High_tech!$B$34:$M$49,$C$2,FALSE)</f>
        <v>30175136.7510483</v>
      </c>
      <c r="G56">
        <f>VLOOKUP($C56,high_tech_hybrid_sleeper!$B$34:$M$49,$C$2,FALSE)</f>
        <v>30175136.7510483</v>
      </c>
      <c r="R56">
        <v>2031</v>
      </c>
      <c r="S56">
        <f t="shared" si="22"/>
        <v>0</v>
      </c>
      <c r="T56">
        <f t="shared" si="23"/>
        <v>3294195515.2829518</v>
      </c>
      <c r="U56">
        <f t="shared" si="24"/>
        <v>2757123165.1963673</v>
      </c>
      <c r="V56">
        <f t="shared" si="25"/>
        <v>2757123165.1963673</v>
      </c>
    </row>
    <row r="57" spans="3:22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  <c r="G57">
        <f>VLOOKUP($C57,high_tech_hybrid_sleeper!$B$34:$M$49,$C$2,FALSE)</f>
        <v>0</v>
      </c>
    </row>
    <row r="58" spans="3:22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  <c r="G58">
        <f>VLOOKUP($C58,high_tech_hybrid_sleeper!$B$34:$M$49,$C$2,FALSE)</f>
        <v>0</v>
      </c>
    </row>
    <row r="59" spans="3:22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  <c r="G59">
        <f>VLOOKUP($C59,high_tech_hybrid_sleeper!$B$34:$M$49,$C$2,FALSE)</f>
        <v>0</v>
      </c>
    </row>
    <row r="60" spans="3:22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  <c r="G60">
        <f>VLOOKUP($C60,high_tech_hybrid_sleeper!$B$34:$M$49,$C$2,FALSE)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C461-F816-46F0-B89C-91D70D3E2928}">
  <dimension ref="B1:V60"/>
  <sheetViews>
    <sheetView topLeftCell="H22" zoomScale="70" zoomScaleNormal="70" workbookViewId="0">
      <selection activeCell="V4" sqref="V4"/>
    </sheetView>
  </sheetViews>
  <sheetFormatPr defaultRowHeight="14.5" x14ac:dyDescent="0.35"/>
  <sheetData>
    <row r="1" spans="2:22" x14ac:dyDescent="0.35">
      <c r="B1" t="s">
        <v>19</v>
      </c>
      <c r="C1" t="s">
        <v>55</v>
      </c>
      <c r="Q1" t="s">
        <v>19</v>
      </c>
      <c r="R1" t="s">
        <v>58</v>
      </c>
    </row>
    <row r="2" spans="2:22" x14ac:dyDescent="0.35">
      <c r="B2" t="s">
        <v>20</v>
      </c>
      <c r="C2">
        <v>11</v>
      </c>
    </row>
    <row r="3" spans="2:22" x14ac:dyDescent="0.35">
      <c r="C3" t="str">
        <f>CONCATENATE(C4,"+",$C$1)</f>
        <v>Day_cab+Infrastructure_incentive</v>
      </c>
      <c r="R3" t="str">
        <f>CONCATENATE(R4,"+",$R$1)</f>
        <v>Day_cab+infrastructure_incentive (accumulated)</v>
      </c>
    </row>
    <row r="4" spans="2:22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  <c r="R4" t="s">
        <v>13</v>
      </c>
      <c r="S4" t="s">
        <v>16</v>
      </c>
      <c r="T4" t="s">
        <v>17</v>
      </c>
      <c r="U4" t="s">
        <v>18</v>
      </c>
      <c r="V4" t="s">
        <v>54</v>
      </c>
    </row>
    <row r="5" spans="2:22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  <c r="G5">
        <f>VLOOKUP($C5,high_tech_hybrid_sleeper!$B$2:$M$17,$C$2,FALSE)</f>
        <v>0</v>
      </c>
      <c r="R5">
        <v>2020</v>
      </c>
      <c r="S5">
        <f>D5</f>
        <v>0</v>
      </c>
      <c r="T5">
        <f t="shared" ref="T5:V5" si="0">E5</f>
        <v>0</v>
      </c>
      <c r="U5">
        <f t="shared" si="0"/>
        <v>0</v>
      </c>
      <c r="V5">
        <f t="shared" si="0"/>
        <v>0</v>
      </c>
    </row>
    <row r="6" spans="2:22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  <c r="G6">
        <f>VLOOKUP($C6,high_tech_hybrid_sleeper!$B$2:$M$17,$C$2,FALSE)</f>
        <v>0</v>
      </c>
      <c r="R6">
        <v>2021</v>
      </c>
      <c r="S6">
        <f>D6+S5</f>
        <v>0</v>
      </c>
      <c r="T6">
        <f t="shared" ref="T6:V16" si="1">E6+T5</f>
        <v>0</v>
      </c>
      <c r="U6">
        <f t="shared" si="1"/>
        <v>0</v>
      </c>
      <c r="V6">
        <f t="shared" si="1"/>
        <v>0</v>
      </c>
    </row>
    <row r="7" spans="2:22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  <c r="G7">
        <f>VLOOKUP($C7,high_tech_hybrid_sleeper!$B$2:$M$17,$C$2,FALSE)</f>
        <v>0</v>
      </c>
      <c r="R7">
        <v>2022</v>
      </c>
      <c r="S7">
        <f t="shared" ref="S7:S16" si="2">D7+S6</f>
        <v>0</v>
      </c>
      <c r="T7">
        <f t="shared" si="1"/>
        <v>0</v>
      </c>
      <c r="U7">
        <f t="shared" si="1"/>
        <v>0</v>
      </c>
      <c r="V7">
        <f t="shared" si="1"/>
        <v>0</v>
      </c>
    </row>
    <row r="8" spans="2:22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  <c r="G8">
        <f>VLOOKUP($C8,high_tech_hybrid_sleeper!$B$2:$M$17,$C$2,FALSE)</f>
        <v>0</v>
      </c>
      <c r="R8">
        <v>2023</v>
      </c>
      <c r="S8">
        <f t="shared" si="2"/>
        <v>0</v>
      </c>
      <c r="T8">
        <f t="shared" si="1"/>
        <v>0</v>
      </c>
      <c r="U8">
        <f t="shared" si="1"/>
        <v>0</v>
      </c>
      <c r="V8">
        <f t="shared" si="1"/>
        <v>0</v>
      </c>
    </row>
    <row r="9" spans="2:22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  <c r="G9">
        <f>VLOOKUP($C9,high_tech_hybrid_sleeper!$B$2:$M$17,$C$2,FALSE)</f>
        <v>0</v>
      </c>
      <c r="R9">
        <v>2024</v>
      </c>
      <c r="S9">
        <f t="shared" si="2"/>
        <v>0</v>
      </c>
      <c r="T9">
        <f t="shared" si="1"/>
        <v>0</v>
      </c>
      <c r="U9">
        <f t="shared" si="1"/>
        <v>0</v>
      </c>
      <c r="V9">
        <f t="shared" si="1"/>
        <v>0</v>
      </c>
    </row>
    <row r="10" spans="2:22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1128037.0622747401</v>
      </c>
      <c r="G10">
        <f>VLOOKUP($C10,high_tech_hybrid_sleeper!$B$2:$M$17,$C$2,FALSE)</f>
        <v>1128037.0622747401</v>
      </c>
      <c r="R10">
        <v>2025</v>
      </c>
      <c r="S10">
        <f t="shared" si="2"/>
        <v>0</v>
      </c>
      <c r="T10">
        <f t="shared" si="1"/>
        <v>0</v>
      </c>
      <c r="U10">
        <f t="shared" si="1"/>
        <v>1128037.0622747401</v>
      </c>
      <c r="V10">
        <f t="shared" si="1"/>
        <v>1128037.0622747401</v>
      </c>
    </row>
    <row r="11" spans="2:22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39293869.120649204</v>
      </c>
      <c r="G11">
        <f>VLOOKUP($C11,high_tech_hybrid_sleeper!$B$2:$M$17,$C$2,FALSE)</f>
        <v>39293869.120649204</v>
      </c>
      <c r="R11">
        <v>2026</v>
      </c>
      <c r="S11">
        <f t="shared" si="2"/>
        <v>0</v>
      </c>
      <c r="T11">
        <f t="shared" si="1"/>
        <v>0</v>
      </c>
      <c r="U11">
        <f t="shared" si="1"/>
        <v>40421906.182923943</v>
      </c>
      <c r="V11">
        <f t="shared" si="1"/>
        <v>40421906.182923943</v>
      </c>
    </row>
    <row r="12" spans="2:22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253847092.55667201</v>
      </c>
      <c r="G12">
        <f>VLOOKUP($C12,high_tech_hybrid_sleeper!$B$2:$M$17,$C$2,FALSE)</f>
        <v>253847092.55667201</v>
      </c>
      <c r="R12">
        <v>2027</v>
      </c>
      <c r="S12">
        <f t="shared" si="2"/>
        <v>0</v>
      </c>
      <c r="T12">
        <f t="shared" si="1"/>
        <v>0</v>
      </c>
      <c r="U12">
        <f t="shared" si="1"/>
        <v>294268998.73959595</v>
      </c>
      <c r="V12">
        <f t="shared" si="1"/>
        <v>294268998.73959595</v>
      </c>
    </row>
    <row r="13" spans="2:22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1055238462.35404</v>
      </c>
      <c r="G13">
        <f>VLOOKUP($C13,high_tech_hybrid_sleeper!$B$2:$M$17,$C$2,FALSE)</f>
        <v>1055238462.35404</v>
      </c>
      <c r="R13">
        <v>2028</v>
      </c>
      <c r="S13">
        <f t="shared" si="2"/>
        <v>0</v>
      </c>
      <c r="T13">
        <f t="shared" si="1"/>
        <v>0</v>
      </c>
      <c r="U13">
        <f t="shared" si="1"/>
        <v>1349507461.093636</v>
      </c>
      <c r="V13">
        <f t="shared" si="1"/>
        <v>1349507461.093636</v>
      </c>
    </row>
    <row r="14" spans="2:22" x14ac:dyDescent="0.35">
      <c r="C14">
        <v>2029</v>
      </c>
      <c r="D14">
        <f>VLOOKUP($C14,No_incentive!$B$2:$M$17,$C$2,FALSE)</f>
        <v>0</v>
      </c>
      <c r="E14">
        <f>VLOOKUP($C14,Base!$B$2:$M$17,$C$2,FALSE)</f>
        <v>577791.629832612</v>
      </c>
      <c r="F14">
        <f>VLOOKUP($C14,High_tech!$B$2:$M$17,$C$2,FALSE)</f>
        <v>2971206964.21489</v>
      </c>
      <c r="G14">
        <f>VLOOKUP($C14,high_tech_hybrid_sleeper!$B$2:$M$17,$C$2,FALSE)</f>
        <v>2971206964.21489</v>
      </c>
      <c r="R14">
        <v>2029</v>
      </c>
      <c r="S14">
        <f t="shared" si="2"/>
        <v>0</v>
      </c>
      <c r="T14">
        <f t="shared" si="1"/>
        <v>577791.629832612</v>
      </c>
      <c r="U14">
        <f t="shared" si="1"/>
        <v>4320714425.308526</v>
      </c>
      <c r="V14">
        <f t="shared" si="1"/>
        <v>4320714425.308526</v>
      </c>
    </row>
    <row r="15" spans="2:22" x14ac:dyDescent="0.35">
      <c r="C15">
        <v>2030</v>
      </c>
      <c r="D15">
        <f>VLOOKUP($C15,No_incentive!$B$2:$M$17,$C$2,FALSE)</f>
        <v>0</v>
      </c>
      <c r="E15">
        <f>VLOOKUP($C15,Base!$B$2:$M$17,$C$2,FALSE)</f>
        <v>3798485.0684313099</v>
      </c>
      <c r="F15">
        <f>VLOOKUP($C15,High_tech!$B$2:$M$17,$C$2,FALSE)</f>
        <v>4730636552.8734798</v>
      </c>
      <c r="G15">
        <f>VLOOKUP($C15,high_tech_hybrid_sleeper!$B$2:$M$17,$C$2,FALSE)</f>
        <v>4730636552.8734798</v>
      </c>
      <c r="R15">
        <v>2030</v>
      </c>
      <c r="S15">
        <f t="shared" si="2"/>
        <v>0</v>
      </c>
      <c r="T15">
        <f t="shared" si="1"/>
        <v>4376276.6982639218</v>
      </c>
      <c r="U15">
        <f t="shared" si="1"/>
        <v>9051350978.1820068</v>
      </c>
      <c r="V15">
        <f t="shared" si="1"/>
        <v>9051350978.1820068</v>
      </c>
    </row>
    <row r="16" spans="2:22" x14ac:dyDescent="0.35">
      <c r="C16">
        <v>2031</v>
      </c>
      <c r="D16">
        <f>VLOOKUP($C16,No_incentive!$B$2:$M$17,$C$2,FALSE)</f>
        <v>0</v>
      </c>
      <c r="E16">
        <f>VLOOKUP($C16,Base!$B$2:$M$17,$C$2,FALSE)</f>
        <v>6379017.8916691802</v>
      </c>
      <c r="F16">
        <f>VLOOKUP($C16,High_tech!$B$2:$M$17,$C$2,FALSE)</f>
        <v>3650669646.1202302</v>
      </c>
      <c r="G16">
        <f>VLOOKUP($C16,high_tech_hybrid_sleeper!$B$2:$M$17,$C$2,FALSE)</f>
        <v>3650669646.1202302</v>
      </c>
      <c r="R16">
        <v>2031</v>
      </c>
      <c r="S16">
        <f t="shared" si="2"/>
        <v>0</v>
      </c>
      <c r="T16">
        <f t="shared" si="1"/>
        <v>10755294.589933101</v>
      </c>
      <c r="U16">
        <f t="shared" si="1"/>
        <v>12702020624.302237</v>
      </c>
      <c r="V16">
        <f t="shared" si="1"/>
        <v>12702020624.302237</v>
      </c>
    </row>
    <row r="17" spans="3:22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  <c r="G17">
        <f>VLOOKUP($C17,high_tech_hybrid_sleeper!$B$2:$M$17,$C$2,FALSE)</f>
        <v>0</v>
      </c>
    </row>
    <row r="18" spans="3:22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  <c r="G18">
        <f>VLOOKUP($C18,high_tech_hybrid_sleeper!$B$2:$M$17,$C$2,FALSE)</f>
        <v>0</v>
      </c>
    </row>
    <row r="19" spans="3:22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  <c r="G19">
        <f>VLOOKUP($C19,high_tech_hybrid_sleeper!$B$2:$M$17,$C$2,FALSE)</f>
        <v>0</v>
      </c>
    </row>
    <row r="20" spans="3:22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  <c r="G20">
        <f>VLOOKUP($C20,high_tech_hybrid_sleeper!$B$2:$M$17,$C$2,FALSE)</f>
        <v>0</v>
      </c>
    </row>
    <row r="23" spans="3:22" x14ac:dyDescent="0.35">
      <c r="C23" t="str">
        <f>CONCATENATE(C24,"+",$C$1)</f>
        <v>Sleeper+Infrastructure_incentive</v>
      </c>
      <c r="R23" t="str">
        <f>CONCATENATE(R24,"+",$R$1)</f>
        <v>Sleeper+infrastructure_incentive (accumulated)</v>
      </c>
    </row>
    <row r="24" spans="3:22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  <c r="R24" t="s">
        <v>14</v>
      </c>
      <c r="S24" t="s">
        <v>16</v>
      </c>
      <c r="T24" t="s">
        <v>17</v>
      </c>
      <c r="U24" t="s">
        <v>18</v>
      </c>
      <c r="V24" t="s">
        <v>54</v>
      </c>
    </row>
    <row r="25" spans="3:22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  <c r="G25">
        <f>VLOOKUP($C25,high_tech_hybrid_sleeper!$B$18:$M$33,$C$2,FALSE)</f>
        <v>0</v>
      </c>
      <c r="R25">
        <v>2020</v>
      </c>
      <c r="S25">
        <f>D25</f>
        <v>0</v>
      </c>
      <c r="T25">
        <f t="shared" ref="T25:V25" si="3">E25</f>
        <v>0</v>
      </c>
      <c r="U25">
        <f t="shared" si="3"/>
        <v>0</v>
      </c>
      <c r="V25">
        <f t="shared" si="3"/>
        <v>0</v>
      </c>
    </row>
    <row r="26" spans="3:22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  <c r="G26">
        <f>VLOOKUP($C26,high_tech_hybrid_sleeper!$B$18:$M$33,$C$2,FALSE)</f>
        <v>0</v>
      </c>
      <c r="R26">
        <v>2021</v>
      </c>
      <c r="S26">
        <f>D26+S25</f>
        <v>0</v>
      </c>
      <c r="T26">
        <f t="shared" ref="T26:V36" si="4">E26+T25</f>
        <v>0</v>
      </c>
      <c r="U26">
        <f t="shared" si="4"/>
        <v>0</v>
      </c>
      <c r="V26">
        <f t="shared" si="4"/>
        <v>0</v>
      </c>
    </row>
    <row r="27" spans="3:22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  <c r="G27">
        <f>VLOOKUP($C27,high_tech_hybrid_sleeper!$B$18:$M$33,$C$2,FALSE)</f>
        <v>0</v>
      </c>
      <c r="R27">
        <v>2022</v>
      </c>
      <c r="S27">
        <f t="shared" ref="S27:S36" si="5">D27+S26</f>
        <v>0</v>
      </c>
      <c r="T27">
        <f t="shared" si="4"/>
        <v>0</v>
      </c>
      <c r="U27">
        <f t="shared" si="4"/>
        <v>0</v>
      </c>
      <c r="V27">
        <f t="shared" si="4"/>
        <v>0</v>
      </c>
    </row>
    <row r="28" spans="3:22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  <c r="G28">
        <f>VLOOKUP($C28,high_tech_hybrid_sleeper!$B$18:$M$33,$C$2,FALSE)</f>
        <v>0</v>
      </c>
      <c r="R28">
        <v>2023</v>
      </c>
      <c r="S28">
        <f t="shared" si="5"/>
        <v>0</v>
      </c>
      <c r="T28">
        <f t="shared" si="4"/>
        <v>0</v>
      </c>
      <c r="U28">
        <f t="shared" si="4"/>
        <v>0</v>
      </c>
      <c r="V28">
        <f t="shared" si="4"/>
        <v>0</v>
      </c>
    </row>
    <row r="29" spans="3:22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  <c r="G29">
        <f>VLOOKUP($C29,high_tech_hybrid_sleeper!$B$18:$M$33,$C$2,FALSE)</f>
        <v>0</v>
      </c>
      <c r="R29">
        <v>2024</v>
      </c>
      <c r="S29">
        <f t="shared" si="5"/>
        <v>0</v>
      </c>
      <c r="T29">
        <f t="shared" si="4"/>
        <v>0</v>
      </c>
      <c r="U29">
        <f t="shared" si="4"/>
        <v>0</v>
      </c>
      <c r="V29">
        <f t="shared" si="4"/>
        <v>0</v>
      </c>
    </row>
    <row r="30" spans="3:22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  <c r="G30">
        <f>VLOOKUP($C30,high_tech_hybrid_sleeper!$B$18:$M$33,$C$2,FALSE)</f>
        <v>0</v>
      </c>
      <c r="R30">
        <v>2025</v>
      </c>
      <c r="S30">
        <f t="shared" si="5"/>
        <v>0</v>
      </c>
      <c r="T30">
        <f t="shared" si="4"/>
        <v>0</v>
      </c>
      <c r="U30">
        <f t="shared" si="4"/>
        <v>0</v>
      </c>
      <c r="V30">
        <f t="shared" si="4"/>
        <v>0</v>
      </c>
    </row>
    <row r="31" spans="3:22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  <c r="G31">
        <f>VLOOKUP($C31,high_tech_hybrid_sleeper!$B$18:$M$33,$C$2,FALSE)</f>
        <v>0</v>
      </c>
      <c r="R31">
        <v>2026</v>
      </c>
      <c r="S31">
        <f t="shared" si="5"/>
        <v>0</v>
      </c>
      <c r="T31">
        <f t="shared" si="4"/>
        <v>0</v>
      </c>
      <c r="U31">
        <f t="shared" si="4"/>
        <v>0</v>
      </c>
      <c r="V31">
        <f t="shared" si="4"/>
        <v>0</v>
      </c>
    </row>
    <row r="32" spans="3:22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  <c r="G32">
        <f>VLOOKUP($C32,high_tech_hybrid_sleeper!$B$18:$M$33,$C$2,FALSE)</f>
        <v>0</v>
      </c>
      <c r="R32">
        <v>2027</v>
      </c>
      <c r="S32">
        <f t="shared" si="5"/>
        <v>0</v>
      </c>
      <c r="T32">
        <f t="shared" si="4"/>
        <v>0</v>
      </c>
      <c r="U32">
        <f t="shared" si="4"/>
        <v>0</v>
      </c>
      <c r="V32">
        <f t="shared" si="4"/>
        <v>0</v>
      </c>
    </row>
    <row r="33" spans="3:22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  <c r="G33">
        <f>VLOOKUP($C33,high_tech_hybrid_sleeper!$B$18:$M$33,$C$2,FALSE)</f>
        <v>0</v>
      </c>
      <c r="R33">
        <v>2028</v>
      </c>
      <c r="S33">
        <f t="shared" si="5"/>
        <v>0</v>
      </c>
      <c r="T33">
        <f t="shared" si="4"/>
        <v>0</v>
      </c>
      <c r="U33">
        <f t="shared" si="4"/>
        <v>0</v>
      </c>
      <c r="V33">
        <f t="shared" si="4"/>
        <v>0</v>
      </c>
    </row>
    <row r="34" spans="3:22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  <c r="G34">
        <f>VLOOKUP($C34,high_tech_hybrid_sleeper!$B$18:$M$33,$C$2,FALSE)</f>
        <v>3187750047.2729201</v>
      </c>
      <c r="R34">
        <v>2029</v>
      </c>
      <c r="S34">
        <f t="shared" si="5"/>
        <v>0</v>
      </c>
      <c r="T34">
        <f t="shared" si="4"/>
        <v>0</v>
      </c>
      <c r="U34">
        <f t="shared" si="4"/>
        <v>0</v>
      </c>
      <c r="V34">
        <f t="shared" si="4"/>
        <v>3187750047.2729201</v>
      </c>
    </row>
    <row r="35" spans="3:22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5553521412.1440201</v>
      </c>
      <c r="G35">
        <f>VLOOKUP($C35,high_tech_hybrid_sleeper!$B$18:$M$33,$C$2,FALSE)</f>
        <v>11490501413.9554</v>
      </c>
      <c r="R35">
        <v>2030</v>
      </c>
      <c r="S35">
        <f t="shared" si="5"/>
        <v>0</v>
      </c>
      <c r="T35">
        <f t="shared" si="4"/>
        <v>0</v>
      </c>
      <c r="U35">
        <f t="shared" si="4"/>
        <v>5553521412.1440201</v>
      </c>
      <c r="V35">
        <f t="shared" si="4"/>
        <v>14678251461.228321</v>
      </c>
    </row>
    <row r="36" spans="3:22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6192392962.6257095</v>
      </c>
      <c r="G36">
        <f>VLOOKUP($C36,high_tech_hybrid_sleeper!$B$18:$M$33,$C$2,FALSE)</f>
        <v>10348461853.6003</v>
      </c>
      <c r="R36">
        <v>2031</v>
      </c>
      <c r="S36">
        <f t="shared" si="5"/>
        <v>0</v>
      </c>
      <c r="T36">
        <f t="shared" si="4"/>
        <v>0</v>
      </c>
      <c r="U36">
        <f t="shared" si="4"/>
        <v>11745914374.76973</v>
      </c>
      <c r="V36">
        <f t="shared" si="4"/>
        <v>25026713314.828621</v>
      </c>
    </row>
    <row r="37" spans="3:22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  <c r="G37">
        <f>VLOOKUP($C37,high_tech_hybrid_sleeper!$B$18:$M$33,$C$2,FALSE)</f>
        <v>0</v>
      </c>
    </row>
    <row r="38" spans="3:22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  <c r="G38">
        <f>VLOOKUP($C38,high_tech_hybrid_sleeper!$B$18:$M$33,$C$2,FALSE)</f>
        <v>0</v>
      </c>
    </row>
    <row r="39" spans="3:22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  <c r="G39">
        <f>VLOOKUP($C39,high_tech_hybrid_sleeper!$B$18:$M$33,$C$2,FALSE)</f>
        <v>0</v>
      </c>
    </row>
    <row r="40" spans="3:22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  <c r="G40">
        <f>VLOOKUP($C40,high_tech_hybrid_sleeper!$B$18:$M$33,$C$2,FALSE)</f>
        <v>0</v>
      </c>
    </row>
    <row r="43" spans="3:22" x14ac:dyDescent="0.35">
      <c r="C43" t="str">
        <f>CONCATENATE(C44,"+",$C$1)</f>
        <v>Bus+Infrastructure_incentive</v>
      </c>
      <c r="R43" t="str">
        <f>CONCATENATE(R44,"+",$R$1)</f>
        <v>Bus+infrastructure_incentive (accumulated)</v>
      </c>
    </row>
    <row r="44" spans="3:22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  <c r="R44" t="s">
        <v>15</v>
      </c>
      <c r="S44" t="s">
        <v>16</v>
      </c>
      <c r="T44" t="s">
        <v>17</v>
      </c>
      <c r="U44" t="s">
        <v>18</v>
      </c>
      <c r="V44" t="s">
        <v>54</v>
      </c>
    </row>
    <row r="45" spans="3:22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  <c r="G45">
        <f>VLOOKUP($C45,high_tech_hybrid_sleeper!$B$34:$M$49,$C$2,FALSE)</f>
        <v>0</v>
      </c>
      <c r="R45">
        <v>2020</v>
      </c>
      <c r="S45">
        <f>D45</f>
        <v>0</v>
      </c>
      <c r="T45">
        <f t="shared" ref="T45:V45" si="6">E45</f>
        <v>0</v>
      </c>
      <c r="U45">
        <f t="shared" si="6"/>
        <v>0</v>
      </c>
      <c r="V45">
        <f t="shared" si="6"/>
        <v>0</v>
      </c>
    </row>
    <row r="46" spans="3:22" x14ac:dyDescent="0.35">
      <c r="C46">
        <v>2021</v>
      </c>
      <c r="D46">
        <f>VLOOKUP($C46,No_incentive!$B$34:$M$49,$C$2,FALSE)</f>
        <v>0</v>
      </c>
      <c r="E46">
        <f>VLOOKUP($C46,Base!$B$34:$M$49,$C$2,FALSE)</f>
        <v>0</v>
      </c>
      <c r="F46">
        <f>VLOOKUP($C46,High_tech!$B$34:$M$49,$C$2,FALSE)</f>
        <v>0</v>
      </c>
      <c r="G46">
        <f>VLOOKUP($C46,high_tech_hybrid_sleeper!$B$34:$M$49,$C$2,FALSE)</f>
        <v>0</v>
      </c>
      <c r="R46">
        <v>2021</v>
      </c>
      <c r="S46">
        <f>D46+S45</f>
        <v>0</v>
      </c>
      <c r="T46">
        <f t="shared" ref="T46:V56" si="7">E46+T45</f>
        <v>0</v>
      </c>
      <c r="U46">
        <f t="shared" si="7"/>
        <v>0</v>
      </c>
      <c r="V46">
        <f t="shared" si="7"/>
        <v>0</v>
      </c>
    </row>
    <row r="47" spans="3:22" x14ac:dyDescent="0.35">
      <c r="C47">
        <v>2022</v>
      </c>
      <c r="D47">
        <f>VLOOKUP($C47,No_incentive!$B$34:$M$49,$C$2,FALSE)</f>
        <v>0</v>
      </c>
      <c r="E47">
        <f>VLOOKUP($C47,Base!$B$34:$M$49,$C$2,FALSE)</f>
        <v>94749387.531629905</v>
      </c>
      <c r="F47">
        <f>VLOOKUP($C47,High_tech!$B$34:$M$49,$C$2,FALSE)</f>
        <v>101028839.10291</v>
      </c>
      <c r="G47">
        <f>VLOOKUP($C47,high_tech_hybrid_sleeper!$B$34:$M$49,$C$2,FALSE)</f>
        <v>101028839.10291</v>
      </c>
      <c r="R47">
        <v>2022</v>
      </c>
      <c r="S47">
        <f t="shared" ref="S47:S56" si="8">D47+S46</f>
        <v>0</v>
      </c>
      <c r="T47">
        <f t="shared" si="7"/>
        <v>94749387.531629905</v>
      </c>
      <c r="U47">
        <f t="shared" si="7"/>
        <v>101028839.10291</v>
      </c>
      <c r="V47">
        <f t="shared" si="7"/>
        <v>101028839.10291</v>
      </c>
    </row>
    <row r="48" spans="3:22" x14ac:dyDescent="0.35">
      <c r="C48">
        <v>2023</v>
      </c>
      <c r="D48">
        <f>VLOOKUP($C48,No_incentive!$B$34:$M$49,$C$2,FALSE)</f>
        <v>0</v>
      </c>
      <c r="E48">
        <f>VLOOKUP($C48,Base!$B$34:$M$49,$C$2,FALSE)</f>
        <v>196488653.26456901</v>
      </c>
      <c r="F48">
        <f>VLOOKUP($C48,High_tech!$B$34:$M$49,$C$2,FALSE)</f>
        <v>199853456.16017801</v>
      </c>
      <c r="G48">
        <f>VLOOKUP($C48,high_tech_hybrid_sleeper!$B$34:$M$49,$C$2,FALSE)</f>
        <v>199853456.16017801</v>
      </c>
      <c r="R48">
        <v>2023</v>
      </c>
      <c r="S48">
        <f t="shared" si="8"/>
        <v>0</v>
      </c>
      <c r="T48">
        <f t="shared" si="7"/>
        <v>291238040.7961989</v>
      </c>
      <c r="U48">
        <f t="shared" si="7"/>
        <v>300882295.26308799</v>
      </c>
      <c r="V48">
        <f t="shared" si="7"/>
        <v>300882295.26308799</v>
      </c>
    </row>
    <row r="49" spans="3:22" x14ac:dyDescent="0.35">
      <c r="C49">
        <v>2024</v>
      </c>
      <c r="D49">
        <f>VLOOKUP($C49,No_incentive!$B$34:$M$49,$C$2,FALSE)</f>
        <v>0</v>
      </c>
      <c r="E49">
        <f>VLOOKUP($C49,Base!$B$34:$M$49,$C$2,FALSE)</f>
        <v>298344139.29342699</v>
      </c>
      <c r="F49">
        <f>VLOOKUP($C49,High_tech!$B$34:$M$49,$C$2,FALSE)</f>
        <v>295629992.15590602</v>
      </c>
      <c r="G49">
        <f>VLOOKUP($C49,high_tech_hybrid_sleeper!$B$34:$M$49,$C$2,FALSE)</f>
        <v>295629992.15590602</v>
      </c>
      <c r="R49">
        <v>2024</v>
      </c>
      <c r="S49">
        <f t="shared" si="8"/>
        <v>0</v>
      </c>
      <c r="T49">
        <f t="shared" si="7"/>
        <v>589582180.08962584</v>
      </c>
      <c r="U49">
        <f t="shared" si="7"/>
        <v>596512287.41899395</v>
      </c>
      <c r="V49">
        <f t="shared" si="7"/>
        <v>596512287.41899395</v>
      </c>
    </row>
    <row r="50" spans="3:22" x14ac:dyDescent="0.35">
      <c r="C50">
        <v>2025</v>
      </c>
      <c r="D50">
        <f>VLOOKUP($C50,No_incentive!$B$34:$M$49,$C$2,FALSE)</f>
        <v>0</v>
      </c>
      <c r="E50">
        <f>VLOOKUP($C50,Base!$B$34:$M$49,$C$2,FALSE)</f>
        <v>399097099.01832598</v>
      </c>
      <c r="F50">
        <f>VLOOKUP($C50,High_tech!$B$34:$M$49,$C$2,FALSE)</f>
        <v>388358447.09009302</v>
      </c>
      <c r="G50">
        <f>VLOOKUP($C50,high_tech_hybrid_sleeper!$B$34:$M$49,$C$2,FALSE)</f>
        <v>388358447.09009302</v>
      </c>
      <c r="R50">
        <v>2025</v>
      </c>
      <c r="S50">
        <f t="shared" si="8"/>
        <v>0</v>
      </c>
      <c r="T50">
        <f t="shared" si="7"/>
        <v>988679279.10795188</v>
      </c>
      <c r="U50">
        <f t="shared" si="7"/>
        <v>984870734.50908697</v>
      </c>
      <c r="V50">
        <f t="shared" si="7"/>
        <v>984870734.50908697</v>
      </c>
    </row>
    <row r="51" spans="3:22" x14ac:dyDescent="0.35">
      <c r="C51">
        <v>2026</v>
      </c>
      <c r="D51">
        <f>VLOOKUP($C51,No_incentive!$B$34:$M$49,$C$2,FALSE)</f>
        <v>0</v>
      </c>
      <c r="E51">
        <f>VLOOKUP($C51,Base!$B$34:$M$49,$C$2,FALSE)</f>
        <v>498406878.63981402</v>
      </c>
      <c r="F51">
        <f>VLOOKUP($C51,High_tech!$B$34:$M$49,$C$2,FALSE)</f>
        <v>478038820.96274602</v>
      </c>
      <c r="G51">
        <f>VLOOKUP($C51,high_tech_hybrid_sleeper!$B$34:$M$49,$C$2,FALSE)</f>
        <v>478038820.96274602</v>
      </c>
      <c r="R51">
        <v>2026</v>
      </c>
      <c r="S51">
        <f t="shared" si="8"/>
        <v>0</v>
      </c>
      <c r="T51">
        <f t="shared" si="7"/>
        <v>1487086157.747766</v>
      </c>
      <c r="U51">
        <f t="shared" si="7"/>
        <v>1462909555.471833</v>
      </c>
      <c r="V51">
        <f t="shared" si="7"/>
        <v>1462909555.471833</v>
      </c>
    </row>
    <row r="52" spans="3:22" x14ac:dyDescent="0.35">
      <c r="C52">
        <v>2027</v>
      </c>
      <c r="D52">
        <f>VLOOKUP($C52,No_incentive!$B$34:$M$49,$C$2,FALSE)</f>
        <v>0</v>
      </c>
      <c r="E52">
        <f>VLOOKUP($C52,Base!$B$34:$M$49,$C$2,FALSE)</f>
        <v>496894565.131603</v>
      </c>
      <c r="F52">
        <f>VLOOKUP($C52,High_tech!$B$34:$M$49,$C$2,FALSE)</f>
        <v>470559261.478221</v>
      </c>
      <c r="G52">
        <f>VLOOKUP($C52,high_tech_hybrid_sleeper!$B$34:$M$49,$C$2,FALSE)</f>
        <v>470559261.478221</v>
      </c>
      <c r="R52">
        <v>2027</v>
      </c>
      <c r="S52">
        <f t="shared" si="8"/>
        <v>0</v>
      </c>
      <c r="T52">
        <f t="shared" si="7"/>
        <v>1983980722.879369</v>
      </c>
      <c r="U52">
        <f t="shared" si="7"/>
        <v>1933468816.9500539</v>
      </c>
      <c r="V52">
        <f t="shared" si="7"/>
        <v>1933468816.9500539</v>
      </c>
    </row>
    <row r="53" spans="3:22" x14ac:dyDescent="0.35">
      <c r="C53">
        <v>2028</v>
      </c>
      <c r="D53">
        <f>VLOOKUP($C53,No_incentive!$B$34:$M$49,$C$2,FALSE)</f>
        <v>0</v>
      </c>
      <c r="E53">
        <f>VLOOKUP($C53,Base!$B$34:$M$49,$C$2,FALSE)</f>
        <v>461797931.71510398</v>
      </c>
      <c r="F53">
        <f>VLOOKUP($C53,High_tech!$B$34:$M$49,$C$2,FALSE)</f>
        <v>432170217.01565599</v>
      </c>
      <c r="G53">
        <f>VLOOKUP($C53,high_tech_hybrid_sleeper!$B$34:$M$49,$C$2,FALSE)</f>
        <v>432170217.01565599</v>
      </c>
      <c r="R53">
        <v>2028</v>
      </c>
      <c r="S53">
        <f t="shared" si="8"/>
        <v>0</v>
      </c>
      <c r="T53">
        <f t="shared" si="7"/>
        <v>2445778654.5944729</v>
      </c>
      <c r="U53">
        <f t="shared" si="7"/>
        <v>2365639033.9657097</v>
      </c>
      <c r="V53">
        <f t="shared" si="7"/>
        <v>2365639033.9657097</v>
      </c>
    </row>
    <row r="54" spans="3:22" x14ac:dyDescent="0.35">
      <c r="C54">
        <v>2029</v>
      </c>
      <c r="D54">
        <f>VLOOKUP($C54,No_incentive!$B$34:$M$49,$C$2,FALSE)</f>
        <v>0</v>
      </c>
      <c r="E54">
        <f>VLOOKUP($C54,Base!$B$34:$M$49,$C$2,FALSE)</f>
        <v>393838568.44200498</v>
      </c>
      <c r="F54">
        <f>VLOOKUP($C54,High_tech!$B$34:$M$49,$C$2,FALSE)</f>
        <v>364395728.10576802</v>
      </c>
      <c r="G54">
        <f>VLOOKUP($C54,high_tech_hybrid_sleeper!$B$34:$M$49,$C$2,FALSE)</f>
        <v>364395728.10576802</v>
      </c>
      <c r="R54">
        <v>2029</v>
      </c>
      <c r="S54">
        <f t="shared" si="8"/>
        <v>0</v>
      </c>
      <c r="T54">
        <f t="shared" si="7"/>
        <v>2839617223.036478</v>
      </c>
      <c r="U54">
        <f t="shared" si="7"/>
        <v>2730034762.0714779</v>
      </c>
      <c r="V54">
        <f t="shared" si="7"/>
        <v>2730034762.0714779</v>
      </c>
    </row>
    <row r="55" spans="3:22" x14ac:dyDescent="0.35">
      <c r="C55">
        <v>2030</v>
      </c>
      <c r="D55">
        <f>VLOOKUP($C55,No_incentive!$B$34:$M$49,$C$2,FALSE)</f>
        <v>0</v>
      </c>
      <c r="E55">
        <f>VLOOKUP($C55,Base!$B$34:$M$49,$C$2,FALSE)</f>
        <v>293738065.36397302</v>
      </c>
      <c r="F55">
        <f>VLOOKUP($C55,High_tech!$B$34:$M$49,$C$2,FALSE)</f>
        <v>268759835.27936298</v>
      </c>
      <c r="G55">
        <f>VLOOKUP($C55,high_tech_hybrid_sleeper!$B$34:$M$49,$C$2,FALSE)</f>
        <v>268759835.27936298</v>
      </c>
      <c r="R55">
        <v>2030</v>
      </c>
      <c r="S55">
        <f t="shared" si="8"/>
        <v>0</v>
      </c>
      <c r="T55">
        <f t="shared" si="7"/>
        <v>3133355288.4004512</v>
      </c>
      <c r="U55">
        <f t="shared" si="7"/>
        <v>2998794597.350841</v>
      </c>
      <c r="V55">
        <f t="shared" si="7"/>
        <v>2998794597.350841</v>
      </c>
    </row>
    <row r="56" spans="3:22" x14ac:dyDescent="0.35">
      <c r="C56">
        <v>2031</v>
      </c>
      <c r="D56">
        <f>VLOOKUP($C56,No_incentive!$B$34:$M$49,$C$2,FALSE)</f>
        <v>0</v>
      </c>
      <c r="E56">
        <f>VLOOKUP($C56,Base!$B$34:$M$49,$C$2,FALSE)</f>
        <v>162218012.53274199</v>
      </c>
      <c r="F56">
        <f>VLOOKUP($C56,High_tech!$B$34:$M$49,$C$2,FALSE)</f>
        <v>146786579.06717899</v>
      </c>
      <c r="G56">
        <f>VLOOKUP($C56,high_tech_hybrid_sleeper!$B$34:$M$49,$C$2,FALSE)</f>
        <v>146786579.06717899</v>
      </c>
      <c r="R56">
        <v>2031</v>
      </c>
      <c r="S56">
        <f t="shared" si="8"/>
        <v>0</v>
      </c>
      <c r="T56">
        <f t="shared" si="7"/>
        <v>3295573300.9331932</v>
      </c>
      <c r="U56">
        <f t="shared" si="7"/>
        <v>3145581176.4180202</v>
      </c>
      <c r="V56">
        <f t="shared" si="7"/>
        <v>3145581176.4180202</v>
      </c>
    </row>
    <row r="57" spans="3:22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  <c r="G57">
        <f>VLOOKUP($C57,high_tech_hybrid_sleeper!$B$34:$M$49,$C$2,FALSE)</f>
        <v>0</v>
      </c>
    </row>
    <row r="58" spans="3:22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  <c r="G58">
        <f>VLOOKUP($C58,high_tech_hybrid_sleeper!$B$34:$M$49,$C$2,FALSE)</f>
        <v>0</v>
      </c>
    </row>
    <row r="59" spans="3:22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  <c r="G59">
        <f>VLOOKUP($C59,high_tech_hybrid_sleeper!$B$34:$M$49,$C$2,FALSE)</f>
        <v>0</v>
      </c>
    </row>
    <row r="60" spans="3:22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  <c r="G60">
        <f>VLOOKUP($C60,high_tech_hybrid_sleeper!$B$34:$M$49,$C$2,FALSE)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83E8-2181-401F-B930-61BC9A804D6C}">
  <dimension ref="B1:G60"/>
  <sheetViews>
    <sheetView tabSelected="1" topLeftCell="A25" workbookViewId="0">
      <selection activeCell="R53" sqref="R53"/>
    </sheetView>
  </sheetViews>
  <sheetFormatPr defaultRowHeight="14.5" x14ac:dyDescent="0.35"/>
  <sheetData>
    <row r="1" spans="2:7" x14ac:dyDescent="0.35">
      <c r="B1" t="s">
        <v>19</v>
      </c>
      <c r="C1" t="s">
        <v>59</v>
      </c>
    </row>
    <row r="2" spans="2:7" x14ac:dyDescent="0.35">
      <c r="B2" t="s">
        <v>20</v>
      </c>
      <c r="C2">
        <v>12</v>
      </c>
    </row>
    <row r="3" spans="2:7" x14ac:dyDescent="0.35">
      <c r="C3" t="str">
        <f>CONCATENATE(C4,"+",$C$1)</f>
        <v>Day_cab+GHG emissions</v>
      </c>
    </row>
    <row r="4" spans="2:7" x14ac:dyDescent="0.35">
      <c r="C4" t="s">
        <v>13</v>
      </c>
      <c r="D4" t="s">
        <v>16</v>
      </c>
      <c r="E4" t="s">
        <v>17</v>
      </c>
      <c r="F4" t="s">
        <v>18</v>
      </c>
      <c r="G4" t="s">
        <v>54</v>
      </c>
    </row>
    <row r="5" spans="2:7" x14ac:dyDescent="0.35">
      <c r="C5">
        <v>2020</v>
      </c>
      <c r="D5">
        <f>VLOOKUP($C5,No_incentive!$B$2:$M$17,$C$2,FALSE)</f>
        <v>85920826705.567398</v>
      </c>
      <c r="E5">
        <f>VLOOKUP($C5,Base!$B$2:$M$17,$C$2,FALSE)</f>
        <v>85920826705.567398</v>
      </c>
      <c r="F5">
        <f>VLOOKUP($C5,High_tech!$B$2:$M$17,$C$2,FALSE)</f>
        <v>85920826705.567398</v>
      </c>
      <c r="G5">
        <f>VLOOKUP($C5,high_tech_hybrid_sleeper!$B$2:$M$17,$C$2,FALSE)</f>
        <v>85920826705.567398</v>
      </c>
    </row>
    <row r="6" spans="2:7" x14ac:dyDescent="0.35">
      <c r="C6">
        <v>2021</v>
      </c>
      <c r="D6">
        <f>VLOOKUP($C6,No_incentive!$B$2:$M$17,$C$2,FALSE)</f>
        <v>85783066940.162399</v>
      </c>
      <c r="E6">
        <f>VLOOKUP($C6,Base!$B$2:$M$17,$C$2,FALSE)</f>
        <v>85783066940.162399</v>
      </c>
      <c r="F6">
        <f>VLOOKUP($C6,High_tech!$B$2:$M$17,$C$2,FALSE)</f>
        <v>85675781019.949402</v>
      </c>
      <c r="G6">
        <f>VLOOKUP($C6,high_tech_hybrid_sleeper!$B$2:$M$17,$C$2,FALSE)</f>
        <v>85675781019.949402</v>
      </c>
    </row>
    <row r="7" spans="2:7" x14ac:dyDescent="0.35">
      <c r="C7">
        <v>2022</v>
      </c>
      <c r="D7">
        <f>VLOOKUP($C7,No_incentive!$B$2:$M$17,$C$2,FALSE)</f>
        <v>85507547409.264694</v>
      </c>
      <c r="E7">
        <f>VLOOKUP($C7,Base!$B$2:$M$17,$C$2,FALSE)</f>
        <v>85507547409.264694</v>
      </c>
      <c r="F7">
        <f>VLOOKUP($C7,High_tech!$B$2:$M$17,$C$2,FALSE)</f>
        <v>85185689648.713593</v>
      </c>
      <c r="G7">
        <f>VLOOKUP($C7,high_tech_hybrid_sleeper!$B$2:$M$17,$C$2,FALSE)</f>
        <v>85185689648.713593</v>
      </c>
    </row>
    <row r="8" spans="2:7" x14ac:dyDescent="0.35">
      <c r="C8">
        <v>2023</v>
      </c>
      <c r="D8">
        <f>VLOOKUP($C8,No_incentive!$B$2:$M$17,$C$2,FALSE)</f>
        <v>85094268112.962097</v>
      </c>
      <c r="E8">
        <f>VLOOKUP($C8,Base!$B$2:$M$17,$C$2,FALSE)</f>
        <v>85094268112.962097</v>
      </c>
      <c r="F8">
        <f>VLOOKUP($C8,High_tech!$B$2:$M$17,$C$2,FALSE)</f>
        <v>84450552591.772003</v>
      </c>
      <c r="G8">
        <f>VLOOKUP($C8,high_tech_hybrid_sleeper!$B$2:$M$17,$C$2,FALSE)</f>
        <v>84450552591.772003</v>
      </c>
    </row>
    <row r="9" spans="2:7" x14ac:dyDescent="0.35">
      <c r="C9">
        <v>2024</v>
      </c>
      <c r="D9">
        <f>VLOOKUP($C9,No_incentive!$B$2:$M$17,$C$2,FALSE)</f>
        <v>84543229051.254593</v>
      </c>
      <c r="E9">
        <f>VLOOKUP($C9,Base!$B$2:$M$17,$C$2,FALSE)</f>
        <v>84543229051.254593</v>
      </c>
      <c r="F9">
        <f>VLOOKUP($C9,High_tech!$B$2:$M$17,$C$2,FALSE)</f>
        <v>83470369849.212494</v>
      </c>
      <c r="G9">
        <f>VLOOKUP($C9,high_tech_hybrid_sleeper!$B$2:$M$17,$C$2,FALSE)</f>
        <v>83470369849.212494</v>
      </c>
    </row>
    <row r="10" spans="2:7" x14ac:dyDescent="0.35">
      <c r="C10">
        <v>2025</v>
      </c>
      <c r="D10">
        <f>VLOOKUP($C10,No_incentive!$B$2:$M$17,$C$2,FALSE)</f>
        <v>83854430224.138596</v>
      </c>
      <c r="E10">
        <f>VLOOKUP($C10,Base!$B$2:$M$17,$C$2,FALSE)</f>
        <v>83854430224.138596</v>
      </c>
      <c r="F10">
        <f>VLOOKUP($C10,High_tech!$B$2:$M$17,$C$2,FALSE)</f>
        <v>82244872807.674194</v>
      </c>
      <c r="G10">
        <f>VLOOKUP($C10,high_tech_hybrid_sleeper!$B$2:$M$17,$C$2,FALSE)</f>
        <v>82244872807.674194</v>
      </c>
    </row>
    <row r="11" spans="2:7" x14ac:dyDescent="0.35">
      <c r="C11">
        <v>2026</v>
      </c>
      <c r="D11">
        <f>VLOOKUP($C11,No_incentive!$B$2:$M$17,$C$2,FALSE)</f>
        <v>83027871631.497192</v>
      </c>
      <c r="E11">
        <f>VLOOKUP($C11,Base!$B$2:$M$17,$C$2,FALSE)</f>
        <v>83027871631.497192</v>
      </c>
      <c r="F11">
        <f>VLOOKUP($C11,High_tech!$B$2:$M$17,$C$2,FALSE)</f>
        <v>80764750205.284698</v>
      </c>
      <c r="G11">
        <f>VLOOKUP($C11,high_tech_hybrid_sleeper!$B$2:$M$17,$C$2,FALSE)</f>
        <v>80764750205.284698</v>
      </c>
    </row>
    <row r="12" spans="2:7" x14ac:dyDescent="0.35">
      <c r="C12">
        <v>2027</v>
      </c>
      <c r="D12">
        <f>VLOOKUP($C12,No_incentive!$B$2:$M$17,$C$2,FALSE)</f>
        <v>82063553273.526596</v>
      </c>
      <c r="E12">
        <f>VLOOKUP($C12,Base!$B$2:$M$17,$C$2,FALSE)</f>
        <v>82063553273.526596</v>
      </c>
      <c r="F12">
        <f>VLOOKUP($C12,High_tech!$B$2:$M$17,$C$2,FALSE)</f>
        <v>78975223430.360306</v>
      </c>
      <c r="G12">
        <f>VLOOKUP($C12,high_tech_hybrid_sleeper!$B$2:$M$17,$C$2,FALSE)</f>
        <v>78975223430.360306</v>
      </c>
    </row>
    <row r="13" spans="2:7" x14ac:dyDescent="0.35">
      <c r="C13">
        <v>2028</v>
      </c>
      <c r="D13">
        <f>VLOOKUP($C13,No_incentive!$B$2:$M$17,$C$2,FALSE)</f>
        <v>80961146873.798294</v>
      </c>
      <c r="E13">
        <f>VLOOKUP($C13,Base!$B$2:$M$17,$C$2,FALSE)</f>
        <v>80961475150.123596</v>
      </c>
      <c r="F13">
        <f>VLOOKUP($C13,High_tech!$B$2:$M$17,$C$2,FALSE)</f>
        <v>76630384465.327698</v>
      </c>
      <c r="G13">
        <f>VLOOKUP($C13,high_tech_hybrid_sleeper!$B$2:$M$17,$C$2,FALSE)</f>
        <v>76630384465.327698</v>
      </c>
    </row>
    <row r="14" spans="2:7" x14ac:dyDescent="0.35">
      <c r="C14">
        <v>2029</v>
      </c>
      <c r="D14">
        <f>VLOOKUP($C14,No_incentive!$B$2:$M$17,$C$2,FALSE)</f>
        <v>79720943376.218597</v>
      </c>
      <c r="E14">
        <f>VLOOKUP($C14,Base!$B$2:$M$17,$C$2,FALSE)</f>
        <v>79721294308.679993</v>
      </c>
      <c r="F14">
        <f>VLOOKUP($C14,High_tech!$B$2:$M$17,$C$2,FALSE)</f>
        <v>73018791834.293503</v>
      </c>
      <c r="G14">
        <f>VLOOKUP($C14,high_tech_hybrid_sleeper!$B$2:$M$17,$C$2,FALSE)</f>
        <v>73018791834.293503</v>
      </c>
    </row>
    <row r="15" spans="2:7" x14ac:dyDescent="0.35">
      <c r="C15">
        <v>2030</v>
      </c>
      <c r="D15">
        <f>VLOOKUP($C15,No_incentive!$B$2:$M$17,$C$2,FALSE)</f>
        <v>78340088288.157303</v>
      </c>
      <c r="E15">
        <f>VLOOKUP($C15,Base!$B$2:$M$17,$C$2,FALSE)</f>
        <v>78340461876.7547</v>
      </c>
      <c r="F15">
        <f>VLOOKUP($C15,High_tech!$B$2:$M$17,$C$2,FALSE)</f>
        <v>67690804839.762199</v>
      </c>
      <c r="G15">
        <f>VLOOKUP($C15,high_tech_hybrid_sleeper!$B$2:$M$17,$C$2,FALSE)</f>
        <v>67690804839.762199</v>
      </c>
    </row>
    <row r="16" spans="2:7" x14ac:dyDescent="0.35">
      <c r="C16">
        <v>2031</v>
      </c>
      <c r="D16">
        <f>VLOOKUP($C16,No_incentive!$B$2:$M$17,$C$2,FALSE)</f>
        <v>76953362179.987305</v>
      </c>
      <c r="E16">
        <f>VLOOKUP($C16,Base!$B$2:$M$17,$C$2,FALSE)</f>
        <v>76953758424.720703</v>
      </c>
      <c r="F16">
        <f>VLOOKUP($C16,High_tech!$B$2:$M$17,$C$2,FALSE)</f>
        <v>62234141732.958397</v>
      </c>
      <c r="G16">
        <f>VLOOKUP($C16,high_tech_hybrid_sleeper!$B$2:$M$17,$C$2,FALSE)</f>
        <v>62234141732.958397</v>
      </c>
    </row>
    <row r="17" spans="3:7" x14ac:dyDescent="0.35">
      <c r="C17">
        <v>2032</v>
      </c>
      <c r="D17">
        <f>VLOOKUP($C17,No_incentive!$B$2:$M$17,$C$2,FALSE)</f>
        <v>75557008808.327194</v>
      </c>
      <c r="E17">
        <f>VLOOKUP($C17,Base!$B$2:$M$17,$C$2,FALSE)</f>
        <v>75557427709.196701</v>
      </c>
      <c r="F17">
        <f>VLOOKUP($C17,High_tech!$B$2:$M$17,$C$2,FALSE)</f>
        <v>56681253712.712303</v>
      </c>
      <c r="G17">
        <f>VLOOKUP($C17,high_tech_hybrid_sleeper!$B$2:$M$17,$C$2,FALSE)</f>
        <v>56681253712.712303</v>
      </c>
    </row>
    <row r="18" spans="3:7" x14ac:dyDescent="0.35">
      <c r="C18">
        <v>2033</v>
      </c>
      <c r="D18">
        <f>VLOOKUP($C18,No_incentive!$B$2:$M$17,$C$2,FALSE)</f>
        <v>74120801587.878799</v>
      </c>
      <c r="E18">
        <f>VLOOKUP($C18,Base!$B$2:$M$17,$C$2,FALSE)</f>
        <v>74121243144.884293</v>
      </c>
      <c r="F18">
        <f>VLOOKUP($C18,High_tech!$B$2:$M$17,$C$2,FALSE)</f>
        <v>50803012289.494003</v>
      </c>
      <c r="G18">
        <f>VLOOKUP($C18,high_tech_hybrid_sleeper!$B$2:$M$17,$C$2,FALSE)</f>
        <v>50803012289.494003</v>
      </c>
    </row>
    <row r="19" spans="3:7" x14ac:dyDescent="0.35">
      <c r="C19">
        <v>2034</v>
      </c>
      <c r="D19">
        <f>VLOOKUP($C19,No_incentive!$B$2:$M$17,$C$2,FALSE)</f>
        <v>72597135309.958893</v>
      </c>
      <c r="E19">
        <f>VLOOKUP($C19,Base!$B$2:$M$17,$C$2,FALSE)</f>
        <v>72597599523.100601</v>
      </c>
      <c r="F19">
        <f>VLOOKUP($C19,High_tech!$B$2:$M$17,$C$2,FALSE)</f>
        <v>44713736966.849602</v>
      </c>
      <c r="G19">
        <f>VLOOKUP($C19,high_tech_hybrid_sleeper!$B$2:$M$17,$C$2,FALSE)</f>
        <v>44713736966.849602</v>
      </c>
    </row>
    <row r="20" spans="3:7" x14ac:dyDescent="0.35">
      <c r="C20">
        <v>2035</v>
      </c>
      <c r="D20">
        <f>VLOOKUP($C20,No_incentive!$B$2:$M$17,$C$2,FALSE)</f>
        <v>70833941648.312195</v>
      </c>
      <c r="E20">
        <f>VLOOKUP($C20,Base!$B$2:$M$17,$C$2,FALSE)</f>
        <v>70834428517.589905</v>
      </c>
      <c r="F20">
        <f>VLOOKUP($C20,High_tech!$B$2:$M$17,$C$2,FALSE)</f>
        <v>38481725022.222198</v>
      </c>
      <c r="G20">
        <f>VLOOKUP($C20,high_tech_hybrid_sleeper!$B$2:$M$17,$C$2,FALSE)</f>
        <v>38481725022.222198</v>
      </c>
    </row>
    <row r="23" spans="3:7" x14ac:dyDescent="0.35">
      <c r="C23" t="str">
        <f>CONCATENATE(C24,"+",$C$1)</f>
        <v>Sleeper+GHG emissions</v>
      </c>
    </row>
    <row r="24" spans="3:7" x14ac:dyDescent="0.35">
      <c r="C24" t="s">
        <v>14</v>
      </c>
      <c r="D24" t="s">
        <v>16</v>
      </c>
      <c r="E24" t="s">
        <v>17</v>
      </c>
      <c r="F24" t="s">
        <v>18</v>
      </c>
      <c r="G24" t="s">
        <v>54</v>
      </c>
    </row>
    <row r="25" spans="3:7" x14ac:dyDescent="0.35">
      <c r="C25">
        <v>2020</v>
      </c>
      <c r="D25">
        <f>VLOOKUP($C25,No_incentive!$B$18:$M$33,$C$2,FALSE)</f>
        <v>89059054927.549393</v>
      </c>
      <c r="E25">
        <f>VLOOKUP($C25,Base!$B$18:$M$33,$C$2,FALSE)</f>
        <v>89059054927.549393</v>
      </c>
      <c r="F25">
        <f>VLOOKUP($C25,High_tech!$B$18:$M$33,$C$2,FALSE)</f>
        <v>89059054927.549393</v>
      </c>
      <c r="G25">
        <f>VLOOKUP($C25,high_tech_hybrid_sleeper!$B$18:$M$33,$C$2,FALSE)</f>
        <v>89059054927.549393</v>
      </c>
    </row>
    <row r="26" spans="3:7" x14ac:dyDescent="0.35">
      <c r="C26">
        <v>2021</v>
      </c>
      <c r="D26">
        <f>VLOOKUP($C26,No_incentive!$B$18:$M$33,$C$2,FALSE)</f>
        <v>88939428249.966995</v>
      </c>
      <c r="E26">
        <f>VLOOKUP($C26,Base!$B$18:$M$33,$C$2,FALSE)</f>
        <v>88939428249.966995</v>
      </c>
      <c r="F26">
        <f>VLOOKUP($C26,High_tech!$B$18:$M$33,$C$2,FALSE)</f>
        <v>88850393415.798904</v>
      </c>
      <c r="G26">
        <f>VLOOKUP($C26,high_tech_hybrid_sleeper!$B$18:$M$33,$C$2,FALSE)</f>
        <v>88850393415.798904</v>
      </c>
    </row>
    <row r="27" spans="3:7" x14ac:dyDescent="0.35">
      <c r="C27">
        <v>2022</v>
      </c>
      <c r="D27">
        <f>VLOOKUP($C27,No_incentive!$B$18:$M$33,$C$2,FALSE)</f>
        <v>88700174894.783493</v>
      </c>
      <c r="E27">
        <f>VLOOKUP($C27,Base!$B$18:$M$33,$C$2,FALSE)</f>
        <v>88700174894.783493</v>
      </c>
      <c r="F27">
        <f>VLOOKUP($C27,High_tech!$B$18:$M$33,$C$2,FALSE)</f>
        <v>88433070392.312698</v>
      </c>
      <c r="G27">
        <f>VLOOKUP($C27,high_tech_hybrid_sleeper!$B$18:$M$33,$C$2,FALSE)</f>
        <v>88433070392.312698</v>
      </c>
    </row>
    <row r="28" spans="3:7" x14ac:dyDescent="0.35">
      <c r="C28">
        <v>2023</v>
      </c>
      <c r="D28">
        <f>VLOOKUP($C28,No_incentive!$B$18:$M$33,$C$2,FALSE)</f>
        <v>88341294862.040207</v>
      </c>
      <c r="E28">
        <f>VLOOKUP($C28,Base!$B$18:$M$33,$C$2,FALSE)</f>
        <v>88341294862.040207</v>
      </c>
      <c r="F28">
        <f>VLOOKUP($C28,High_tech!$B$18:$M$33,$C$2,FALSE)</f>
        <v>87807085857.050201</v>
      </c>
      <c r="G28">
        <f>VLOOKUP($C28,high_tech_hybrid_sleeper!$B$18:$M$33,$C$2,FALSE)</f>
        <v>87807085857.050201</v>
      </c>
    </row>
    <row r="29" spans="3:7" x14ac:dyDescent="0.35">
      <c r="C29">
        <v>2024</v>
      </c>
      <c r="D29">
        <f>VLOOKUP($C29,No_incentive!$B$18:$M$33,$C$2,FALSE)</f>
        <v>87862788151.664001</v>
      </c>
      <c r="E29">
        <f>VLOOKUP($C29,Base!$B$18:$M$33,$C$2,FALSE)</f>
        <v>87862788151.664001</v>
      </c>
      <c r="F29">
        <f>VLOOKUP($C29,High_tech!$B$18:$M$33,$C$2,FALSE)</f>
        <v>86972439810.033493</v>
      </c>
      <c r="G29">
        <f>VLOOKUP($C29,high_tech_hybrid_sleeper!$B$18:$M$33,$C$2,FALSE)</f>
        <v>86972439810.033493</v>
      </c>
    </row>
    <row r="30" spans="3:7" x14ac:dyDescent="0.35">
      <c r="C30">
        <v>2025</v>
      </c>
      <c r="D30">
        <f>VLOOKUP($C30,No_incentive!$B$18:$M$33,$C$2,FALSE)</f>
        <v>87264654763.699005</v>
      </c>
      <c r="E30">
        <f>VLOOKUP($C30,Base!$B$18:$M$33,$C$2,FALSE)</f>
        <v>87264654763.699005</v>
      </c>
      <c r="F30">
        <f>VLOOKUP($C30,High_tech!$B$18:$M$33,$C$2,FALSE)</f>
        <v>85929132251.281204</v>
      </c>
      <c r="G30">
        <f>VLOOKUP($C30,high_tech_hybrid_sleeper!$B$18:$M$33,$C$2,FALSE)</f>
        <v>85929132251.281204</v>
      </c>
    </row>
    <row r="31" spans="3:7" x14ac:dyDescent="0.35">
      <c r="C31">
        <v>2026</v>
      </c>
      <c r="D31">
        <f>VLOOKUP($C31,No_incentive!$B$18:$M$33,$C$2,FALSE)</f>
        <v>86546894698.127106</v>
      </c>
      <c r="E31">
        <f>VLOOKUP($C31,Base!$B$18:$M$33,$C$2,FALSE)</f>
        <v>86546894698.127106</v>
      </c>
      <c r="F31">
        <f>VLOOKUP($C31,High_tech!$B$18:$M$33,$C$2,FALSE)</f>
        <v>84677163180.708603</v>
      </c>
      <c r="G31">
        <f>VLOOKUP($C31,high_tech_hybrid_sleeper!$B$18:$M$33,$C$2,FALSE)</f>
        <v>84677163180.708603</v>
      </c>
    </row>
    <row r="32" spans="3:7" x14ac:dyDescent="0.35">
      <c r="C32">
        <v>2027</v>
      </c>
      <c r="D32">
        <f>VLOOKUP($C32,No_incentive!$B$18:$M$33,$C$2,FALSE)</f>
        <v>85709507954.970505</v>
      </c>
      <c r="E32">
        <f>VLOOKUP($C32,Base!$B$18:$M$33,$C$2,FALSE)</f>
        <v>85709507954.970505</v>
      </c>
      <c r="F32">
        <f>VLOOKUP($C32,High_tech!$B$18:$M$33,$C$2,FALSE)</f>
        <v>83216532598.366898</v>
      </c>
      <c r="G32">
        <f>VLOOKUP($C32,high_tech_hybrid_sleeper!$B$18:$M$33,$C$2,FALSE)</f>
        <v>83216532598.366898</v>
      </c>
    </row>
    <row r="33" spans="3:7" x14ac:dyDescent="0.35">
      <c r="C33">
        <v>2028</v>
      </c>
      <c r="D33">
        <f>VLOOKUP($C33,No_incentive!$B$18:$M$33,$C$2,FALSE)</f>
        <v>84752494534.155304</v>
      </c>
      <c r="E33">
        <f>VLOOKUP($C33,Base!$B$18:$M$33,$C$2,FALSE)</f>
        <v>84752494534.155304</v>
      </c>
      <c r="F33">
        <f>VLOOKUP($C33,High_tech!$B$18:$M$33,$C$2,FALSE)</f>
        <v>81547240504.346207</v>
      </c>
      <c r="G33">
        <f>VLOOKUP($C33,high_tech_hybrid_sleeper!$B$18:$M$33,$C$2,FALSE)</f>
        <v>81547240504.346207</v>
      </c>
    </row>
    <row r="34" spans="3:7" x14ac:dyDescent="0.35">
      <c r="C34">
        <v>2029</v>
      </c>
      <c r="D34">
        <f>VLOOKUP($C34,No_incentive!$B$18:$M$33,$C$2,FALSE)</f>
        <v>83675854435.813904</v>
      </c>
      <c r="E34">
        <f>VLOOKUP($C34,Base!$B$18:$M$33,$C$2,FALSE)</f>
        <v>83675854435.813904</v>
      </c>
      <c r="F34">
        <f>VLOOKUP($C34,High_tech!$B$18:$M$33,$C$2,FALSE)</f>
        <v>79669286898.513794</v>
      </c>
      <c r="G34">
        <f>VLOOKUP($C34,high_tech_hybrid_sleeper!$B$18:$M$33,$C$2,FALSE)</f>
        <v>78960685965.777802</v>
      </c>
    </row>
    <row r="35" spans="3:7" x14ac:dyDescent="0.35">
      <c r="C35">
        <v>2030</v>
      </c>
      <c r="D35">
        <f>VLOOKUP($C35,No_incentive!$B$18:$M$33,$C$2,FALSE)</f>
        <v>82479587659.862793</v>
      </c>
      <c r="E35">
        <f>VLOOKUP($C35,Base!$B$18:$M$33,$C$2,FALSE)</f>
        <v>82479587659.862793</v>
      </c>
      <c r="F35">
        <f>VLOOKUP($C35,High_tech!$B$18:$M$33,$C$2,FALSE)</f>
        <v>75608704040.472107</v>
      </c>
      <c r="G35">
        <f>VLOOKUP($C35,high_tech_hybrid_sleeper!$B$18:$M$33,$C$2,FALSE)</f>
        <v>73509817823.641602</v>
      </c>
    </row>
    <row r="36" spans="3:7" x14ac:dyDescent="0.35">
      <c r="C36">
        <v>2031</v>
      </c>
      <c r="D36">
        <f>VLOOKUP($C36,No_incentive!$B$18:$M$33,$C$2,FALSE)</f>
        <v>81283320883.920303</v>
      </c>
      <c r="E36">
        <f>VLOOKUP($C36,Base!$B$18:$M$33,$C$2,FALSE)</f>
        <v>81283320883.920303</v>
      </c>
      <c r="F36">
        <f>VLOOKUP($C36,High_tech!$B$18:$M$33,$C$2,FALSE)</f>
        <v>70848144536.123901</v>
      </c>
      <c r="G36">
        <f>VLOOKUP($C36,high_tech_hybrid_sleeper!$B$18:$M$33,$C$2,FALSE)</f>
        <v>67752829137.719902</v>
      </c>
    </row>
    <row r="37" spans="3:7" x14ac:dyDescent="0.35">
      <c r="C37">
        <v>2032</v>
      </c>
      <c r="D37">
        <f>VLOOKUP($C37,No_incentive!$B$18:$M$33,$C$2,FALSE)</f>
        <v>80087054107.928894</v>
      </c>
      <c r="E37">
        <f>VLOOKUP($C37,Base!$B$18:$M$33,$C$2,FALSE)</f>
        <v>80087054107.928894</v>
      </c>
      <c r="F37">
        <f>VLOOKUP($C37,High_tech!$B$18:$M$33,$C$2,FALSE)</f>
        <v>65598609999.2854</v>
      </c>
      <c r="G37">
        <f>VLOOKUP($C37,high_tech_hybrid_sleeper!$B$18:$M$33,$C$2,FALSE)</f>
        <v>61746176158.927597</v>
      </c>
    </row>
    <row r="38" spans="3:7" x14ac:dyDescent="0.35">
      <c r="C38">
        <v>2033</v>
      </c>
      <c r="D38">
        <f>VLOOKUP($C38,No_incentive!$B$18:$M$33,$C$2,FALSE)</f>
        <v>78890787331.985504</v>
      </c>
      <c r="E38">
        <f>VLOOKUP($C38,Base!$B$18:$M$33,$C$2,FALSE)</f>
        <v>78890787331.985504</v>
      </c>
      <c r="F38">
        <f>VLOOKUP($C38,High_tech!$B$18:$M$33,$C$2,FALSE)</f>
        <v>59898559066.247002</v>
      </c>
      <c r="G38">
        <f>VLOOKUP($C38,high_tech_hybrid_sleeper!$B$18:$M$33,$C$2,FALSE)</f>
        <v>55493112740.468498</v>
      </c>
    </row>
    <row r="39" spans="3:7" x14ac:dyDescent="0.35">
      <c r="C39">
        <v>2034</v>
      </c>
      <c r="D39">
        <f>VLOOKUP($C39,No_incentive!$B$18:$M$33,$C$2,FALSE)</f>
        <v>77694520556.036804</v>
      </c>
      <c r="E39">
        <f>VLOOKUP($C39,Base!$B$18:$M$33,$C$2,FALSE)</f>
        <v>77694520556.036804</v>
      </c>
      <c r="F39">
        <f>VLOOKUP($C39,High_tech!$B$18:$M$33,$C$2,FALSE)</f>
        <v>53823742320.151199</v>
      </c>
      <c r="G39">
        <f>VLOOKUP($C39,high_tech_hybrid_sleeper!$B$18:$M$33,$C$2,FALSE)</f>
        <v>49032941065.7145</v>
      </c>
    </row>
    <row r="40" spans="3:7" x14ac:dyDescent="0.35">
      <c r="C40">
        <v>2035</v>
      </c>
      <c r="D40">
        <f>VLOOKUP($C40,No_incentive!$B$18:$M$33,$C$2,FALSE)</f>
        <v>76463443319.651306</v>
      </c>
      <c r="E40">
        <f>VLOOKUP($C40,Base!$B$18:$M$33,$C$2,FALSE)</f>
        <v>76463443319.651306</v>
      </c>
      <c r="F40">
        <f>VLOOKUP($C40,High_tech!$B$18:$M$33,$C$2,FALSE)</f>
        <v>47453107238.739304</v>
      </c>
      <c r="G40">
        <f>VLOOKUP($C40,high_tech_hybrid_sleeper!$B$18:$M$33,$C$2,FALSE)</f>
        <v>42393196397.838898</v>
      </c>
    </row>
    <row r="43" spans="3:7" x14ac:dyDescent="0.35">
      <c r="C43" t="str">
        <f>CONCATENATE(C44,"+",$C$1)</f>
        <v>Bus+GHG emissions</v>
      </c>
    </row>
    <row r="44" spans="3:7" x14ac:dyDescent="0.35">
      <c r="C44" t="s">
        <v>15</v>
      </c>
      <c r="D44" t="s">
        <v>16</v>
      </c>
      <c r="E44" t="s">
        <v>17</v>
      </c>
      <c r="F44" t="s">
        <v>18</v>
      </c>
      <c r="G44" t="s">
        <v>54</v>
      </c>
    </row>
    <row r="45" spans="3:7" x14ac:dyDescent="0.35">
      <c r="C45">
        <v>2020</v>
      </c>
      <c r="D45">
        <f>VLOOKUP($C45,No_incentive!$B$34:$M$49,$C$2,FALSE)</f>
        <v>4008227472.8117499</v>
      </c>
      <c r="E45">
        <f>VLOOKUP($C45,Base!$B$34:$M$49,$C$2,FALSE)</f>
        <v>4008227472.8117499</v>
      </c>
      <c r="F45">
        <f>VLOOKUP($C45,High_tech!$B$34:$M$49,$C$2,FALSE)</f>
        <v>4008227472.8117499</v>
      </c>
      <c r="G45">
        <f>VLOOKUP($C45,high_tech_hybrid_sleeper!$B$34:$M$49,$C$2,FALSE)</f>
        <v>4008227472.8117499</v>
      </c>
    </row>
    <row r="46" spans="3:7" x14ac:dyDescent="0.35">
      <c r="C46">
        <v>2021</v>
      </c>
      <c r="D46">
        <f>VLOOKUP($C46,No_incentive!$B$34:$M$49,$C$2,FALSE)</f>
        <v>4002945852.6912098</v>
      </c>
      <c r="E46">
        <f>VLOOKUP($C46,Base!$B$34:$M$49,$C$2,FALSE)</f>
        <v>4002945852.6912098</v>
      </c>
      <c r="F46">
        <f>VLOOKUP($C46,High_tech!$B$34:$M$49,$C$2,FALSE)</f>
        <v>3998690326.7346401</v>
      </c>
      <c r="G46">
        <f>VLOOKUP($C46,high_tech_hybrid_sleeper!$B$34:$M$49,$C$2,FALSE)</f>
        <v>3998690326.7346401</v>
      </c>
    </row>
    <row r="47" spans="3:7" x14ac:dyDescent="0.35">
      <c r="C47">
        <v>2022</v>
      </c>
      <c r="D47">
        <f>VLOOKUP($C47,No_incentive!$B$34:$M$49,$C$2,FALSE)</f>
        <v>3992140325.9512601</v>
      </c>
      <c r="E47">
        <f>VLOOKUP($C47,Base!$B$34:$M$49,$C$2,FALSE)</f>
        <v>3861305616.5574498</v>
      </c>
      <c r="F47">
        <f>VLOOKUP($C47,High_tech!$B$34:$M$49,$C$2,FALSE)</f>
        <v>3838732626.9007602</v>
      </c>
      <c r="G47">
        <f>VLOOKUP($C47,high_tech_hybrid_sleeper!$B$34:$M$49,$C$2,FALSE)</f>
        <v>3838732626.9007602</v>
      </c>
    </row>
    <row r="48" spans="3:7" x14ac:dyDescent="0.35">
      <c r="C48">
        <v>2023</v>
      </c>
      <c r="D48">
        <f>VLOOKUP($C48,No_incentive!$B$34:$M$49,$C$2,FALSE)</f>
        <v>3974052732.8967299</v>
      </c>
      <c r="E48">
        <f>VLOOKUP($C48,Base!$B$34:$M$49,$C$2,FALSE)</f>
        <v>3693645364.1721001</v>
      </c>
      <c r="F48">
        <f>VLOOKUP($C48,High_tech!$B$34:$M$49,$C$2,FALSE)</f>
        <v>3660096058.4081302</v>
      </c>
      <c r="G48">
        <f>VLOOKUP($C48,high_tech_hybrid_sleeper!$B$34:$M$49,$C$2,FALSE)</f>
        <v>3660096058.4081302</v>
      </c>
    </row>
    <row r="49" spans="3:7" x14ac:dyDescent="0.35">
      <c r="C49">
        <v>2024</v>
      </c>
      <c r="D49">
        <f>VLOOKUP($C49,No_incentive!$B$34:$M$49,$C$2,FALSE)</f>
        <v>3945471458.88484</v>
      </c>
      <c r="E49">
        <f>VLOOKUP($C49,Base!$B$34:$M$49,$C$2,FALSE)</f>
        <v>3509062212.5864701</v>
      </c>
      <c r="F49">
        <f>VLOOKUP($C49,High_tech!$B$34:$M$49,$C$2,FALSE)</f>
        <v>3464700109.8561201</v>
      </c>
      <c r="G49">
        <f>VLOOKUP($C49,high_tech_hybrid_sleeper!$B$34:$M$49,$C$2,FALSE)</f>
        <v>3464700109.8561201</v>
      </c>
    </row>
    <row r="50" spans="3:7" x14ac:dyDescent="0.35">
      <c r="C50">
        <v>2025</v>
      </c>
      <c r="D50">
        <f>VLOOKUP($C50,No_incentive!$B$34:$M$49,$C$2,FALSE)</f>
        <v>3898489085.0913801</v>
      </c>
      <c r="E50">
        <f>VLOOKUP($C50,Base!$B$34:$M$49,$C$2,FALSE)</f>
        <v>3309438179.7930698</v>
      </c>
      <c r="F50">
        <f>VLOOKUP($C50,High_tech!$B$34:$M$49,$C$2,FALSE)</f>
        <v>3253098238.1287599</v>
      </c>
      <c r="G50">
        <f>VLOOKUP($C50,high_tech_hybrid_sleeper!$B$34:$M$49,$C$2,FALSE)</f>
        <v>3253098238.1287599</v>
      </c>
    </row>
    <row r="51" spans="3:7" x14ac:dyDescent="0.35">
      <c r="C51">
        <v>2026</v>
      </c>
      <c r="D51">
        <f>VLOOKUP($C51,No_incentive!$B$34:$M$49,$C$2,FALSE)</f>
        <v>3822923668.5399899</v>
      </c>
      <c r="E51">
        <f>VLOOKUP($C51,Base!$B$34:$M$49,$C$2,FALSE)</f>
        <v>3095521597.3818302</v>
      </c>
      <c r="F51">
        <f>VLOOKUP($C51,High_tech!$B$34:$M$49,$C$2,FALSE)</f>
        <v>3025843900.1103401</v>
      </c>
      <c r="G51">
        <f>VLOOKUP($C51,high_tech_hybrid_sleeper!$B$34:$M$49,$C$2,FALSE)</f>
        <v>3025843900.1103401</v>
      </c>
    </row>
    <row r="52" spans="3:7" x14ac:dyDescent="0.35">
      <c r="C52">
        <v>2027</v>
      </c>
      <c r="D52">
        <f>VLOOKUP($C52,No_incentive!$B$34:$M$49,$C$2,FALSE)</f>
        <v>3696831877.8052502</v>
      </c>
      <c r="E52">
        <f>VLOOKUP($C52,Base!$B$34:$M$49,$C$2,FALSE)</f>
        <v>2867574511.5212598</v>
      </c>
      <c r="F52">
        <f>VLOOKUP($C52,High_tech!$B$34:$M$49,$C$2,FALSE)</f>
        <v>2783490552.68501</v>
      </c>
      <c r="G52">
        <f>VLOOKUP($C52,high_tech_hybrid_sleeper!$B$34:$M$49,$C$2,FALSE)</f>
        <v>2783490552.68501</v>
      </c>
    </row>
    <row r="53" spans="3:7" x14ac:dyDescent="0.35">
      <c r="C53">
        <v>2028</v>
      </c>
      <c r="D53">
        <f>VLOOKUP($C53,No_incentive!$B$34:$M$49,$C$2,FALSE)</f>
        <v>3514070263.0276098</v>
      </c>
      <c r="E53">
        <f>VLOOKUP($C53,Base!$B$34:$M$49,$C$2,FALSE)</f>
        <v>2625858968.3798099</v>
      </c>
      <c r="F53">
        <f>VLOOKUP($C53,High_tech!$B$34:$M$49,$C$2,FALSE)</f>
        <v>2526591652.7369599</v>
      </c>
      <c r="G53">
        <f>VLOOKUP($C53,high_tech_hybrid_sleeper!$B$34:$M$49,$C$2,FALSE)</f>
        <v>2526591652.7369599</v>
      </c>
    </row>
    <row r="54" spans="3:7" x14ac:dyDescent="0.35">
      <c r="C54">
        <v>2029</v>
      </c>
      <c r="D54">
        <f>VLOOKUP($C54,No_incentive!$B$34:$M$49,$C$2,FALSE)</f>
        <v>3293009669.1931</v>
      </c>
      <c r="E54">
        <f>VLOOKUP($C54,Base!$B$34:$M$49,$C$2,FALSE)</f>
        <v>2370637014.1259699</v>
      </c>
      <c r="F54">
        <f>VLOOKUP($C54,High_tech!$B$34:$M$49,$C$2,FALSE)</f>
        <v>2255700657.15031</v>
      </c>
      <c r="G54">
        <f>VLOOKUP($C54,high_tech_hybrid_sleeper!$B$34:$M$49,$C$2,FALSE)</f>
        <v>2255700657.15031</v>
      </c>
    </row>
    <row r="55" spans="3:7" x14ac:dyDescent="0.35">
      <c r="C55">
        <v>2030</v>
      </c>
      <c r="D55">
        <f>VLOOKUP($C55,No_incentive!$B$34:$M$49,$C$2,FALSE)</f>
        <v>3056051096.99578</v>
      </c>
      <c r="E55">
        <f>VLOOKUP($C55,Base!$B$34:$M$49,$C$2,FALSE)</f>
        <v>2102170694.9280601</v>
      </c>
      <c r="F55">
        <f>VLOOKUP($C55,High_tech!$B$34:$M$49,$C$2,FALSE)</f>
        <v>1971371022.8092101</v>
      </c>
      <c r="G55">
        <f>VLOOKUP($C55,high_tech_hybrid_sleeper!$B$34:$M$49,$C$2,FALSE)</f>
        <v>1971371022.8092101</v>
      </c>
    </row>
    <row r="56" spans="3:7" x14ac:dyDescent="0.35">
      <c r="C56">
        <v>2031</v>
      </c>
      <c r="D56">
        <f>VLOOKUP($C56,No_incentive!$B$34:$M$49,$C$2,FALSE)</f>
        <v>2805839681.8930202</v>
      </c>
      <c r="E56">
        <f>VLOOKUP($C56,Base!$B$34:$M$49,$C$2,FALSE)</f>
        <v>1820722056.9545701</v>
      </c>
      <c r="F56">
        <f>VLOOKUP($C56,High_tech!$B$34:$M$49,$C$2,FALSE)</f>
        <v>1674156206.59776</v>
      </c>
      <c r="G56">
        <f>VLOOKUP($C56,high_tech_hybrid_sleeper!$B$34:$M$49,$C$2,FALSE)</f>
        <v>1674156206.59776</v>
      </c>
    </row>
    <row r="57" spans="3:7" x14ac:dyDescent="0.35">
      <c r="C57">
        <v>2032</v>
      </c>
      <c r="D57">
        <f>VLOOKUP($C57,No_incentive!$B$34:$M$49,$C$2,FALSE)</f>
        <v>2542907994.1831698</v>
      </c>
      <c r="E57">
        <f>VLOOKUP($C57,Base!$B$34:$M$49,$C$2,FALSE)</f>
        <v>1526553146.3738799</v>
      </c>
      <c r="F57">
        <f>VLOOKUP($C57,High_tech!$B$34:$M$49,$C$2,FALSE)</f>
        <v>1364609665.4000399</v>
      </c>
      <c r="G57">
        <f>VLOOKUP($C57,high_tech_hybrid_sleeper!$B$34:$M$49,$C$2,FALSE)</f>
        <v>1364609665.4000399</v>
      </c>
    </row>
    <row r="58" spans="3:7" x14ac:dyDescent="0.35">
      <c r="C58">
        <v>2033</v>
      </c>
      <c r="D58">
        <f>VLOOKUP($C58,No_incentive!$B$34:$M$49,$C$2,FALSE)</f>
        <v>2272799700.1552501</v>
      </c>
      <c r="E58">
        <f>VLOOKUP($C58,Base!$B$34:$M$49,$C$2,FALSE)</f>
        <v>1225207629.4751401</v>
      </c>
      <c r="F58">
        <f>VLOOKUP($C58,High_tech!$B$34:$M$49,$C$2,FALSE)</f>
        <v>1052949009.13989</v>
      </c>
      <c r="G58">
        <f>VLOOKUP($C58,high_tech_hybrid_sleeper!$B$34:$M$49,$C$2,FALSE)</f>
        <v>1052949009.13989</v>
      </c>
    </row>
    <row r="59" spans="3:7" x14ac:dyDescent="0.35">
      <c r="C59">
        <v>2034</v>
      </c>
      <c r="D59">
        <f>VLOOKUP($C59,No_incentive!$B$34:$M$49,$C$2,FALSE)</f>
        <v>1996146335.2025599</v>
      </c>
      <c r="E59">
        <f>VLOOKUP($C59,Base!$B$34:$M$49,$C$2,FALSE)</f>
        <v>1116841223.12413</v>
      </c>
      <c r="F59">
        <f>VLOOKUP($C59,High_tech!$B$34:$M$49,$C$2,FALSE)</f>
        <v>953607534.874264</v>
      </c>
      <c r="G59">
        <f>VLOOKUP($C59,high_tech_hybrid_sleeper!$B$34:$M$49,$C$2,FALSE)</f>
        <v>953607534.874264</v>
      </c>
    </row>
    <row r="60" spans="3:7" x14ac:dyDescent="0.35">
      <c r="C60">
        <v>2035</v>
      </c>
      <c r="D60">
        <f>VLOOKUP($C60,No_incentive!$B$34:$M$49,$C$2,FALSE)</f>
        <v>1715842801.5007999</v>
      </c>
      <c r="E60">
        <f>VLOOKUP($C60,Base!$B$34:$M$49,$C$2,FALSE)</f>
        <v>1027637461.81954</v>
      </c>
      <c r="F60">
        <f>VLOOKUP($C60,High_tech!$B$34:$M$49,$C$2,FALSE)</f>
        <v>860799650.89619696</v>
      </c>
      <c r="G60">
        <f>VLOOKUP($C60,high_tech_hybrid_sleeper!$B$34:$M$49,$C$2,FALSE)</f>
        <v>860799650.89619696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No_incentive</vt:lpstr>
      <vt:lpstr>Base</vt:lpstr>
      <vt:lpstr>High_tech</vt:lpstr>
      <vt:lpstr>high_tech_hybrid_sleeper</vt:lpstr>
      <vt:lpstr>BEV_sale</vt:lpstr>
      <vt:lpstr>BEV_stock</vt:lpstr>
      <vt:lpstr>BEV_incentive</vt:lpstr>
      <vt:lpstr>infrastructure_incentive</vt:lpstr>
      <vt:lpstr>carbon_emissions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2021-05-28T20:00:20Z</dcterms:modified>
</cp:coreProperties>
</file>