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ornl-my.sharepoint.com/personal/f6x_ornl_gov/Documents/truckChoice/truckChoice3.0/code_ver3/results/"/>
    </mc:Choice>
  </mc:AlternateContent>
  <xr:revisionPtr revIDLastSave="0" documentId="13_ncr:1_{4812EE00-6C49-47E6-AC28-8DE5463C47E7}" xr6:coauthVersionLast="47" xr6:coauthVersionMax="47" xr10:uidLastSave="{00000000-0000-0000-0000-000000000000}"/>
  <bookViews>
    <workbookView xWindow="-110" yWindow="-110" windowWidth="19420" windowHeight="12420" activeTab="3" xr2:uid="{00000000-000D-0000-FFFF-FFFF00000000}"/>
  </bookViews>
  <sheets>
    <sheet name="No_incentive" sheetId="2" r:id="rId1"/>
    <sheet name="Base" sheetId="1" r:id="rId2"/>
    <sheet name="High_tech" sheetId="3" r:id="rId3"/>
    <sheet name="high_tech_hybrid_sleeper" sheetId="12" r:id="rId4"/>
    <sheet name="BEV_sale" sheetId="4" r:id="rId5"/>
    <sheet name="BEV_stock" sheetId="5" r:id="rId6"/>
    <sheet name="BEV_incentive" sheetId="7" r:id="rId7"/>
    <sheet name="infrastructure_incentive" sheetId="15" r:id="rId8"/>
    <sheet name="carbon_emissions" sheetId="11" r:id="rId9"/>
    <sheet name="summary" sheetId="13" r:id="rId10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15" l="1"/>
  <c r="F60" i="15"/>
  <c r="E60" i="15"/>
  <c r="D60" i="15"/>
  <c r="G59" i="15"/>
  <c r="F59" i="15"/>
  <c r="E59" i="15"/>
  <c r="D59" i="15"/>
  <c r="G58" i="15"/>
  <c r="F58" i="15"/>
  <c r="E58" i="15"/>
  <c r="D58" i="15"/>
  <c r="G57" i="15"/>
  <c r="F57" i="15"/>
  <c r="E57" i="15"/>
  <c r="D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V45" i="15"/>
  <c r="V46" i="15" s="1"/>
  <c r="F56" i="15"/>
  <c r="F55" i="15"/>
  <c r="F54" i="15"/>
  <c r="F53" i="15"/>
  <c r="F52" i="15"/>
  <c r="F51" i="15"/>
  <c r="F50" i="15"/>
  <c r="F49" i="15"/>
  <c r="F48" i="15"/>
  <c r="F47" i="15"/>
  <c r="F46" i="15"/>
  <c r="F45" i="15"/>
  <c r="U45" i="15" s="1"/>
  <c r="U46" i="15" s="1"/>
  <c r="E56" i="15"/>
  <c r="E55" i="15"/>
  <c r="E54" i="15"/>
  <c r="E53" i="15"/>
  <c r="E52" i="15"/>
  <c r="E51" i="15"/>
  <c r="E50" i="15"/>
  <c r="E49" i="15"/>
  <c r="E48" i="15"/>
  <c r="E47" i="15"/>
  <c r="E46" i="15"/>
  <c r="T46" i="15" s="1"/>
  <c r="T47" i="15" s="1"/>
  <c r="E45" i="15"/>
  <c r="T45" i="15" s="1"/>
  <c r="D56" i="15"/>
  <c r="D55" i="15"/>
  <c r="D54" i="15"/>
  <c r="D53" i="15"/>
  <c r="D52" i="15"/>
  <c r="D51" i="15"/>
  <c r="D50" i="15"/>
  <c r="D49" i="15"/>
  <c r="D48" i="15"/>
  <c r="D47" i="15"/>
  <c r="D46" i="15"/>
  <c r="S46" i="15" s="1"/>
  <c r="D45" i="15"/>
  <c r="S45" i="15"/>
  <c r="R43" i="15"/>
  <c r="C43" i="15"/>
  <c r="G40" i="15"/>
  <c r="F40" i="15"/>
  <c r="E40" i="15"/>
  <c r="D40" i="15"/>
  <c r="G39" i="15"/>
  <c r="F39" i="15"/>
  <c r="E39" i="15"/>
  <c r="D39" i="15"/>
  <c r="G38" i="15"/>
  <c r="F38" i="15"/>
  <c r="E38" i="15"/>
  <c r="D38" i="15"/>
  <c r="G37" i="15"/>
  <c r="F37" i="15"/>
  <c r="E37" i="15"/>
  <c r="D37" i="15"/>
  <c r="G36" i="15"/>
  <c r="G35" i="15"/>
  <c r="G34" i="15"/>
  <c r="G33" i="15"/>
  <c r="G32" i="15"/>
  <c r="G31" i="15"/>
  <c r="G30" i="15"/>
  <c r="G29" i="15"/>
  <c r="G28" i="15"/>
  <c r="G27" i="15"/>
  <c r="G26" i="15"/>
  <c r="V26" i="15" s="1"/>
  <c r="G25" i="15"/>
  <c r="V25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U25" i="15"/>
  <c r="U26" i="15" s="1"/>
  <c r="E36" i="15"/>
  <c r="E35" i="15"/>
  <c r="E34" i="15"/>
  <c r="E33" i="15"/>
  <c r="E32" i="15"/>
  <c r="E31" i="15"/>
  <c r="E30" i="15"/>
  <c r="E29" i="15"/>
  <c r="E28" i="15"/>
  <c r="E27" i="15"/>
  <c r="T27" i="15" s="1"/>
  <c r="T28" i="15" s="1"/>
  <c r="E26" i="15"/>
  <c r="E25" i="15"/>
  <c r="T25" i="15" s="1"/>
  <c r="T26" i="15" s="1"/>
  <c r="D36" i="15"/>
  <c r="D35" i="15"/>
  <c r="D34" i="15"/>
  <c r="D33" i="15"/>
  <c r="D32" i="15"/>
  <c r="D31" i="15"/>
  <c r="D30" i="15"/>
  <c r="D29" i="15"/>
  <c r="D28" i="15"/>
  <c r="D27" i="15"/>
  <c r="D26" i="15"/>
  <c r="D25" i="15"/>
  <c r="S25" i="15" s="1"/>
  <c r="R23" i="15"/>
  <c r="C23" i="15"/>
  <c r="G20" i="15"/>
  <c r="F20" i="15"/>
  <c r="E20" i="15"/>
  <c r="D20" i="15"/>
  <c r="G19" i="15"/>
  <c r="F19" i="15"/>
  <c r="E19" i="15"/>
  <c r="D19" i="15"/>
  <c r="G18" i="15"/>
  <c r="F18" i="15"/>
  <c r="E18" i="15"/>
  <c r="D18" i="15"/>
  <c r="G17" i="15"/>
  <c r="F17" i="15"/>
  <c r="E17" i="15"/>
  <c r="D17" i="15"/>
  <c r="G16" i="15"/>
  <c r="G15" i="15"/>
  <c r="G14" i="15"/>
  <c r="G13" i="15"/>
  <c r="G12" i="15"/>
  <c r="G11" i="15"/>
  <c r="G10" i="15"/>
  <c r="G9" i="15"/>
  <c r="G8" i="15"/>
  <c r="G7" i="15"/>
  <c r="G6" i="15"/>
  <c r="V6" i="15" s="1"/>
  <c r="G5" i="15"/>
  <c r="V5" i="15" s="1"/>
  <c r="F16" i="15"/>
  <c r="F15" i="15"/>
  <c r="F14" i="15"/>
  <c r="F13" i="15"/>
  <c r="F12" i="15"/>
  <c r="F11" i="15"/>
  <c r="F10" i="15"/>
  <c r="F9" i="15"/>
  <c r="F8" i="15"/>
  <c r="F7" i="15"/>
  <c r="F6" i="15"/>
  <c r="F5" i="15"/>
  <c r="U5" i="15"/>
  <c r="E16" i="15"/>
  <c r="E15" i="15"/>
  <c r="E14" i="15"/>
  <c r="E13" i="15"/>
  <c r="E12" i="15"/>
  <c r="E11" i="15"/>
  <c r="E10" i="15"/>
  <c r="E9" i="15"/>
  <c r="E8" i="15"/>
  <c r="E7" i="15"/>
  <c r="E6" i="15"/>
  <c r="E5" i="15"/>
  <c r="T5" i="15" s="1"/>
  <c r="D16" i="15"/>
  <c r="D15" i="15"/>
  <c r="D14" i="15"/>
  <c r="D13" i="15"/>
  <c r="D12" i="15"/>
  <c r="D11" i="15"/>
  <c r="D10" i="15"/>
  <c r="D9" i="15"/>
  <c r="D8" i="15"/>
  <c r="D7" i="15"/>
  <c r="D6" i="15"/>
  <c r="D5" i="15"/>
  <c r="S5" i="15" s="1"/>
  <c r="R3" i="15"/>
  <c r="C3" i="15"/>
  <c r="V45" i="7"/>
  <c r="R43" i="7"/>
  <c r="R23" i="7"/>
  <c r="R3" i="7"/>
  <c r="I3" i="13"/>
  <c r="I4" i="13" s="1"/>
  <c r="R38" i="13"/>
  <c r="R37" i="13"/>
  <c r="R35" i="13"/>
  <c r="R34" i="13"/>
  <c r="R32" i="13"/>
  <c r="R31" i="13"/>
  <c r="R29" i="13"/>
  <c r="Q26" i="13"/>
  <c r="R26" i="13"/>
  <c r="P26" i="13"/>
  <c r="E37" i="13"/>
  <c r="D37" i="13"/>
  <c r="C37" i="13"/>
  <c r="C32" i="13"/>
  <c r="B32" i="13"/>
  <c r="E25" i="13"/>
  <c r="E26" i="13"/>
  <c r="D26" i="13"/>
  <c r="C26" i="13"/>
  <c r="E17" i="13"/>
  <c r="E19" i="13"/>
  <c r="E20" i="13"/>
  <c r="E21" i="13"/>
  <c r="D19" i="13"/>
  <c r="D20" i="13"/>
  <c r="D21" i="13"/>
  <c r="C19" i="13"/>
  <c r="C20" i="13"/>
  <c r="C21" i="13"/>
  <c r="E18" i="13"/>
  <c r="D18" i="13"/>
  <c r="C18" i="13"/>
  <c r="E13" i="13"/>
  <c r="Q13" i="13"/>
  <c r="Q12" i="13"/>
  <c r="Q14" i="13"/>
  <c r="P13" i="13"/>
  <c r="P12" i="13"/>
  <c r="P14" i="13"/>
  <c r="O13" i="13"/>
  <c r="O12" i="13"/>
  <c r="O14" i="13"/>
  <c r="E9" i="13"/>
  <c r="Q9" i="13"/>
  <c r="Q8" i="13"/>
  <c r="Q10" i="13"/>
  <c r="P9" i="13"/>
  <c r="P8" i="13"/>
  <c r="P10" i="13"/>
  <c r="O9" i="13"/>
  <c r="O8" i="13"/>
  <c r="O10" i="13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V46" i="7" s="1"/>
  <c r="G45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V28" i="7" s="1"/>
  <c r="G27" i="7"/>
  <c r="G26" i="7"/>
  <c r="V26" i="7" s="1"/>
  <c r="V27" i="7" s="1"/>
  <c r="G25" i="7"/>
  <c r="V25" i="7" s="1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V6" i="7" s="1"/>
  <c r="G5" i="7"/>
  <c r="V5" i="7" s="1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4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2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5" i="4"/>
  <c r="F60" i="11"/>
  <c r="E60" i="11"/>
  <c r="D60" i="11"/>
  <c r="F59" i="11"/>
  <c r="E59" i="11"/>
  <c r="D59" i="11"/>
  <c r="F58" i="11"/>
  <c r="E58" i="11"/>
  <c r="D58" i="11"/>
  <c r="F57" i="11"/>
  <c r="E57" i="11"/>
  <c r="D57" i="11"/>
  <c r="F56" i="11"/>
  <c r="E56" i="11"/>
  <c r="D56" i="11"/>
  <c r="F55" i="11"/>
  <c r="E55" i="11"/>
  <c r="D55" i="11"/>
  <c r="F54" i="11"/>
  <c r="E54" i="11"/>
  <c r="D54" i="11"/>
  <c r="F53" i="1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F45" i="11"/>
  <c r="E45" i="11"/>
  <c r="D45" i="11"/>
  <c r="J3" i="13" s="1"/>
  <c r="J4" i="13" s="1"/>
  <c r="C43" i="11"/>
  <c r="F40" i="11"/>
  <c r="E40" i="11"/>
  <c r="D40" i="11"/>
  <c r="F39" i="11"/>
  <c r="E39" i="11"/>
  <c r="D39" i="11"/>
  <c r="F38" i="11"/>
  <c r="E38" i="11"/>
  <c r="D38" i="11"/>
  <c r="F37" i="11"/>
  <c r="E37" i="11"/>
  <c r="D37" i="11"/>
  <c r="F36" i="11"/>
  <c r="E36" i="11"/>
  <c r="D36" i="11"/>
  <c r="F35" i="11"/>
  <c r="E35" i="11"/>
  <c r="D35" i="11"/>
  <c r="F34" i="11"/>
  <c r="E34" i="11"/>
  <c r="D34" i="11"/>
  <c r="F33" i="11"/>
  <c r="E33" i="11"/>
  <c r="D33" i="11"/>
  <c r="F32" i="11"/>
  <c r="E32" i="11"/>
  <c r="D32" i="11"/>
  <c r="F31" i="11"/>
  <c r="E31" i="11"/>
  <c r="D31" i="11"/>
  <c r="F30" i="11"/>
  <c r="E30" i="11"/>
  <c r="D30" i="11"/>
  <c r="F29" i="11"/>
  <c r="E29" i="11"/>
  <c r="D29" i="11"/>
  <c r="F28" i="11"/>
  <c r="E28" i="11"/>
  <c r="D28" i="11"/>
  <c r="F27" i="11"/>
  <c r="E27" i="11"/>
  <c r="D27" i="11"/>
  <c r="F26" i="11"/>
  <c r="E26" i="11"/>
  <c r="D26" i="11"/>
  <c r="F25" i="11"/>
  <c r="E25" i="11"/>
  <c r="D25" i="11"/>
  <c r="C23" i="11"/>
  <c r="F20" i="11"/>
  <c r="E20" i="11"/>
  <c r="D20" i="11"/>
  <c r="F19" i="11"/>
  <c r="E19" i="11"/>
  <c r="D19" i="11"/>
  <c r="F18" i="11"/>
  <c r="E18" i="11"/>
  <c r="D18" i="11"/>
  <c r="F17" i="11"/>
  <c r="E17" i="11"/>
  <c r="D17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2" i="11"/>
  <c r="E12" i="11"/>
  <c r="D12" i="11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6" i="11"/>
  <c r="E6" i="11"/>
  <c r="D6" i="11"/>
  <c r="F5" i="11"/>
  <c r="E5" i="11"/>
  <c r="D5" i="11"/>
  <c r="H3" i="13" s="1"/>
  <c r="H4" i="13" s="1"/>
  <c r="C3" i="11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T48" i="7" s="1"/>
  <c r="D48" i="7"/>
  <c r="F47" i="7"/>
  <c r="E47" i="7"/>
  <c r="D47" i="7"/>
  <c r="F46" i="7"/>
  <c r="E46" i="7"/>
  <c r="T46" i="7" s="1"/>
  <c r="T47" i="7" s="1"/>
  <c r="D46" i="7"/>
  <c r="F45" i="7"/>
  <c r="U45" i="7" s="1"/>
  <c r="E45" i="7"/>
  <c r="T45" i="7" s="1"/>
  <c r="D45" i="7"/>
  <c r="S45" i="7" s="1"/>
  <c r="C43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T26" i="7" s="1"/>
  <c r="D26" i="7"/>
  <c r="F25" i="7"/>
  <c r="U25" i="7" s="1"/>
  <c r="E25" i="7"/>
  <c r="T25" i="7" s="1"/>
  <c r="D25" i="7"/>
  <c r="S25" i="7" s="1"/>
  <c r="S26" i="7" s="1"/>
  <c r="C23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T6" i="7" s="1"/>
  <c r="D6" i="7"/>
  <c r="F5" i="7"/>
  <c r="U5" i="7" s="1"/>
  <c r="E5" i="7"/>
  <c r="T5" i="7" s="1"/>
  <c r="D5" i="7"/>
  <c r="S5" i="7" s="1"/>
  <c r="C3" i="7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C43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C23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C3" i="5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45" i="4"/>
  <c r="C43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5" i="4"/>
  <c r="C23" i="4"/>
  <c r="C3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U47" i="15" l="1"/>
  <c r="U46" i="7"/>
  <c r="U6" i="15"/>
  <c r="U7" i="15" s="1"/>
  <c r="U8" i="15" s="1"/>
  <c r="V29" i="7"/>
  <c r="V30" i="7" s="1"/>
  <c r="V31" i="7" s="1"/>
  <c r="V32" i="7" s="1"/>
  <c r="V33" i="7" s="1"/>
  <c r="V34" i="7" s="1"/>
  <c r="V35" i="7" s="1"/>
  <c r="V36" i="7" s="1"/>
  <c r="V27" i="15"/>
  <c r="V49" i="15"/>
  <c r="V50" i="15" s="1"/>
  <c r="V51" i="15" s="1"/>
  <c r="V52" i="15" s="1"/>
  <c r="V53" i="15" s="1"/>
  <c r="V54" i="15" s="1"/>
  <c r="V55" i="15" s="1"/>
  <c r="V56" i="15" s="1"/>
  <c r="V28" i="15"/>
  <c r="V29" i="15" s="1"/>
  <c r="V30" i="15" s="1"/>
  <c r="V31" i="15" s="1"/>
  <c r="V32" i="15" s="1"/>
  <c r="V33" i="15" s="1"/>
  <c r="V34" i="15" s="1"/>
  <c r="V35" i="15" s="1"/>
  <c r="V36" i="15" s="1"/>
  <c r="V8" i="7"/>
  <c r="V9" i="7" s="1"/>
  <c r="V10" i="7" s="1"/>
  <c r="V11" i="7" s="1"/>
  <c r="V12" i="7" s="1"/>
  <c r="V13" i="7" s="1"/>
  <c r="V14" i="7" s="1"/>
  <c r="V15" i="7" s="1"/>
  <c r="V16" i="7" s="1"/>
  <c r="V7" i="7"/>
  <c r="V47" i="7"/>
  <c r="V48" i="7" s="1"/>
  <c r="V49" i="7" s="1"/>
  <c r="V50" i="7" s="1"/>
  <c r="V51" i="7" s="1"/>
  <c r="V52" i="7" s="1"/>
  <c r="V53" i="7" s="1"/>
  <c r="V54" i="7" s="1"/>
  <c r="V55" i="7" s="1"/>
  <c r="V56" i="7" s="1"/>
  <c r="V7" i="15"/>
  <c r="V8" i="15" s="1"/>
  <c r="V9" i="15" s="1"/>
  <c r="V10" i="15" s="1"/>
  <c r="V11" i="15" s="1"/>
  <c r="V12" i="15" s="1"/>
  <c r="V13" i="15" s="1"/>
  <c r="V14" i="15" s="1"/>
  <c r="V15" i="15" s="1"/>
  <c r="V16" i="15" s="1"/>
  <c r="V47" i="15"/>
  <c r="V48" i="15" s="1"/>
  <c r="S46" i="7"/>
  <c r="S6" i="7"/>
  <c r="S6" i="15"/>
  <c r="S26" i="15"/>
  <c r="S27" i="15" s="1"/>
  <c r="S7" i="7"/>
  <c r="S8" i="7" s="1"/>
  <c r="S9" i="7" s="1"/>
  <c r="S10" i="7" s="1"/>
  <c r="S11" i="7" s="1"/>
  <c r="S12" i="7" s="1"/>
  <c r="S13" i="7" s="1"/>
  <c r="S14" i="7" s="1"/>
  <c r="S15" i="7" s="1"/>
  <c r="S16" i="7" s="1"/>
  <c r="S7" i="15"/>
  <c r="S8" i="15" s="1"/>
  <c r="S9" i="15" s="1"/>
  <c r="S10" i="15" s="1"/>
  <c r="S11" i="15" s="1"/>
  <c r="S12" i="15" s="1"/>
  <c r="S13" i="15" s="1"/>
  <c r="S14" i="15" s="1"/>
  <c r="S15" i="15" s="1"/>
  <c r="S16" i="15" s="1"/>
  <c r="S27" i="7"/>
  <c r="S28" i="15"/>
  <c r="S29" i="15" s="1"/>
  <c r="S30" i="15" s="1"/>
  <c r="S31" i="15" s="1"/>
  <c r="S32" i="15" s="1"/>
  <c r="S33" i="15" s="1"/>
  <c r="S34" i="15" s="1"/>
  <c r="S35" i="15" s="1"/>
  <c r="S36" i="15" s="1"/>
  <c r="S47" i="15"/>
  <c r="S48" i="15" s="1"/>
  <c r="S47" i="7"/>
  <c r="S49" i="15"/>
  <c r="S50" i="15" s="1"/>
  <c r="S51" i="15" s="1"/>
  <c r="S52" i="15" s="1"/>
  <c r="S53" i="15" s="1"/>
  <c r="S54" i="15" s="1"/>
  <c r="S55" i="15" s="1"/>
  <c r="S56" i="15" s="1"/>
  <c r="S28" i="7"/>
  <c r="S29" i="7" s="1"/>
  <c r="S30" i="7" s="1"/>
  <c r="S31" i="7" s="1"/>
  <c r="S32" i="7" s="1"/>
  <c r="S33" i="7" s="1"/>
  <c r="S34" i="7" s="1"/>
  <c r="S35" i="7" s="1"/>
  <c r="S36" i="7" s="1"/>
  <c r="S48" i="7"/>
  <c r="S49" i="7" s="1"/>
  <c r="S50" i="7" s="1"/>
  <c r="S51" i="7" s="1"/>
  <c r="S52" i="7" s="1"/>
  <c r="S53" i="7" s="1"/>
  <c r="S54" i="7" s="1"/>
  <c r="S55" i="7" s="1"/>
  <c r="S56" i="7" s="1"/>
  <c r="U6" i="7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9" i="15"/>
  <c r="U10" i="15" s="1"/>
  <c r="U11" i="15" s="1"/>
  <c r="U12" i="15" s="1"/>
  <c r="U13" i="15" s="1"/>
  <c r="U14" i="15" s="1"/>
  <c r="U15" i="15" s="1"/>
  <c r="U16" i="15" s="1"/>
  <c r="U27" i="15"/>
  <c r="U28" i="15" s="1"/>
  <c r="U26" i="7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29" i="15"/>
  <c r="U30" i="15" s="1"/>
  <c r="U31" i="15" s="1"/>
  <c r="U32" i="15" s="1"/>
  <c r="U33" i="15" s="1"/>
  <c r="U34" i="15" s="1"/>
  <c r="U35" i="15" s="1"/>
  <c r="U36" i="15" s="1"/>
  <c r="T29" i="7"/>
  <c r="T30" i="7" s="1"/>
  <c r="T31" i="7" s="1"/>
  <c r="T32" i="7" s="1"/>
  <c r="T33" i="7" s="1"/>
  <c r="T34" i="7" s="1"/>
  <c r="T35" i="7" s="1"/>
  <c r="T36" i="7" s="1"/>
  <c r="T7" i="7"/>
  <c r="T49" i="7"/>
  <c r="T6" i="15"/>
  <c r="T29" i="15"/>
  <c r="T30" i="15" s="1"/>
  <c r="T31" i="15" s="1"/>
  <c r="T32" i="15" s="1"/>
  <c r="T33" i="15" s="1"/>
  <c r="T34" i="15" s="1"/>
  <c r="T35" i="15" s="1"/>
  <c r="T36" i="15" s="1"/>
  <c r="T27" i="7"/>
  <c r="T7" i="15"/>
  <c r="T8" i="15" s="1"/>
  <c r="T9" i="15" s="1"/>
  <c r="T10" i="15" s="1"/>
  <c r="T11" i="15" s="1"/>
  <c r="T12" i="15" s="1"/>
  <c r="T13" i="15" s="1"/>
  <c r="T14" i="15" s="1"/>
  <c r="T15" i="15" s="1"/>
  <c r="T16" i="15" s="1"/>
  <c r="T48" i="15"/>
  <c r="T49" i="15" s="1"/>
  <c r="T50" i="15" s="1"/>
  <c r="T51" i="15" s="1"/>
  <c r="T52" i="15" s="1"/>
  <c r="T53" i="15" s="1"/>
  <c r="T54" i="15" s="1"/>
  <c r="T55" i="15" s="1"/>
  <c r="T56" i="15" s="1"/>
  <c r="T8" i="7"/>
  <c r="T9" i="7" s="1"/>
  <c r="T10" i="7" s="1"/>
  <c r="T11" i="7" s="1"/>
  <c r="T12" i="7" s="1"/>
  <c r="T13" i="7" s="1"/>
  <c r="T14" i="7" s="1"/>
  <c r="T15" i="7" s="1"/>
  <c r="T16" i="7" s="1"/>
  <c r="T50" i="7"/>
  <c r="T51" i="7" s="1"/>
  <c r="T52" i="7" s="1"/>
  <c r="T53" i="7" s="1"/>
  <c r="T54" i="7" s="1"/>
  <c r="T55" i="7" s="1"/>
  <c r="T56" i="7" s="1"/>
  <c r="T28" i="7"/>
  <c r="U47" i="7"/>
  <c r="U48" i="7" s="1"/>
  <c r="U49" i="7" s="1"/>
  <c r="U50" i="7" s="1"/>
  <c r="U51" i="7" s="1"/>
  <c r="U52" i="7" s="1"/>
  <c r="U53" i="7" s="1"/>
  <c r="U54" i="7" s="1"/>
  <c r="U55" i="7" s="1"/>
  <c r="U56" i="7" s="1"/>
  <c r="U48" i="15"/>
  <c r="U49" i="15" s="1"/>
  <c r="U50" i="15" s="1"/>
  <c r="U51" i="15" s="1"/>
  <c r="U52" i="15" s="1"/>
  <c r="U53" i="15" s="1"/>
  <c r="U54" i="15" s="1"/>
  <c r="U55" i="15" s="1"/>
  <c r="U56" i="15" s="1"/>
</calcChain>
</file>

<file path=xl/sharedStrings.xml><?xml version="1.0" encoding="utf-8"?>
<sst xmlns="http://schemas.openxmlformats.org/spreadsheetml/2006/main" count="441" uniqueCount="60">
  <si>
    <t>Segment</t>
  </si>
  <si>
    <t>Year</t>
  </si>
  <si>
    <t>BEV_sales</t>
  </si>
  <si>
    <t>DV_sales</t>
  </si>
  <si>
    <t>BEV_stock</t>
  </si>
  <si>
    <t>DV_stock</t>
  </si>
  <si>
    <t>BEV_VMT</t>
  </si>
  <si>
    <t>DV_VMT</t>
  </si>
  <si>
    <t>diesel</t>
  </si>
  <si>
    <t>electricity</t>
  </si>
  <si>
    <t>BEV_incentive</t>
  </si>
  <si>
    <t>infrastructure_incentive</t>
  </si>
  <si>
    <t>carbon_emissions</t>
  </si>
  <si>
    <t>Day_cab</t>
  </si>
  <si>
    <t>Sleeper</t>
  </si>
  <si>
    <t>Bus</t>
  </si>
  <si>
    <t>No_incentive</t>
  </si>
  <si>
    <t>Base</t>
  </si>
  <si>
    <t>High_tech</t>
  </si>
  <si>
    <t>Item:</t>
  </si>
  <si>
    <t>Position</t>
  </si>
  <si>
    <t>BEV_sales (#/year)</t>
  </si>
  <si>
    <t>BEV_stocks (#/year)</t>
  </si>
  <si>
    <t>Sale</t>
  </si>
  <si>
    <t>Avg_VMT</t>
  </si>
  <si>
    <t>VMT_std</t>
  </si>
  <si>
    <t>maintainence</t>
  </si>
  <si>
    <t>BEV_MPG</t>
  </si>
  <si>
    <t>Low tech</t>
  </si>
  <si>
    <t>high tech</t>
  </si>
  <si>
    <t>BEV_consumption</t>
  </si>
  <si>
    <t>increment</t>
  </si>
  <si>
    <t>DV_MPG</t>
  </si>
  <si>
    <t>DV_consumption</t>
  </si>
  <si>
    <t>BEV_price</t>
  </si>
  <si>
    <t>0.5diff</t>
  </si>
  <si>
    <t>DV_price</t>
  </si>
  <si>
    <t>carbon intensity</t>
  </si>
  <si>
    <t>kg/DGE</t>
  </si>
  <si>
    <t>kg/kWh</t>
  </si>
  <si>
    <t>idling fuel consumption</t>
  </si>
  <si>
    <t>DGE/hour</t>
  </si>
  <si>
    <t>Table</t>
  </si>
  <si>
    <t>Annual sale</t>
  </si>
  <si>
    <t>Average discount rate</t>
  </si>
  <si>
    <t>discount rate std.</t>
  </si>
  <si>
    <t>Average annual VMT (miles)</t>
  </si>
  <si>
    <t>Annual VMT std. (miles)</t>
  </si>
  <si>
    <t>DV annual maintainence cost ($/year)</t>
  </si>
  <si>
    <t>BEV annual maintainence cost ($/year)</t>
  </si>
  <si>
    <t>BEV MPG</t>
  </si>
  <si>
    <t>Diesel carbon intensity (kg/DGE)</t>
  </si>
  <si>
    <t>Electricity carbon intensity (kg/kWh)</t>
  </si>
  <si>
    <t>carbon</t>
  </si>
  <si>
    <t>high_tech_smallBatterySleeper</t>
  </si>
  <si>
    <t>Infrastructure_incentive</t>
  </si>
  <si>
    <t xml:space="preserve">BEV_incentive </t>
  </si>
  <si>
    <t>BEV_incentive (accumulated)</t>
  </si>
  <si>
    <t>infrastructure_incentive (accumulated)</t>
  </si>
  <si>
    <t>GHG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</si>
</sst>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BEV_sale!$C$3</c:f>
          <c:strCache>
            <c:ptCount val="1"/>
            <c:pt idx="0">
              <c:v>Day_cab+BEV_sales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BEV_sale!$D$4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BEV_sale!$C$5:$C$20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0-4E4F-BEA3-9B3A13D528B5}"/>
            </c:ext>
          </c:extLst>
        </c:ser>
        <c:ser>
          <c:idx val="1"/>
          <c:order val="1"/>
          <c:tx>
            <c:strRef>
              <c:f>BEV_sale!$E$4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BEV_sale!$C$5:$C$20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0-4E4F-BEA3-9B3A13D528B5}"/>
            </c:ext>
          </c:extLst>
        </c:ser>
        <c:ser>
          <c:idx val="2"/>
          <c:order val="2"/>
          <c:tx>
            <c:strRef>
              <c:f>BEV_sale!$F$4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BEV_sale!$C$5:$C$20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160</c:v>
                </c:pt>
                <c:pt idx="7">
                  <c:v>450</c:v>
                </c:pt>
                <c:pt idx="8">
                  <c:v>1800</c:v>
                </c:pt>
                <c:pt idx="9">
                  <c:v>10770</c:v>
                </c:pt>
                <c:pt idx="10">
                  <c:v>49660</c:v>
                </c:pt>
                <c:pt idx="11">
                  <c:v>41600</c:v>
                </c:pt>
                <c:pt idx="12">
                  <c:v>56690</c:v>
                </c:pt>
                <c:pt idx="13">
                  <c:v>72110</c:v>
                </c:pt>
                <c:pt idx="14">
                  <c:v>82680</c:v>
                </c:pt>
                <c:pt idx="15">
                  <c:v>88310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0-4E4F-BEA3-9B3A13D5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BEV_sale!$G$4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BEV_sale!$C$5:$C$20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BEV_sale!$G$5:$G$20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160</c:v>
                      </c:pt>
                      <c:pt idx="7">
                        <c:v>450</c:v>
                      </c:pt>
                      <c:pt idx="8">
                        <c:v>1800</c:v>
                      </c:pt>
                      <c:pt idx="9">
                        <c:v>10770</c:v>
                      </c:pt>
                      <c:pt idx="10">
                        <c:v>49660</c:v>
                      </c:pt>
                      <c:pt idx="11">
                        <c:v>41600</c:v>
                      </c:pt>
                      <c:pt idx="12">
                        <c:v>56690</c:v>
                      </c:pt>
                      <c:pt idx="13">
                        <c:v>72110</c:v>
                      </c:pt>
                      <c:pt idx="14">
                        <c:v>82680</c:v>
                      </c:pt>
                      <c:pt idx="15">
                        <c:v>88310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047-42D1-8B24-F72644A994F0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BEV_incentive!$R$3</c:f>
          <c:strCache>
            <c:ptCount val="1"/>
            <c:pt idx="0">
              <c:v>Day_cab+BEV_incentive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BEV_incentive!$S$5:$S$16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E-41D1-85DA-FDA4A219596B}"/>
            </c:ext>
          </c:extLst>
        </c:ser>
        <c:ser>
          <c:idx val="1"/>
          <c:order val="1"/>
          <c:tx>
            <c:strRef>
              <c:f>BEV_incentive!$T$4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BEV_incentive!$T$5:$T$16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E-41D1-85DA-FDA4A219596B}"/>
            </c:ext>
          </c:extLst>
        </c:ser>
        <c:ser>
          <c:idx val="2"/>
          <c:order val="2"/>
          <c:tx>
            <c:strRef>
              <c:f>BEV_incentive!$U$4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BEV_incentive!$U$5:$U$16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8334230.8213800304</c:v>
                </c:pt>
                <c:pt idx="6">
                  <c:v>18671395.651119731</c:v>
                </c:pt>
                <c:pt idx="7">
                  <c:v>40215676.116496533</c:v>
                </c:pt>
                <c:pt idx="8">
                  <c:v>99584414.782631934</c:v>
                </c:pt>
                <c:pt idx="9">
                  <c:v>314527719.65070295</c:v>
                </c:pt>
                <c:pt idx="10">
                  <c:v>754795199.02172494</c:v>
                </c:pt>
                <c:pt idx="11">
                  <c:v>754795199.02172494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E-41D1-85DA-FDA4A219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BEV_incentive!$V$4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BEV_incentive!$V$5:$V$16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8334230.8213800304</c:v>
                      </c:pt>
                      <c:pt idx="6">
                        <c:v>18671395.651119731</c:v>
                      </c:pt>
                      <c:pt idx="7">
                        <c:v>40215676.116496533</c:v>
                      </c:pt>
                      <c:pt idx="8">
                        <c:v>99584414.782631934</c:v>
                      </c:pt>
                      <c:pt idx="9">
                        <c:v>314527719.65070295</c:v>
                      </c:pt>
                      <c:pt idx="10">
                        <c:v>754795199.02172494</c:v>
                      </c:pt>
                      <c:pt idx="11">
                        <c:v>754795199.02172494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C7E-41D1-85DA-FDA4A219596B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BEV_incentive!$R$23</c:f>
          <c:strCache>
            <c:ptCount val="1"/>
            <c:pt idx="0">
              <c:v>Sleeper+BEV_incentive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BEV_incentive!$S$25:$S$36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5-4B45-ABE6-20A49DAE8E63}"/>
            </c:ext>
          </c:extLst>
        </c:ser>
        <c:ser>
          <c:idx val="1"/>
          <c:order val="1"/>
          <c:tx>
            <c:strRef>
              <c:f>BEV_incentive!$T$4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BEV_incentive!$T$25:$T$36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B45-ABE6-20A49DAE8E63}"/>
            </c:ext>
          </c:extLst>
        </c:ser>
        <c:ser>
          <c:idx val="2"/>
          <c:order val="2"/>
          <c:tx>
            <c:strRef>
              <c:f>BEV_incentive!$U$4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BEV_incentive!$U$25:$U$36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2524185.4735733299</c:v>
                </c:pt>
                <c:pt idx="11">
                  <c:v>2524185.4735733299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5-4B45-ABE6-20A49DAE8E63}"/>
            </c:ext>
          </c:extLst>
        </c:ser>
        <c:ser>
          <c:idx val="3"/>
          <c:order val="3"/>
          <c:tx>
            <c:strRef>
              <c:f>BEV_incentive!$V$4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BEV_incentive!$C$25:$C$36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BEV_incentive!$V$25:$V$36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3707854.4405892901</c:v>
                </c:pt>
                <c:pt idx="10">
                  <c:v>73588309.3764195</c:v>
                </c:pt>
                <c:pt idx="11">
                  <c:v>73588309.3764195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45-4B45-ABE6-20A49DAE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BEV_incentive!$R$43</c:f>
          <c:strCache>
            <c:ptCount val="1"/>
            <c:pt idx="0">
              <c:v>Bus+BEV_incentive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BEV_incentive!$S$45:$S$56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E-4FD9-AA85-2FDF7AF2A61B}"/>
            </c:ext>
          </c:extLst>
        </c:ser>
        <c:ser>
          <c:idx val="1"/>
          <c:order val="1"/>
          <c:tx>
            <c:strRef>
              <c:f>BEV_incentive!$T$4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BEV_incentive!$T$45:$T$56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507695914.03207803</c:v>
                </c:pt>
                <c:pt idx="3">
                  <c:v>1003437176.9015</c:v>
                </c:pt>
                <c:pt idx="4">
                  <c:v>1479347909.1895061</c:v>
                </c:pt>
                <c:pt idx="5">
                  <c:v>1934340915.5612741</c:v>
                </c:pt>
                <c:pt idx="6">
                  <c:v>2365699971.8348999</c:v>
                </c:pt>
                <c:pt idx="7">
                  <c:v>2705979129.1358638</c:v>
                </c:pt>
                <c:pt idx="8">
                  <c:v>2961363991.0576</c:v>
                </c:pt>
                <c:pt idx="9">
                  <c:v>3140276110.447782</c:v>
                </c:pt>
                <c:pt idx="10">
                  <c:v>3251134719.1458902</c:v>
                </c:pt>
                <c:pt idx="11">
                  <c:v>3304764528.6025681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E-4FD9-AA85-2FDF7AF2A61B}"/>
            </c:ext>
          </c:extLst>
        </c:ser>
        <c:ser>
          <c:idx val="2"/>
          <c:order val="2"/>
          <c:tx>
            <c:strRef>
              <c:f>BEV_incentive!$U$4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BEV_incentive!$U$45:$U$56</c:f>
              <c:numCache>
                <c:formatCode>General</c:formatCode>
                <c:ptCount val="12"/>
                <c:pt idx="0">
                  <c:v>0</c:v>
                </c:pt>
                <c:pt idx="1">
                  <c:v>510476826.22666198</c:v>
                </c:pt>
                <c:pt idx="2">
                  <c:v>998973568.61654902</c:v>
                </c:pt>
                <c:pt idx="3">
                  <c:v>1456434362.8986909</c:v>
                </c:pt>
                <c:pt idx="4">
                  <c:v>1878910619.77793</c:v>
                </c:pt>
                <c:pt idx="5">
                  <c:v>2264388903.1980448</c:v>
                </c:pt>
                <c:pt idx="6">
                  <c:v>2552340737.8323088</c:v>
                </c:pt>
                <c:pt idx="7">
                  <c:v>2756083045.6955366</c:v>
                </c:pt>
                <c:pt idx="8">
                  <c:v>2888929077.7561817</c:v>
                </c:pt>
                <c:pt idx="9">
                  <c:v>2964320218.8156743</c:v>
                </c:pt>
                <c:pt idx="10">
                  <c:v>2995352901.4586744</c:v>
                </c:pt>
                <c:pt idx="11">
                  <c:v>2995352901.4586744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E-4FD9-AA85-2FDF7AF2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BEV_incentive!$V$4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BEV_incentive!$C$45:$C$56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BEV_incentive!$V$45:$V$56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508555052.847754</c:v>
                      </c:pt>
                      <c:pt idx="2">
                        <c:v>993083219.94563198</c:v>
                      </c:pt>
                      <c:pt idx="3">
                        <c:v>1444491260.0383029</c:v>
                      </c:pt>
                      <c:pt idx="4">
                        <c:v>1859544786.147542</c:v>
                      </c:pt>
                      <c:pt idx="5">
                        <c:v>2234762565.4576349</c:v>
                      </c:pt>
                      <c:pt idx="6">
                        <c:v>2512454839.91011</c:v>
                      </c:pt>
                      <c:pt idx="7">
                        <c:v>2706622439.2700191</c:v>
                      </c:pt>
                      <c:pt idx="8">
                        <c:v>2831262333.4704061</c:v>
                      </c:pt>
                      <c:pt idx="9">
                        <c:v>2900488659.6645951</c:v>
                      </c:pt>
                      <c:pt idx="10">
                        <c:v>2928096773.6609159</c:v>
                      </c:pt>
                      <c:pt idx="11">
                        <c:v>2928096773.6609159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C8E-4FD9-AA85-2FDF7AF2A61B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BEV_incentive!$C$43</c:f>
          <c:strCache>
            <c:ptCount val="1"/>
            <c:pt idx="0">
              <c:v>Bus+BEV_incentive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E-495A-AEFC-E46824E508D0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BEV_incentive!$E$45:$E$60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507695914.03207803</c:v>
                </c:pt>
                <c:pt idx="3">
                  <c:v>495741262.86942202</c:v>
                </c:pt>
                <c:pt idx="4">
                  <c:v>475910732.28800601</c:v>
                </c:pt>
                <c:pt idx="5">
                  <c:v>454993006.371768</c:v>
                </c:pt>
                <c:pt idx="6">
                  <c:v>431359056.27362603</c:v>
                </c:pt>
                <c:pt idx="7">
                  <c:v>340279157.300964</c:v>
                </c:pt>
                <c:pt idx="8">
                  <c:v>255384861.921736</c:v>
                </c:pt>
                <c:pt idx="9">
                  <c:v>178912119.39018199</c:v>
                </c:pt>
                <c:pt idx="10">
                  <c:v>110858608.698108</c:v>
                </c:pt>
                <c:pt idx="11">
                  <c:v>53629809.456677802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E-495A-AEFC-E46824E508D0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BEV_incentive!$F$45:$F$60</c:f>
              <c:numCache>
                <c:formatCode>General</c:formatCode>
                <c:ptCount val="16"/>
                <c:pt idx="0">
                  <c:v>0</c:v>
                </c:pt>
                <c:pt idx="1">
                  <c:v>510476826.22666198</c:v>
                </c:pt>
                <c:pt idx="2">
                  <c:v>488496742.38988698</c:v>
                </c:pt>
                <c:pt idx="3">
                  <c:v>457460794.28214198</c:v>
                </c:pt>
                <c:pt idx="4">
                  <c:v>422476256.87923902</c:v>
                </c:pt>
                <c:pt idx="5">
                  <c:v>385478283.42011499</c:v>
                </c:pt>
                <c:pt idx="6">
                  <c:v>287951834.63426399</c:v>
                </c:pt>
                <c:pt idx="7">
                  <c:v>203742307.86322799</c:v>
                </c:pt>
                <c:pt idx="8">
                  <c:v>132846032.060645</c:v>
                </c:pt>
                <c:pt idx="9">
                  <c:v>75391141.059492394</c:v>
                </c:pt>
                <c:pt idx="10">
                  <c:v>31032682.6430002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E-495A-AEFC-E46824E5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508555052.847754</c:v>
                      </c:pt>
                      <c:pt idx="2">
                        <c:v>484528167.09787798</c:v>
                      </c:pt>
                      <c:pt idx="3">
                        <c:v>451408040.09267098</c:v>
                      </c:pt>
                      <c:pt idx="4">
                        <c:v>415053526.10923898</c:v>
                      </c:pt>
                      <c:pt idx="5">
                        <c:v>375217779.31009299</c:v>
                      </c:pt>
                      <c:pt idx="6">
                        <c:v>277692274.45247501</c:v>
                      </c:pt>
                      <c:pt idx="7">
                        <c:v>194167599.359909</c:v>
                      </c:pt>
                      <c:pt idx="8">
                        <c:v>124639894.200387</c:v>
                      </c:pt>
                      <c:pt idx="9">
                        <c:v>69226326.194188893</c:v>
                      </c:pt>
                      <c:pt idx="10">
                        <c:v>27608113.996320799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CE6-47E7-9D54-523B44AF4AA3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infrastructure_incentive!$C$3</c:f>
          <c:strCache>
            <c:ptCount val="1"/>
            <c:pt idx="0">
              <c:v>Day_cab+Infrastructure_incentive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5-4A88-8D6F-4D15FDBD3D88}"/>
            </c:ext>
          </c:extLst>
        </c:ser>
        <c:ser>
          <c:idx val="1"/>
          <c:order val="1"/>
          <c:tx>
            <c:strRef>
              <c:f>infrastructure_incentive!$E$4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5-4A88-8D6F-4D15FDBD3D88}"/>
            </c:ext>
          </c:extLst>
        </c:ser>
        <c:ser>
          <c:idx val="2"/>
          <c:order val="2"/>
          <c:tx>
            <c:strRef>
              <c:f>infrastructure_incentive!$F$4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136639.79217540499</c:v>
                </c:pt>
                <c:pt idx="6">
                  <c:v>275581.37218519201</c:v>
                </c:pt>
                <c:pt idx="7">
                  <c:v>553545.30536214297</c:v>
                </c:pt>
                <c:pt idx="8">
                  <c:v>1334198.54737219</c:v>
                </c:pt>
                <c:pt idx="9">
                  <c:v>4244582.05600629</c:v>
                </c:pt>
                <c:pt idx="10">
                  <c:v>9075547.6923204996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5-4A88-8D6F-4D15FDBD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infrastructure_incentive!$G$4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infrastructure_incentive!$C$5:$C$20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infrastructure_incentive!$G$5:$G$20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136639.79217540499</c:v>
                      </c:pt>
                      <c:pt idx="6">
                        <c:v>275581.37218519201</c:v>
                      </c:pt>
                      <c:pt idx="7">
                        <c:v>553545.30536214297</c:v>
                      </c:pt>
                      <c:pt idx="8">
                        <c:v>1334198.54737219</c:v>
                      </c:pt>
                      <c:pt idx="9">
                        <c:v>4244582.05600629</c:v>
                      </c:pt>
                      <c:pt idx="10">
                        <c:v>9075547.6923204996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165-4A88-8D6F-4D15FDBD3D88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infrastructure_incentive!$C$23</c:f>
          <c:strCache>
            <c:ptCount val="1"/>
            <c:pt idx="0">
              <c:v>Sleeper+Infrastructure_incentive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F-4D16-8816-B7D245CE7F33}"/>
            </c:ext>
          </c:extLst>
        </c:ser>
        <c:ser>
          <c:idx val="1"/>
          <c:order val="1"/>
          <c:tx>
            <c:strRef>
              <c:f>infrastructure_incentive!$E$4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F-4D16-8816-B7D245CE7F33}"/>
            </c:ext>
          </c:extLst>
        </c:ser>
        <c:ser>
          <c:idx val="2"/>
          <c:order val="2"/>
          <c:tx>
            <c:strRef>
              <c:f>infrastructure_incentive!$F$4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156551.32109146201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F-4D16-8816-B7D245CE7F33}"/>
            </c:ext>
          </c:extLst>
        </c:ser>
        <c:ser>
          <c:idx val="3"/>
          <c:order val="3"/>
          <c:tx>
            <c:strRef>
              <c:f>infrastructure_incentive!$G$4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infrastructure_incentive!$G$25:$G$40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242688.883312438</c:v>
                </c:pt>
                <c:pt idx="10">
                  <c:v>5013880.6241600504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F-4D16-8816-B7D245CE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infrastructure_incentive!$C$43</c:f>
          <c:strCache>
            <c:ptCount val="1"/>
            <c:pt idx="0">
              <c:v>Bus+Infrastructure_incentive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2-4022-92B5-26CB2055C95A}"/>
            </c:ext>
          </c:extLst>
        </c:ser>
        <c:ser>
          <c:idx val="1"/>
          <c:order val="1"/>
          <c:tx>
            <c:strRef>
              <c:f>infrastructure_incentive!$E$4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infrastructure_incentive!$E$45:$E$60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2372437.5576067101</c:v>
                </c:pt>
                <c:pt idx="3">
                  <c:v>3838702.02085141</c:v>
                </c:pt>
                <c:pt idx="4">
                  <c:v>4725777.6339966599</c:v>
                </c:pt>
                <c:pt idx="5">
                  <c:v>5034529.6754648099</c:v>
                </c:pt>
                <c:pt idx="6">
                  <c:v>5920084.1724426504</c:v>
                </c:pt>
                <c:pt idx="7">
                  <c:v>5560603.7718988499</c:v>
                </c:pt>
                <c:pt idx="8">
                  <c:v>4861027.0995990401</c:v>
                </c:pt>
                <c:pt idx="9">
                  <c:v>3888855.3833814301</c:v>
                </c:pt>
                <c:pt idx="10">
                  <c:v>2711494.8316585999</c:v>
                </c:pt>
                <c:pt idx="11">
                  <c:v>1452343.6654725501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2-4022-92B5-26CB2055C95A}"/>
            </c:ext>
          </c:extLst>
        </c:ser>
        <c:ser>
          <c:idx val="2"/>
          <c:order val="2"/>
          <c:tx>
            <c:strRef>
              <c:f>infrastructure_incentive!$F$4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infrastructure_incentive!$F$45:$F$60</c:f>
              <c:numCache>
                <c:formatCode>General</c:formatCode>
                <c:ptCount val="16"/>
                <c:pt idx="0">
                  <c:v>0</c:v>
                </c:pt>
                <c:pt idx="1">
                  <c:v>2398470.3973181201</c:v>
                </c:pt>
                <c:pt idx="2">
                  <c:v>4138469.5099056601</c:v>
                </c:pt>
                <c:pt idx="3">
                  <c:v>5295563.9227420203</c:v>
                </c:pt>
                <c:pt idx="4">
                  <c:v>5869737.8107727002</c:v>
                </c:pt>
                <c:pt idx="5">
                  <c:v>5873887.6933253799</c:v>
                </c:pt>
                <c:pt idx="6">
                  <c:v>5510674.5090049701</c:v>
                </c:pt>
                <c:pt idx="7">
                  <c:v>4807209.7826525196</c:v>
                </c:pt>
                <c:pt idx="8">
                  <c:v>3836697.5912772198</c:v>
                </c:pt>
                <c:pt idx="9">
                  <c:v>2669115.18298097</c:v>
                </c:pt>
                <c:pt idx="10">
                  <c:v>1369441.1352746401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2-4022-92B5-26CB2055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infrastructure_incentive!$G$4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infrastructure_incentive!$C$45:$C$60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infrastructure_incentive!$G$45:$G$60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2398470.3973181201</c:v>
                      </c:pt>
                      <c:pt idx="2">
                        <c:v>4138469.5099056601</c:v>
                      </c:pt>
                      <c:pt idx="3">
                        <c:v>5295563.9227420203</c:v>
                      </c:pt>
                      <c:pt idx="4">
                        <c:v>5872125.9251477597</c:v>
                      </c:pt>
                      <c:pt idx="5">
                        <c:v>5875821.2713403702</c:v>
                      </c:pt>
                      <c:pt idx="6">
                        <c:v>5512205.8018939998</c:v>
                      </c:pt>
                      <c:pt idx="7">
                        <c:v>4808370.7992649898</c:v>
                      </c:pt>
                      <c:pt idx="8">
                        <c:v>3837520.34046249</c:v>
                      </c:pt>
                      <c:pt idx="9">
                        <c:v>2669631.6735884398</c:v>
                      </c:pt>
                      <c:pt idx="10">
                        <c:v>1369683.37615368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802-4022-92B5-26CB2055C95A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infrastructure_incentive!$R$3</c:f>
          <c:strCache>
            <c:ptCount val="1"/>
            <c:pt idx="0">
              <c:v>Day_cab+infrastructure_incentive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infrastructure_incentive!$S$5:$S$16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6-4CAF-B97E-142B02ED0403}"/>
            </c:ext>
          </c:extLst>
        </c:ser>
        <c:ser>
          <c:idx val="1"/>
          <c:order val="1"/>
          <c:tx>
            <c:strRef>
              <c:f>infrastructure_incentive!$T$4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infrastructure_incentive!$T$5:$T$16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6-4CAF-B97E-142B02ED0403}"/>
            </c:ext>
          </c:extLst>
        </c:ser>
        <c:ser>
          <c:idx val="2"/>
          <c:order val="2"/>
          <c:tx>
            <c:strRef>
              <c:f>infrastructure_incentive!$U$4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infrastructure_incentive!$U$5:$U$16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136639.79217540499</c:v>
                </c:pt>
                <c:pt idx="6">
                  <c:v>412221.16436059703</c:v>
                </c:pt>
                <c:pt idx="7">
                  <c:v>965766.46972274</c:v>
                </c:pt>
                <c:pt idx="8">
                  <c:v>2299965.0170949302</c:v>
                </c:pt>
                <c:pt idx="9">
                  <c:v>6544547.0731012207</c:v>
                </c:pt>
                <c:pt idx="10">
                  <c:v>15620094.76542172</c:v>
                </c:pt>
                <c:pt idx="11">
                  <c:v>15620094.76542172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6-4CAF-B97E-142B02ED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infrastructure_incentive!$V$4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infrastructure_incentive!$C$5:$C$16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infrastructure_incentive!$V$5:$V$16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136639.79217540499</c:v>
                      </c:pt>
                      <c:pt idx="6">
                        <c:v>412221.16436059703</c:v>
                      </c:pt>
                      <c:pt idx="7">
                        <c:v>965766.46972274</c:v>
                      </c:pt>
                      <c:pt idx="8">
                        <c:v>2299965.0170949302</c:v>
                      </c:pt>
                      <c:pt idx="9">
                        <c:v>6544547.0731012207</c:v>
                      </c:pt>
                      <c:pt idx="10">
                        <c:v>15620094.76542172</c:v>
                      </c:pt>
                      <c:pt idx="11">
                        <c:v>15620094.76542172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966-4CAF-B97E-142B02ED0403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infrastructure_incentive!$R$23</c:f>
          <c:strCache>
            <c:ptCount val="1"/>
            <c:pt idx="0">
              <c:v>Sleeper+infrastructure_incentive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infrastructure_incentive!$S$25:$S$36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4-46C3-939E-FBD2EFB25B43}"/>
            </c:ext>
          </c:extLst>
        </c:ser>
        <c:ser>
          <c:idx val="1"/>
          <c:order val="1"/>
          <c:tx>
            <c:strRef>
              <c:f>infrastructure_incentive!$T$4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infrastructure_incentive!$T$25:$T$36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4-46C3-939E-FBD2EFB25B43}"/>
            </c:ext>
          </c:extLst>
        </c:ser>
        <c:ser>
          <c:idx val="2"/>
          <c:order val="2"/>
          <c:tx>
            <c:strRef>
              <c:f>infrastructure_incentive!$U$4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infrastructure_incentive!$U$25:$U$36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156551.32109146201</c:v>
                </c:pt>
                <c:pt idx="11">
                  <c:v>156551.32109146201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64-46C3-939E-FBD2EFB25B43}"/>
            </c:ext>
          </c:extLst>
        </c:ser>
        <c:ser>
          <c:idx val="3"/>
          <c:order val="3"/>
          <c:tx>
            <c:strRef>
              <c:f>infrastructure_incentive!$V$4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infrastructure_incentive!$C$25:$C$36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infrastructure_incentive!$V$25:$V$36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242688.883312438</c:v>
                </c:pt>
                <c:pt idx="10">
                  <c:v>5256569.5074724881</c:v>
                </c:pt>
                <c:pt idx="11">
                  <c:v>5256569.5074724881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4-46C3-939E-FBD2EF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infrastructure_incentive!$R$43</c:f>
          <c:strCache>
            <c:ptCount val="1"/>
            <c:pt idx="0">
              <c:v>Bus+infrastructure_incentive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infrastructure_incentive!$S$45:$S$56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A-4B4D-ABA8-6D177A5E1672}"/>
            </c:ext>
          </c:extLst>
        </c:ser>
        <c:ser>
          <c:idx val="1"/>
          <c:order val="1"/>
          <c:tx>
            <c:strRef>
              <c:f>infrastructure_incentive!$T$4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infrastructure_incentive!$T$45:$T$56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2372437.5576067101</c:v>
                </c:pt>
                <c:pt idx="3">
                  <c:v>6211139.5784581201</c:v>
                </c:pt>
                <c:pt idx="4">
                  <c:v>10936917.212454781</c:v>
                </c:pt>
                <c:pt idx="5">
                  <c:v>15971446.88791959</c:v>
                </c:pt>
                <c:pt idx="6">
                  <c:v>21891531.060362242</c:v>
                </c:pt>
                <c:pt idx="7">
                  <c:v>27452134.832261093</c:v>
                </c:pt>
                <c:pt idx="8">
                  <c:v>32313161.931860134</c:v>
                </c:pt>
                <c:pt idx="9">
                  <c:v>36202017.31524156</c:v>
                </c:pt>
                <c:pt idx="10">
                  <c:v>38913512.146900162</c:v>
                </c:pt>
                <c:pt idx="11">
                  <c:v>40365855.812372714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A-4B4D-ABA8-6D177A5E1672}"/>
            </c:ext>
          </c:extLst>
        </c:ser>
        <c:ser>
          <c:idx val="2"/>
          <c:order val="2"/>
          <c:tx>
            <c:strRef>
              <c:f>infrastructure_incentive!$U$4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infrastructure_incentive!$U$45:$U$56</c:f>
              <c:numCache>
                <c:formatCode>General</c:formatCode>
                <c:ptCount val="12"/>
                <c:pt idx="0">
                  <c:v>0</c:v>
                </c:pt>
                <c:pt idx="1">
                  <c:v>2398470.3973181201</c:v>
                </c:pt>
                <c:pt idx="2">
                  <c:v>6536939.9072237797</c:v>
                </c:pt>
                <c:pt idx="3">
                  <c:v>11832503.8299658</c:v>
                </c:pt>
                <c:pt idx="4">
                  <c:v>17702241.640738502</c:v>
                </c:pt>
                <c:pt idx="5">
                  <c:v>23576129.33406388</c:v>
                </c:pt>
                <c:pt idx="6">
                  <c:v>29086803.843068849</c:v>
                </c:pt>
                <c:pt idx="7">
                  <c:v>33894013.625721365</c:v>
                </c:pt>
                <c:pt idx="8">
                  <c:v>37730711.216998585</c:v>
                </c:pt>
                <c:pt idx="9">
                  <c:v>40399826.399979554</c:v>
                </c:pt>
                <c:pt idx="10">
                  <c:v>41769267.535254195</c:v>
                </c:pt>
                <c:pt idx="11">
                  <c:v>41769267.535254195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AA-4B4D-ABA8-6D177A5E1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infrastructure_incentive!$V$4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infrastructure_incentive!$C$45:$C$56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infrastructure_incentive!$V$45:$V$56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2398470.3973181201</c:v>
                      </c:pt>
                      <c:pt idx="2">
                        <c:v>6536939.9072237797</c:v>
                      </c:pt>
                      <c:pt idx="3">
                        <c:v>11832503.8299658</c:v>
                      </c:pt>
                      <c:pt idx="4">
                        <c:v>17704629.755113561</c:v>
                      </c:pt>
                      <c:pt idx="5">
                        <c:v>23580451.026453931</c:v>
                      </c:pt>
                      <c:pt idx="6">
                        <c:v>29092656.828347929</c:v>
                      </c:pt>
                      <c:pt idx="7">
                        <c:v>33901027.627612919</c:v>
                      </c:pt>
                      <c:pt idx="8">
                        <c:v>37738547.96807541</c:v>
                      </c:pt>
                      <c:pt idx="9">
                        <c:v>40408179.641663849</c:v>
                      </c:pt>
                      <c:pt idx="10">
                        <c:v>41777863.017817527</c:v>
                      </c:pt>
                      <c:pt idx="11">
                        <c:v>41777863.017817527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AAA-4B4D-ABA8-6D177A5E1672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BEV_sale!$C$23</c:f>
          <c:strCache>
            <c:ptCount val="1"/>
            <c:pt idx="0">
              <c:v>Sleeper+BEV_sales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BEV_sale!$D$4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6-4295-84A0-5DE4972C68B4}"/>
            </c:ext>
          </c:extLst>
        </c:ser>
        <c:ser>
          <c:idx val="1"/>
          <c:order val="1"/>
          <c:tx>
            <c:strRef>
              <c:f>BEV_sale!$E$4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6-4295-84A0-5DE4972C68B4}"/>
            </c:ext>
          </c:extLst>
        </c:ser>
        <c:ser>
          <c:idx val="2"/>
          <c:order val="2"/>
          <c:tx>
            <c:strRef>
              <c:f>BEV_sale!$F$4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</c:v>
                </c:pt>
                <c:pt idx="11">
                  <c:v>180</c:v>
                </c:pt>
                <c:pt idx="12">
                  <c:v>840</c:v>
                </c:pt>
                <c:pt idx="13">
                  <c:v>2990</c:v>
                </c:pt>
                <c:pt idx="14">
                  <c:v>9510</c:v>
                </c:pt>
                <c:pt idx="15">
                  <c:v>22040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6-4295-84A0-5DE4972C68B4}"/>
            </c:ext>
          </c:extLst>
        </c:ser>
        <c:ser>
          <c:idx val="3"/>
          <c:order val="3"/>
          <c:tx>
            <c:strRef>
              <c:f>BEV_sale!$G$4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BEV_sale!$G$25:$G$40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140</c:v>
                </c:pt>
                <c:pt idx="10">
                  <c:v>6260</c:v>
                </c:pt>
                <c:pt idx="11">
                  <c:v>5480</c:v>
                </c:pt>
                <c:pt idx="12">
                  <c:v>10870</c:v>
                </c:pt>
                <c:pt idx="13">
                  <c:v>19750</c:v>
                </c:pt>
                <c:pt idx="14">
                  <c:v>30910</c:v>
                </c:pt>
                <c:pt idx="15">
                  <c:v>42830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A-4AE9-A81F-EA0F576E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carbon_emissions!$C$3</c:f>
          <c:strCache>
            <c:ptCount val="1"/>
            <c:pt idx="0">
              <c:v>Day_cab+GHG emissions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carbon_emissions!$D$4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carbon_emissions!$C$5:$C$20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carbon_emissions!$D$5:$D$20</c:f>
              <c:numCache>
                <c:formatCode>General</c:formatCode>
                <c:ptCount val="16"/>
                <c:pt idx="0">
                  <c:v>85920826705.567398</c:v>
                </c:pt>
                <c:pt idx="1">
                  <c:v>85783066940.162399</c:v>
                </c:pt>
                <c:pt idx="2">
                  <c:v>85507547409.264694</c:v>
                </c:pt>
                <c:pt idx="3">
                  <c:v>85094268112.962097</c:v>
                </c:pt>
                <c:pt idx="4">
                  <c:v>84543229051.254593</c:v>
                </c:pt>
                <c:pt idx="5">
                  <c:v>83854430224.138596</c:v>
                </c:pt>
                <c:pt idx="6">
                  <c:v>83027871631.497192</c:v>
                </c:pt>
                <c:pt idx="7">
                  <c:v>82063553273.526596</c:v>
                </c:pt>
                <c:pt idx="8">
                  <c:v>80961475150.123596</c:v>
                </c:pt>
                <c:pt idx="9">
                  <c:v>79721637261.214203</c:v>
                </c:pt>
                <c:pt idx="10">
                  <c:v>78344039606.897095</c:v>
                </c:pt>
                <c:pt idx="11">
                  <c:v>76966441952.636795</c:v>
                </c:pt>
                <c:pt idx="12">
                  <c:v>75588844298.363098</c:v>
                </c:pt>
                <c:pt idx="13">
                  <c:v>74211246644.045395</c:v>
                </c:pt>
                <c:pt idx="14">
                  <c:v>72833648989.763702</c:v>
                </c:pt>
                <c:pt idx="15">
                  <c:v>71454801658.1745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3-4A44-BA9F-721117B8DF78}"/>
            </c:ext>
          </c:extLst>
        </c:ser>
        <c:ser>
          <c:idx val="1"/>
          <c:order val="1"/>
          <c:tx>
            <c:strRef>
              <c:f>carbon_emissions!$E$4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carbon_emissions!$C$5:$C$20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carbon_emissions!$E$5:$E$20</c:f>
              <c:numCache>
                <c:formatCode>General</c:formatCode>
                <c:ptCount val="16"/>
                <c:pt idx="0">
                  <c:v>85920826711.012802</c:v>
                </c:pt>
                <c:pt idx="1">
                  <c:v>85783066945.607803</c:v>
                </c:pt>
                <c:pt idx="2">
                  <c:v>85507547414.797897</c:v>
                </c:pt>
                <c:pt idx="3">
                  <c:v>85094268118.4953</c:v>
                </c:pt>
                <c:pt idx="4">
                  <c:v>84543229056.787796</c:v>
                </c:pt>
                <c:pt idx="5">
                  <c:v>83854430229.584</c:v>
                </c:pt>
                <c:pt idx="6">
                  <c:v>83027871636.930603</c:v>
                </c:pt>
                <c:pt idx="7">
                  <c:v>82063553278.836899</c:v>
                </c:pt>
                <c:pt idx="8">
                  <c:v>80961475155.301895</c:v>
                </c:pt>
                <c:pt idx="9">
                  <c:v>79721637266.3806</c:v>
                </c:pt>
                <c:pt idx="10">
                  <c:v>78344039611.995804</c:v>
                </c:pt>
                <c:pt idx="11">
                  <c:v>76966441957.573395</c:v>
                </c:pt>
                <c:pt idx="12">
                  <c:v>75588844303.197998</c:v>
                </c:pt>
                <c:pt idx="13">
                  <c:v>74211246648.802094</c:v>
                </c:pt>
                <c:pt idx="14">
                  <c:v>72833648994.467194</c:v>
                </c:pt>
                <c:pt idx="15">
                  <c:v>71454801662.818298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3-4A44-BA9F-721117B8DF78}"/>
            </c:ext>
          </c:extLst>
        </c:ser>
        <c:ser>
          <c:idx val="2"/>
          <c:order val="2"/>
          <c:tx>
            <c:strRef>
              <c:f>carbon_emissions!$F$4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carbon_emissions!$C$5:$C$20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carbon_emissions!$F$5:$F$20</c:f>
              <c:numCache>
                <c:formatCode>General</c:formatCode>
                <c:ptCount val="16"/>
                <c:pt idx="0">
                  <c:v>85920826705.567398</c:v>
                </c:pt>
                <c:pt idx="1">
                  <c:v>85675781019.949402</c:v>
                </c:pt>
                <c:pt idx="2">
                  <c:v>85185689648.713593</c:v>
                </c:pt>
                <c:pt idx="3">
                  <c:v>84450552591.772003</c:v>
                </c:pt>
                <c:pt idx="4">
                  <c:v>83470369849.212494</c:v>
                </c:pt>
                <c:pt idx="5">
                  <c:v>82242455287.426193</c:v>
                </c:pt>
                <c:pt idx="6">
                  <c:v>80767471161.996796</c:v>
                </c:pt>
                <c:pt idx="7">
                  <c:v>79038480922.524994</c:v>
                </c:pt>
                <c:pt idx="8">
                  <c:v>77022518446.393402</c:v>
                </c:pt>
                <c:pt idx="9">
                  <c:v>74479850378.736206</c:v>
                </c:pt>
                <c:pt idx="10">
                  <c:v>70440527910.832397</c:v>
                </c:pt>
                <c:pt idx="11">
                  <c:v>66544477195.905098</c:v>
                </c:pt>
                <c:pt idx="12">
                  <c:v>62073934868.4011</c:v>
                </c:pt>
                <c:pt idx="13">
                  <c:v>56996019791.230301</c:v>
                </c:pt>
                <c:pt idx="14">
                  <c:v>51454749362.213799</c:v>
                </c:pt>
                <c:pt idx="15">
                  <c:v>45616948279.200302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3-4A44-BA9F-721117B8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carbon_emissions!$G$4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carbon_emissions!$C$5:$C$20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carbon_emissions!$G$5:$G$20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85920826705.567398</c:v>
                      </c:pt>
                      <c:pt idx="1">
                        <c:v>85675781019.949402</c:v>
                      </c:pt>
                      <c:pt idx="2">
                        <c:v>85185689648.713593</c:v>
                      </c:pt>
                      <c:pt idx="3">
                        <c:v>84450552591.772003</c:v>
                      </c:pt>
                      <c:pt idx="4">
                        <c:v>83470369849.212494</c:v>
                      </c:pt>
                      <c:pt idx="5">
                        <c:v>82242455287.426193</c:v>
                      </c:pt>
                      <c:pt idx="6">
                        <c:v>80767471161.996796</c:v>
                      </c:pt>
                      <c:pt idx="7">
                        <c:v>79038480922.524994</c:v>
                      </c:pt>
                      <c:pt idx="8">
                        <c:v>77022518446.393402</c:v>
                      </c:pt>
                      <c:pt idx="9">
                        <c:v>74479850378.736206</c:v>
                      </c:pt>
                      <c:pt idx="10">
                        <c:v>70440527910.832397</c:v>
                      </c:pt>
                      <c:pt idx="11">
                        <c:v>66544477195.905098</c:v>
                      </c:pt>
                      <c:pt idx="12">
                        <c:v>62073934868.4011</c:v>
                      </c:pt>
                      <c:pt idx="13">
                        <c:v>56996019791.230301</c:v>
                      </c:pt>
                      <c:pt idx="14">
                        <c:v>51454749362.213799</c:v>
                      </c:pt>
                      <c:pt idx="15">
                        <c:v>45616948279.200302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31-4776-8B87-33E670C67532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</a:t>
                </a:r>
                <a:r>
                  <a:rPr lang="en-US" baseline="0"/>
                  <a:t> (million 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carbon_emissions!$C$23</c:f>
          <c:strCache>
            <c:ptCount val="1"/>
            <c:pt idx="0">
              <c:v>Sleeper+GHG emissions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carbon_emissions!$D$4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carbon_emissions!$D$25:$D$40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88939428249.966995</c:v>
                </c:pt>
                <c:pt idx="2">
                  <c:v>88700174894.783493</c:v>
                </c:pt>
                <c:pt idx="3">
                  <c:v>88341294862.040207</c:v>
                </c:pt>
                <c:pt idx="4">
                  <c:v>87862788151.664001</c:v>
                </c:pt>
                <c:pt idx="5">
                  <c:v>87264654763.699005</c:v>
                </c:pt>
                <c:pt idx="6">
                  <c:v>86546894698.127106</c:v>
                </c:pt>
                <c:pt idx="7">
                  <c:v>85709507954.970505</c:v>
                </c:pt>
                <c:pt idx="8">
                  <c:v>84752494534.155304</c:v>
                </c:pt>
                <c:pt idx="9">
                  <c:v>83675854435.813904</c:v>
                </c:pt>
                <c:pt idx="10">
                  <c:v>82479587659.862793</c:v>
                </c:pt>
                <c:pt idx="11">
                  <c:v>81283320883.920303</c:v>
                </c:pt>
                <c:pt idx="12">
                  <c:v>80087054107.928894</c:v>
                </c:pt>
                <c:pt idx="13">
                  <c:v>78890787331.985504</c:v>
                </c:pt>
                <c:pt idx="14">
                  <c:v>77694520556.036804</c:v>
                </c:pt>
                <c:pt idx="15">
                  <c:v>76498253780.082993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D-4EFD-9489-005FE68B86BA}"/>
            </c:ext>
          </c:extLst>
        </c:ser>
        <c:ser>
          <c:idx val="1"/>
          <c:order val="1"/>
          <c:tx>
            <c:strRef>
              <c:f>carbon_emissions!$E$4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carbon_emissions!$E$25:$E$40</c:f>
              <c:numCache>
                <c:formatCode>General</c:formatCode>
                <c:ptCount val="16"/>
                <c:pt idx="0">
                  <c:v>89059054926.363205</c:v>
                </c:pt>
                <c:pt idx="1">
                  <c:v>88939428248.780701</c:v>
                </c:pt>
                <c:pt idx="2">
                  <c:v>88700174893.597305</c:v>
                </c:pt>
                <c:pt idx="3">
                  <c:v>88341294860.854004</c:v>
                </c:pt>
                <c:pt idx="4">
                  <c:v>87862788150.477798</c:v>
                </c:pt>
                <c:pt idx="5">
                  <c:v>87264654762.512802</c:v>
                </c:pt>
                <c:pt idx="6">
                  <c:v>86546894696.966003</c:v>
                </c:pt>
                <c:pt idx="7">
                  <c:v>85709507953.837296</c:v>
                </c:pt>
                <c:pt idx="8">
                  <c:v>84752494533.093201</c:v>
                </c:pt>
                <c:pt idx="9">
                  <c:v>83675854434.751801</c:v>
                </c:pt>
                <c:pt idx="10">
                  <c:v>82479587658.803894</c:v>
                </c:pt>
                <c:pt idx="11">
                  <c:v>81283320882.877396</c:v>
                </c:pt>
                <c:pt idx="12">
                  <c:v>80087054106.960297</c:v>
                </c:pt>
                <c:pt idx="13">
                  <c:v>78890787331.042892</c:v>
                </c:pt>
                <c:pt idx="14">
                  <c:v>77694520555.097198</c:v>
                </c:pt>
                <c:pt idx="15">
                  <c:v>76498253779.150604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D-4EFD-9489-005FE68B86BA}"/>
            </c:ext>
          </c:extLst>
        </c:ser>
        <c:ser>
          <c:idx val="2"/>
          <c:order val="2"/>
          <c:tx>
            <c:strRef>
              <c:f>carbon_emissions!$F$4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carbon_emissions!$F$25:$F$40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88850393415.798904</c:v>
                </c:pt>
                <c:pt idx="2">
                  <c:v>88433070392.312698</c:v>
                </c:pt>
                <c:pt idx="3">
                  <c:v>87807085857.050201</c:v>
                </c:pt>
                <c:pt idx="4">
                  <c:v>86972439810.033493</c:v>
                </c:pt>
                <c:pt idx="5">
                  <c:v>85929132251.281204</c:v>
                </c:pt>
                <c:pt idx="6">
                  <c:v>84677163180.708603</c:v>
                </c:pt>
                <c:pt idx="7">
                  <c:v>83216532598.366898</c:v>
                </c:pt>
                <c:pt idx="8">
                  <c:v>81547240504.346207</c:v>
                </c:pt>
                <c:pt idx="9">
                  <c:v>79669286898.513794</c:v>
                </c:pt>
                <c:pt idx="10">
                  <c:v>77570449070.450806</c:v>
                </c:pt>
                <c:pt idx="11">
                  <c:v>75472018512.829193</c:v>
                </c:pt>
                <c:pt idx="12">
                  <c:v>73330924939.4814</c:v>
                </c:pt>
                <c:pt idx="13">
                  <c:v>71048208292.492401</c:v>
                </c:pt>
                <c:pt idx="14">
                  <c:v>68330994627.628403</c:v>
                </c:pt>
                <c:pt idx="15">
                  <c:v>64764082211.401001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D-4EFD-9489-005FE68B86BA}"/>
            </c:ext>
          </c:extLst>
        </c:ser>
        <c:ser>
          <c:idx val="3"/>
          <c:order val="3"/>
          <c:tx>
            <c:strRef>
              <c:f>carbon_emissions!$G$4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carbon_emissions!$G$25:$G$40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88850393415.798904</c:v>
                </c:pt>
                <c:pt idx="2">
                  <c:v>88433070392.312698</c:v>
                </c:pt>
                <c:pt idx="3">
                  <c:v>87807085857.050201</c:v>
                </c:pt>
                <c:pt idx="4">
                  <c:v>86972439810.033493</c:v>
                </c:pt>
                <c:pt idx="5">
                  <c:v>85929132251.281204</c:v>
                </c:pt>
                <c:pt idx="6">
                  <c:v>84677163180.708603</c:v>
                </c:pt>
                <c:pt idx="7">
                  <c:v>83216532598.366898</c:v>
                </c:pt>
                <c:pt idx="8">
                  <c:v>81547240504.346207</c:v>
                </c:pt>
                <c:pt idx="9">
                  <c:v>79660950416.952194</c:v>
                </c:pt>
                <c:pt idx="10">
                  <c:v>77191348016.689499</c:v>
                </c:pt>
                <c:pt idx="11">
                  <c:v>74744111909.438293</c:v>
                </c:pt>
                <c:pt idx="12">
                  <c:v>71932913241.947693</c:v>
                </c:pt>
                <c:pt idx="13">
                  <c:v>68510543176.978996</c:v>
                </c:pt>
                <c:pt idx="14">
                  <c:v>64297454548.448196</c:v>
                </c:pt>
                <c:pt idx="15">
                  <c:v>59213058411.281502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168-8D2F-EC40B592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(million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carbon_emissions!$C$43</c:f>
          <c:strCache>
            <c:ptCount val="1"/>
            <c:pt idx="0">
              <c:v>Bus+GHG emissions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carbon_emissions!$D$4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carbon_emissions!$C$45:$C$60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carbon_emissions!$D$45:$D$60</c:f>
              <c:numCache>
                <c:formatCode>General</c:formatCode>
                <c:ptCount val="16"/>
                <c:pt idx="0">
                  <c:v>4003628341.3586998</c:v>
                </c:pt>
                <c:pt idx="1">
                  <c:v>3989623277.23561</c:v>
                </c:pt>
                <c:pt idx="2">
                  <c:v>3961495305.1798902</c:v>
                </c:pt>
                <c:pt idx="3">
                  <c:v>3910573750.3235798</c:v>
                </c:pt>
                <c:pt idx="4">
                  <c:v>3828638288.6127901</c:v>
                </c:pt>
                <c:pt idx="5">
                  <c:v>3711505058.7142401</c:v>
                </c:pt>
                <c:pt idx="6">
                  <c:v>3557510486.6121001</c:v>
                </c:pt>
                <c:pt idx="7">
                  <c:v>3365133501.1651301</c:v>
                </c:pt>
                <c:pt idx="8">
                  <c:v>3146880057.7551899</c:v>
                </c:pt>
                <c:pt idx="9">
                  <c:v>2910974048.9362898</c:v>
                </c:pt>
                <c:pt idx="10">
                  <c:v>2661036881.0165901</c:v>
                </c:pt>
                <c:pt idx="11">
                  <c:v>2398130228.8192</c:v>
                </c:pt>
                <c:pt idx="12">
                  <c:v>2129728766.7215199</c:v>
                </c:pt>
                <c:pt idx="13">
                  <c:v>1860315227.5851099</c:v>
                </c:pt>
                <c:pt idx="14">
                  <c:v>1597101941.98399</c:v>
                </c:pt>
                <c:pt idx="15">
                  <c:v>1352916983.9994299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1-420A-B83C-93CD1048F5C1}"/>
            </c:ext>
          </c:extLst>
        </c:ser>
        <c:ser>
          <c:idx val="1"/>
          <c:order val="1"/>
          <c:tx>
            <c:strRef>
              <c:f>carbon_emissions!$E$4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carbon_emissions!$C$45:$C$60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carbon_emissions!$E$45:$E$60</c:f>
              <c:numCache>
                <c:formatCode>General</c:formatCode>
                <c:ptCount val="16"/>
                <c:pt idx="0">
                  <c:v>3997189557.8395901</c:v>
                </c:pt>
                <c:pt idx="1">
                  <c:v>3982879534.8063002</c:v>
                </c:pt>
                <c:pt idx="2">
                  <c:v>3833303354.3840799</c:v>
                </c:pt>
                <c:pt idx="3">
                  <c:v>3665914147.8976898</c:v>
                </c:pt>
                <c:pt idx="4">
                  <c:v>3482457747.7537198</c:v>
                </c:pt>
                <c:pt idx="5">
                  <c:v>3283323768.0247002</c:v>
                </c:pt>
                <c:pt idx="6">
                  <c:v>3069460443.1662598</c:v>
                </c:pt>
                <c:pt idx="7">
                  <c:v>2841433285.4281301</c:v>
                </c:pt>
                <c:pt idx="8">
                  <c:v>2600012468.3835802</c:v>
                </c:pt>
                <c:pt idx="9">
                  <c:v>2345820254.7051001</c:v>
                </c:pt>
                <c:pt idx="10">
                  <c:v>2079183602.1551399</c:v>
                </c:pt>
                <c:pt idx="11">
                  <c:v>1801128992.21228</c:v>
                </c:pt>
                <c:pt idx="12">
                  <c:v>1513851997.2146699</c:v>
                </c:pt>
                <c:pt idx="13">
                  <c:v>1225562925.1782899</c:v>
                </c:pt>
                <c:pt idx="14">
                  <c:v>1128218719.1762199</c:v>
                </c:pt>
                <c:pt idx="15">
                  <c:v>1037399641.98926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1-420A-B83C-93CD1048F5C1}"/>
            </c:ext>
          </c:extLst>
        </c:ser>
        <c:ser>
          <c:idx val="2"/>
          <c:order val="2"/>
          <c:tx>
            <c:strRef>
              <c:f>carbon_emissions!$F$4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carbon_emissions!$C$45:$C$60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carbon_emissions!$F$45:$F$60</c:f>
              <c:numCache>
                <c:formatCode>General</c:formatCode>
                <c:ptCount val="16"/>
                <c:pt idx="0">
                  <c:v>4003628341.3586998</c:v>
                </c:pt>
                <c:pt idx="1">
                  <c:v>3862219271.43641</c:v>
                </c:pt>
                <c:pt idx="2">
                  <c:v>3699664810.2546101</c:v>
                </c:pt>
                <c:pt idx="3">
                  <c:v>3517667641.7023001</c:v>
                </c:pt>
                <c:pt idx="4">
                  <c:v>3317586913.0852199</c:v>
                </c:pt>
                <c:pt idx="5">
                  <c:v>3100376490.6999698</c:v>
                </c:pt>
                <c:pt idx="6">
                  <c:v>2867524184.65733</c:v>
                </c:pt>
                <c:pt idx="7">
                  <c:v>2619582529.4132099</c:v>
                </c:pt>
                <c:pt idx="8">
                  <c:v>2357104059.4237099</c:v>
                </c:pt>
                <c:pt idx="9">
                  <c:v>2080394760.3848801</c:v>
                </c:pt>
                <c:pt idx="10">
                  <c:v>1790246822.59161</c:v>
                </c:pt>
                <c:pt idx="11">
                  <c:v>1487213702.9279301</c:v>
                </c:pt>
                <c:pt idx="12">
                  <c:v>1179061923.2307899</c:v>
                </c:pt>
                <c:pt idx="13">
                  <c:v>1064832800.2454</c:v>
                </c:pt>
                <c:pt idx="14">
                  <c:v>960420025.12758994</c:v>
                </c:pt>
                <c:pt idx="15">
                  <c:v>863838534.84671104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1-420A-B83C-93CD1048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carbon_emissions!$G$4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carbon_emissions!$C$45:$C$60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carbon_emissions!$G$45:$G$60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4003628341.3586998</c:v>
                      </c:pt>
                      <c:pt idx="1">
                        <c:v>3862219271.43641</c:v>
                      </c:pt>
                      <c:pt idx="2">
                        <c:v>3699664810.2546101</c:v>
                      </c:pt>
                      <c:pt idx="3">
                        <c:v>3517667641.7023001</c:v>
                      </c:pt>
                      <c:pt idx="4">
                        <c:v>3317343432.6861801</c:v>
                      </c:pt>
                      <c:pt idx="5">
                        <c:v>3100123348.8155298</c:v>
                      </c:pt>
                      <c:pt idx="6">
                        <c:v>2867261381.2874999</c:v>
                      </c:pt>
                      <c:pt idx="7">
                        <c:v>2619310064.5579801</c:v>
                      </c:pt>
                      <c:pt idx="8">
                        <c:v>2356821933.0830898</c:v>
                      </c:pt>
                      <c:pt idx="9">
                        <c:v>2080102972.5588701</c:v>
                      </c:pt>
                      <c:pt idx="10">
                        <c:v>1789945373.28019</c:v>
                      </c:pt>
                      <c:pt idx="11">
                        <c:v>1486902592.13112</c:v>
                      </c:pt>
                      <c:pt idx="12">
                        <c:v>1178741150.94858</c:v>
                      </c:pt>
                      <c:pt idx="13">
                        <c:v>1064502366.4778</c:v>
                      </c:pt>
                      <c:pt idx="14">
                        <c:v>960079929.874596</c:v>
                      </c:pt>
                      <c:pt idx="15">
                        <c:v>863488778.10832202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2AF-4059-8C16-2B206206013A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(million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43-4A78-AA61-FDC311AF9C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43-4A78-AA61-FDC311AF9C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43-4A78-AA61-FDC311AF9C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summary!$C$2:$E$2</c:f>
              <c:strCache>
                <c:ptCount val="3"/>
                <c:pt idx="0">
                  <c:v>Day_cab</c:v>
                </c:pt>
                <c:pt idx="1">
                  <c:v>Sleeper</c:v>
                </c:pt>
                <c:pt idx="2">
                  <c:v>Bus</c:v>
                </c:pt>
              </c:strCache>
            </c:strRef>
          </c:cat>
          <c:val>
            <c:numRef>
              <c:f>summary!$C$3:$E$3</c:f>
              <c:numCache>
                <c:formatCode>General</c:formatCode>
                <c:ptCount val="3"/>
                <c:pt idx="0">
                  <c:v>90600</c:v>
                </c:pt>
                <c:pt idx="1">
                  <c:v>57600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0-430C-A10B-C6F995CB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GHG</a:t>
            </a:r>
            <a:r>
              <a:rPr lang="en-US" baseline="0"/>
              <a:t> emissions (million metric tons)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B-4E2D-8401-E8E83B0AD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B-4E2D-8401-E8E83B0AD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DB-4E2D-8401-E8E83B0AD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summary!$H$2:$J$2</c:f>
              <c:strCache>
                <c:ptCount val="3"/>
                <c:pt idx="0">
                  <c:v>Day_cab</c:v>
                </c:pt>
                <c:pt idx="1">
                  <c:v>Sleeper</c:v>
                </c:pt>
                <c:pt idx="2">
                  <c:v>Bus</c:v>
                </c:pt>
              </c:strCache>
            </c:strRef>
          </c:cat>
          <c:val>
            <c:numRef>
              <c:f>summary!$H$4:$J$4</c:f>
              <c:numCache>
                <c:formatCode>0</c:formatCode>
                <c:ptCount val="3"/>
                <c:pt idx="0">
                  <c:v>85.920826705567407</c:v>
                </c:pt>
                <c:pt idx="1">
                  <c:v>89.059054927549397</c:v>
                </c:pt>
                <c:pt idx="2">
                  <c:v>4.0036283413586995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5-4A54-9E7A-C50FD4B7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BEV_sale!$C$43</c:f>
          <c:strCache>
            <c:ptCount val="1"/>
            <c:pt idx="0">
              <c:v>Bus+BEV_sales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BEV_sale!$D$4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BEV_sale!$C$45:$C$60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BEV_sale!$D$45:$D$60</c:f>
              <c:numCache>
                <c:formatCode>General</c:formatCode>
                <c:ptCount val="16"/>
                <c:pt idx="0">
                  <c:v>200</c:v>
                </c:pt>
                <c:pt idx="1">
                  <c:v>360</c:v>
                </c:pt>
                <c:pt idx="2">
                  <c:v>700</c:v>
                </c:pt>
                <c:pt idx="3">
                  <c:v>1360</c:v>
                </c:pt>
                <c:pt idx="4">
                  <c:v>2290</c:v>
                </c:pt>
                <c:pt idx="5">
                  <c:v>3310</c:v>
                </c:pt>
                <c:pt idx="6">
                  <c:v>4320</c:v>
                </c:pt>
                <c:pt idx="7">
                  <c:v>5320</c:v>
                </c:pt>
                <c:pt idx="8">
                  <c:v>5800</c:v>
                </c:pt>
                <c:pt idx="9">
                  <c:v>5960</c:v>
                </c:pt>
                <c:pt idx="10">
                  <c:v>5990</c:v>
                </c:pt>
                <c:pt idx="11">
                  <c:v>5990</c:v>
                </c:pt>
                <c:pt idx="12">
                  <c:v>5990</c:v>
                </c:pt>
                <c:pt idx="13">
                  <c:v>5990</c:v>
                </c:pt>
                <c:pt idx="14">
                  <c:v>5990</c:v>
                </c:pt>
                <c:pt idx="15">
                  <c:v>5990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7-4EDE-ABC0-8AEE5519ED9C}"/>
            </c:ext>
          </c:extLst>
        </c:ser>
        <c:ser>
          <c:idx val="1"/>
          <c:order val="1"/>
          <c:tx>
            <c:strRef>
              <c:f>BEV_sale!$E$4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BEV_sale!$C$45:$C$60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BEV_sale!$E$45:$E$60</c:f>
              <c:numCache>
                <c:formatCode>General</c:formatCode>
                <c:ptCount val="16"/>
                <c:pt idx="0">
                  <c:v>200</c:v>
                </c:pt>
                <c:pt idx="1">
                  <c:v>360</c:v>
                </c:pt>
                <c:pt idx="2">
                  <c:v>5700</c:v>
                </c:pt>
                <c:pt idx="3">
                  <c:v>5830</c:v>
                </c:pt>
                <c:pt idx="4">
                  <c:v>5890</c:v>
                </c:pt>
                <c:pt idx="5">
                  <c:v>5940</c:v>
                </c:pt>
                <c:pt idx="6">
                  <c:v>5960</c:v>
                </c:pt>
                <c:pt idx="7">
                  <c:v>5990</c:v>
                </c:pt>
                <c:pt idx="8">
                  <c:v>5990</c:v>
                </c:pt>
                <c:pt idx="9">
                  <c:v>5990</c:v>
                </c:pt>
                <c:pt idx="10">
                  <c:v>5990</c:v>
                </c:pt>
                <c:pt idx="11">
                  <c:v>5990</c:v>
                </c:pt>
                <c:pt idx="12">
                  <c:v>5990</c:v>
                </c:pt>
                <c:pt idx="13">
                  <c:v>5990</c:v>
                </c:pt>
                <c:pt idx="14">
                  <c:v>5990</c:v>
                </c:pt>
                <c:pt idx="15">
                  <c:v>5990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EDE-ABC0-8AEE5519ED9C}"/>
            </c:ext>
          </c:extLst>
        </c:ser>
        <c:ser>
          <c:idx val="2"/>
          <c:order val="2"/>
          <c:tx>
            <c:strRef>
              <c:f>BEV_sale!$F$4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BEV_sale!$C$45:$C$60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BEV_sale!$F$45:$F$60</c:f>
              <c:numCache>
                <c:formatCode>General</c:formatCode>
                <c:ptCount val="16"/>
                <c:pt idx="0">
                  <c:v>200</c:v>
                </c:pt>
                <c:pt idx="1">
                  <c:v>5630</c:v>
                </c:pt>
                <c:pt idx="2">
                  <c:v>5790</c:v>
                </c:pt>
                <c:pt idx="3">
                  <c:v>5890</c:v>
                </c:pt>
                <c:pt idx="4">
                  <c:v>5950</c:v>
                </c:pt>
                <c:pt idx="5">
                  <c:v>5990</c:v>
                </c:pt>
                <c:pt idx="6">
                  <c:v>5990</c:v>
                </c:pt>
                <c:pt idx="7">
                  <c:v>5990</c:v>
                </c:pt>
                <c:pt idx="8">
                  <c:v>5990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7-4EDE-ABC0-8AEE5519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BEV_sale!$G$4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BEV_sale!$C$45:$C$60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BEV_sale!$G$45:$G$60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</c:v>
                      </c:pt>
                      <c:pt idx="1">
                        <c:v>5630</c:v>
                      </c:pt>
                      <c:pt idx="2">
                        <c:v>5790</c:v>
                      </c:pt>
                      <c:pt idx="3">
                        <c:v>5890</c:v>
                      </c:pt>
                      <c:pt idx="4">
                        <c:v>5960</c:v>
                      </c:pt>
                      <c:pt idx="5">
                        <c:v>5990</c:v>
                      </c:pt>
                      <c:pt idx="6">
                        <c:v>5990</c:v>
                      </c:pt>
                      <c:pt idx="7">
                        <c:v>5990</c:v>
                      </c:pt>
                      <c:pt idx="8">
                        <c:v>5990</c:v>
                      </c:pt>
                      <c:pt idx="9">
                        <c:v>6000</c:v>
                      </c:pt>
                      <c:pt idx="10">
                        <c:v>6000</c:v>
                      </c:pt>
                      <c:pt idx="11">
                        <c:v>6000</c:v>
                      </c:pt>
                      <c:pt idx="12">
                        <c:v>6000</c:v>
                      </c:pt>
                      <c:pt idx="13">
                        <c:v>6000</c:v>
                      </c:pt>
                      <c:pt idx="14">
                        <c:v>6000</c:v>
                      </c:pt>
                      <c:pt idx="15">
                        <c:v>6000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1F0-4EB3-B3FE-6797B67A8BF8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BEV_stock!$C$3</c:f>
          <c:strCache>
            <c:ptCount val="1"/>
            <c:pt idx="0">
              <c:v>Day_cab+BEV_stocks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BEV_stock!$D$4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BEV_stock!$C$5:$C$20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ADE-9E7A-CDCD0361227B}"/>
            </c:ext>
          </c:extLst>
        </c:ser>
        <c:ser>
          <c:idx val="1"/>
          <c:order val="1"/>
          <c:tx>
            <c:strRef>
              <c:f>BEV_stock!$E$4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BEV_stock!$C$5:$C$20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6-4ADE-9E7A-CDCD0361227B}"/>
            </c:ext>
          </c:extLst>
        </c:ser>
        <c:ser>
          <c:idx val="2"/>
          <c:order val="2"/>
          <c:tx>
            <c:strRef>
              <c:f>BEV_stock!$F$4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BEV_stock!$C$5:$C$20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260</c:v>
                </c:pt>
                <c:pt idx="7">
                  <c:v>710</c:v>
                </c:pt>
                <c:pt idx="8">
                  <c:v>2510</c:v>
                </c:pt>
                <c:pt idx="9">
                  <c:v>13280</c:v>
                </c:pt>
                <c:pt idx="10">
                  <c:v>62940</c:v>
                </c:pt>
                <c:pt idx="11">
                  <c:v>104540</c:v>
                </c:pt>
                <c:pt idx="12">
                  <c:v>161230</c:v>
                </c:pt>
                <c:pt idx="13">
                  <c:v>233340</c:v>
                </c:pt>
                <c:pt idx="14">
                  <c:v>316020</c:v>
                </c:pt>
                <c:pt idx="15">
                  <c:v>404230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6-4ADE-9E7A-CDCD0361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BEV_stock!$G$4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BEV_stock!$C$5:$C$20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BEV_stock!$G$5:$G$20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260</c:v>
                      </c:pt>
                      <c:pt idx="7">
                        <c:v>710</c:v>
                      </c:pt>
                      <c:pt idx="8">
                        <c:v>2510</c:v>
                      </c:pt>
                      <c:pt idx="9">
                        <c:v>13280</c:v>
                      </c:pt>
                      <c:pt idx="10">
                        <c:v>62940</c:v>
                      </c:pt>
                      <c:pt idx="11">
                        <c:v>104540</c:v>
                      </c:pt>
                      <c:pt idx="12">
                        <c:v>161230</c:v>
                      </c:pt>
                      <c:pt idx="13">
                        <c:v>233340</c:v>
                      </c:pt>
                      <c:pt idx="14">
                        <c:v>316020</c:v>
                      </c:pt>
                      <c:pt idx="15">
                        <c:v>404230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30-409D-8BEB-3B813CC0ED62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BEV_stock!$C$23</c:f>
          <c:strCache>
            <c:ptCount val="1"/>
            <c:pt idx="0">
              <c:v>Sleeper+BEV_stocks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BEV_stock!$D$4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5-49FB-9187-CF014A7929A9}"/>
            </c:ext>
          </c:extLst>
        </c:ser>
        <c:ser>
          <c:idx val="1"/>
          <c:order val="1"/>
          <c:tx>
            <c:strRef>
              <c:f>BEV_stock!$E$4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5-49FB-9187-CF014A7929A9}"/>
            </c:ext>
          </c:extLst>
        </c:ser>
        <c:ser>
          <c:idx val="2"/>
          <c:order val="2"/>
          <c:tx>
            <c:strRef>
              <c:f>BEV_stock!$F$4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</c:v>
                </c:pt>
                <c:pt idx="11">
                  <c:v>380</c:v>
                </c:pt>
                <c:pt idx="12">
                  <c:v>1220</c:v>
                </c:pt>
                <c:pt idx="13">
                  <c:v>4210</c:v>
                </c:pt>
                <c:pt idx="14">
                  <c:v>13720</c:v>
                </c:pt>
                <c:pt idx="15">
                  <c:v>35760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5-49FB-9187-CF014A7929A9}"/>
            </c:ext>
          </c:extLst>
        </c:ser>
        <c:ser>
          <c:idx val="3"/>
          <c:order val="3"/>
          <c:tx>
            <c:strRef>
              <c:f>BEV_stock!$G$4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BEV_stock!$G$25:$G$40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140</c:v>
                </c:pt>
                <c:pt idx="10">
                  <c:v>6400</c:v>
                </c:pt>
                <c:pt idx="11">
                  <c:v>11880</c:v>
                </c:pt>
                <c:pt idx="12">
                  <c:v>22750</c:v>
                </c:pt>
                <c:pt idx="13">
                  <c:v>42500</c:v>
                </c:pt>
                <c:pt idx="14">
                  <c:v>73410</c:v>
                </c:pt>
                <c:pt idx="15">
                  <c:v>116240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C-4E92-B552-EE2456FE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BEV_stock!$C$43</c:f>
          <c:strCache>
            <c:ptCount val="1"/>
            <c:pt idx="0">
              <c:v>Bus+BEV_stocks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BEV_stock!$D$4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BEV_stock!$C$45:$C$60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BEV_stock!$D$45:$D$60</c:f>
              <c:numCache>
                <c:formatCode>General</c:formatCode>
                <c:ptCount val="16"/>
                <c:pt idx="0">
                  <c:v>200</c:v>
                </c:pt>
                <c:pt idx="1">
                  <c:v>560</c:v>
                </c:pt>
                <c:pt idx="2">
                  <c:v>1260</c:v>
                </c:pt>
                <c:pt idx="3">
                  <c:v>2620</c:v>
                </c:pt>
                <c:pt idx="4">
                  <c:v>4910</c:v>
                </c:pt>
                <c:pt idx="5">
                  <c:v>8220</c:v>
                </c:pt>
                <c:pt idx="6">
                  <c:v>12540</c:v>
                </c:pt>
                <c:pt idx="7">
                  <c:v>17860</c:v>
                </c:pt>
                <c:pt idx="8">
                  <c:v>23660</c:v>
                </c:pt>
                <c:pt idx="9">
                  <c:v>29620</c:v>
                </c:pt>
                <c:pt idx="10">
                  <c:v>35610</c:v>
                </c:pt>
                <c:pt idx="11">
                  <c:v>41600</c:v>
                </c:pt>
                <c:pt idx="12">
                  <c:v>47390</c:v>
                </c:pt>
                <c:pt idx="13">
                  <c:v>53020</c:v>
                </c:pt>
                <c:pt idx="14">
                  <c:v>58310</c:v>
                </c:pt>
                <c:pt idx="15">
                  <c:v>62940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9-4C82-AE79-407635C10E97}"/>
            </c:ext>
          </c:extLst>
        </c:ser>
        <c:ser>
          <c:idx val="1"/>
          <c:order val="1"/>
          <c:tx>
            <c:strRef>
              <c:f>BEV_stock!$E$4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BEV_stock!$C$45:$C$60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BEV_stock!$E$45:$E$60</c:f>
              <c:numCache>
                <c:formatCode>General</c:formatCode>
                <c:ptCount val="16"/>
                <c:pt idx="0">
                  <c:v>480</c:v>
                </c:pt>
                <c:pt idx="1">
                  <c:v>840</c:v>
                </c:pt>
                <c:pt idx="2">
                  <c:v>6540</c:v>
                </c:pt>
                <c:pt idx="3">
                  <c:v>12370</c:v>
                </c:pt>
                <c:pt idx="4">
                  <c:v>18260</c:v>
                </c:pt>
                <c:pt idx="5">
                  <c:v>24200</c:v>
                </c:pt>
                <c:pt idx="6">
                  <c:v>30160</c:v>
                </c:pt>
                <c:pt idx="7">
                  <c:v>36130</c:v>
                </c:pt>
                <c:pt idx="8">
                  <c:v>42090</c:v>
                </c:pt>
                <c:pt idx="9">
                  <c:v>48030</c:v>
                </c:pt>
                <c:pt idx="10">
                  <c:v>53950</c:v>
                </c:pt>
                <c:pt idx="11">
                  <c:v>59830</c:v>
                </c:pt>
                <c:pt idx="12">
                  <c:v>65620</c:v>
                </c:pt>
                <c:pt idx="13">
                  <c:v>71250</c:v>
                </c:pt>
                <c:pt idx="14">
                  <c:v>71540</c:v>
                </c:pt>
                <c:pt idx="15">
                  <c:v>71700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9-4C82-AE79-407635C10E97}"/>
            </c:ext>
          </c:extLst>
        </c:ser>
        <c:ser>
          <c:idx val="2"/>
          <c:order val="2"/>
          <c:tx>
            <c:strRef>
              <c:f>BEV_stock!$F$4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BEV_stock!$C$45:$C$60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BEV_stock!$F$45:$F$60</c:f>
              <c:numCache>
                <c:formatCode>General</c:formatCode>
                <c:ptCount val="16"/>
                <c:pt idx="0">
                  <c:v>200</c:v>
                </c:pt>
                <c:pt idx="1">
                  <c:v>5830</c:v>
                </c:pt>
                <c:pt idx="2">
                  <c:v>11620</c:v>
                </c:pt>
                <c:pt idx="3">
                  <c:v>17510</c:v>
                </c:pt>
                <c:pt idx="4">
                  <c:v>23460</c:v>
                </c:pt>
                <c:pt idx="5">
                  <c:v>29450</c:v>
                </c:pt>
                <c:pt idx="6">
                  <c:v>35440</c:v>
                </c:pt>
                <c:pt idx="7">
                  <c:v>41430</c:v>
                </c:pt>
                <c:pt idx="8">
                  <c:v>47420</c:v>
                </c:pt>
                <c:pt idx="9">
                  <c:v>53420</c:v>
                </c:pt>
                <c:pt idx="10">
                  <c:v>59420</c:v>
                </c:pt>
                <c:pt idx="11">
                  <c:v>65420</c:v>
                </c:pt>
                <c:pt idx="12">
                  <c:v>71220</c:v>
                </c:pt>
                <c:pt idx="13">
                  <c:v>71590</c:v>
                </c:pt>
                <c:pt idx="14">
                  <c:v>71800</c:v>
                </c:pt>
                <c:pt idx="15">
                  <c:v>71910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9-4C82-AE79-407635C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BEV_stock!$G$4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BEV_stock!$C$45:$C$60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BEV_stock!$G$45:$G$60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</c:v>
                      </c:pt>
                      <c:pt idx="1">
                        <c:v>5830</c:v>
                      </c:pt>
                      <c:pt idx="2">
                        <c:v>11620</c:v>
                      </c:pt>
                      <c:pt idx="3">
                        <c:v>17510</c:v>
                      </c:pt>
                      <c:pt idx="4">
                        <c:v>23470</c:v>
                      </c:pt>
                      <c:pt idx="5">
                        <c:v>29460</c:v>
                      </c:pt>
                      <c:pt idx="6">
                        <c:v>35450</c:v>
                      </c:pt>
                      <c:pt idx="7">
                        <c:v>41440</c:v>
                      </c:pt>
                      <c:pt idx="8">
                        <c:v>47430</c:v>
                      </c:pt>
                      <c:pt idx="9">
                        <c:v>53430</c:v>
                      </c:pt>
                      <c:pt idx="10">
                        <c:v>59430</c:v>
                      </c:pt>
                      <c:pt idx="11">
                        <c:v>65430</c:v>
                      </c:pt>
                      <c:pt idx="12">
                        <c:v>71230</c:v>
                      </c:pt>
                      <c:pt idx="13">
                        <c:v>71600</c:v>
                      </c:pt>
                      <c:pt idx="14">
                        <c:v>71810</c:v>
                      </c:pt>
                      <c:pt idx="15">
                        <c:v>71920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3B-4CA7-AD1F-5D4CDD498A2B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BEV_incentive!$C$3</c:f>
          <c:strCache>
            <c:ptCount val="1"/>
            <c:pt idx="0">
              <c:v>Day_cab+BEV_incentive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8-4BC9-B46B-B8D95A0D6F89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8-4BC9-B46B-B8D95A0D6F89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8334230.8213800304</c:v>
                </c:pt>
                <c:pt idx="6">
                  <c:v>10337164.829739699</c:v>
                </c:pt>
                <c:pt idx="7">
                  <c:v>21544280.465376802</c:v>
                </c:pt>
                <c:pt idx="8">
                  <c:v>59368738.666135401</c:v>
                </c:pt>
                <c:pt idx="9">
                  <c:v>214943304.86807099</c:v>
                </c:pt>
                <c:pt idx="10">
                  <c:v>440267479.37102199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8-4BC9-B46B-B8D95A0D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8334230.8213800304</c:v>
                      </c:pt>
                      <c:pt idx="6">
                        <c:v>10337164.829739699</c:v>
                      </c:pt>
                      <c:pt idx="7">
                        <c:v>21544280.465376802</c:v>
                      </c:pt>
                      <c:pt idx="8">
                        <c:v>59368738.666135401</c:v>
                      </c:pt>
                      <c:pt idx="9">
                        <c:v>214943304.86807099</c:v>
                      </c:pt>
                      <c:pt idx="10">
                        <c:v>440267479.37102199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C77-4908-950F-91D4BDFE81D4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BEV_incentive!$C$23</c:f>
          <c:strCache>
            <c:ptCount val="1"/>
            <c:pt idx="0">
              <c:v>Sleeper+BEV_incentive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4-4305-A00D-95ED748457DC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4-4305-A00D-95ED748457DC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2524185.4735733299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4-4305-A00D-95ED748457DC}"/>
            </c:ext>
          </c:extLst>
        </c:ser>
        <c:ser>
          <c:idx val="3"/>
          <c:order val="3"/>
          <c:tx>
            <c:strRef>
              <c:f>BEV_incentive!$G$4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BEV_incentive!$G$25:$G$40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3707854.4405892901</c:v>
                </c:pt>
                <c:pt idx="10">
                  <c:v>69880454.935830206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1-4EEA-8590-D05E2D6D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BEV_incentive!$C$43</c:f>
          <c:strCache>
            <c:ptCount val="1"/>
            <c:pt idx="0">
              <c:v>Bus+BEV_incentive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E-495A-AEFC-E46824E508D0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BEV_incentive!$E$45:$E$60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507695914.03207803</c:v>
                </c:pt>
                <c:pt idx="3">
                  <c:v>495741262.86942202</c:v>
                </c:pt>
                <c:pt idx="4">
                  <c:v>475910732.28800601</c:v>
                </c:pt>
                <c:pt idx="5">
                  <c:v>454993006.371768</c:v>
                </c:pt>
                <c:pt idx="6">
                  <c:v>431359056.27362603</c:v>
                </c:pt>
                <c:pt idx="7">
                  <c:v>340279157.300964</c:v>
                </c:pt>
                <c:pt idx="8">
                  <c:v>255384861.921736</c:v>
                </c:pt>
                <c:pt idx="9">
                  <c:v>178912119.39018199</c:v>
                </c:pt>
                <c:pt idx="10">
                  <c:v>110858608.698108</c:v>
                </c:pt>
                <c:pt idx="11">
                  <c:v>53629809.456677802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E-495A-AEFC-E46824E508D0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BEV_incentive!$F$45:$F$60</c:f>
              <c:numCache>
                <c:formatCode>General</c:formatCode>
                <c:ptCount val="16"/>
                <c:pt idx="0">
                  <c:v>0</c:v>
                </c:pt>
                <c:pt idx="1">
                  <c:v>510476826.22666198</c:v>
                </c:pt>
                <c:pt idx="2">
                  <c:v>488496742.38988698</c:v>
                </c:pt>
                <c:pt idx="3">
                  <c:v>457460794.28214198</c:v>
                </c:pt>
                <c:pt idx="4">
                  <c:v>422476256.87923902</c:v>
                </c:pt>
                <c:pt idx="5">
                  <c:v>385478283.42011499</c:v>
                </c:pt>
                <c:pt idx="6">
                  <c:v>287951834.63426399</c:v>
                </c:pt>
                <c:pt idx="7">
                  <c:v>203742307.86322799</c:v>
                </c:pt>
                <c:pt idx="8">
                  <c:v>132846032.060645</c:v>
                </c:pt>
                <c:pt idx="9">
                  <c:v>75391141.059492394</c:v>
                </c:pt>
                <c:pt idx="10">
                  <c:v>31032682.6430002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E-495A-AEFC-E46824E5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508555052.847754</c:v>
                      </c:pt>
                      <c:pt idx="2">
                        <c:v>484528167.09787798</c:v>
                      </c:pt>
                      <c:pt idx="3">
                        <c:v>451408040.09267098</c:v>
                      </c:pt>
                      <c:pt idx="4">
                        <c:v>415053526.10923898</c:v>
                      </c:pt>
                      <c:pt idx="5">
                        <c:v>375217779.31009299</c:v>
                      </c:pt>
                      <c:pt idx="6">
                        <c:v>277692274.45247501</c:v>
                      </c:pt>
                      <c:pt idx="7">
                        <c:v>194167599.359909</c:v>
                      </c:pt>
                      <c:pt idx="8">
                        <c:v>124639894.200387</c:v>
                      </c:pt>
                      <c:pt idx="9">
                        <c:v>69226326.194188893</c:v>
                      </c:pt>
                      <c:pt idx="10">
                        <c:v>27608113.996320799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CE6-47E7-9D54-523B44AF4AA3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931E0-DE78-4C4B-9317-9D7F61FD6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DDCA4-5997-4E13-9E75-F26824E19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22108-B13E-4635-B7ED-26B04DBF7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988A6-530D-4248-BFAB-F471A1EE3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500F3-B5BD-4FA3-9578-A1F71C88B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C3405-9C30-450D-B7E1-F26B8C466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D0E8C-A607-4DAF-9E33-16FD2077C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838BF-979E-480C-BAB8-6100AE6E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94202-4BAB-4604-B293-7405CEAB7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30</xdr:col>
      <xdr:colOff>304800</xdr:colOff>
      <xdr:row>18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A9672-2E6F-4A99-BD71-44CF636A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31</xdr:col>
      <xdr:colOff>304800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DF101-4131-42DE-B38A-1C496351D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163286</xdr:colOff>
      <xdr:row>41</xdr:row>
      <xdr:rowOff>90715</xdr:rowOff>
    </xdr:from>
    <xdr:to>
      <xdr:col>31</xdr:col>
      <xdr:colOff>468086</xdr:colOff>
      <xdr:row>56</xdr:row>
      <xdr:rowOff>74386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2E33F2-6B20-478E-B6FE-1C3895BE4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595993</xdr:colOff>
      <xdr:row>42</xdr:row>
      <xdr:rowOff>4535</xdr:rowOff>
    </xdr:from>
    <xdr:to>
      <xdr:col>15</xdr:col>
      <xdr:colOff>291193</xdr:colOff>
      <xdr:row>56</xdr:row>
      <xdr:rowOff>166914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A8E2B-76D3-4AFB-BC97-CB8EE2ED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F9BE9-2762-4687-B025-FF012C328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7BAB0-D155-4825-9ACE-BD1D3969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50D52-CFC9-408B-9C18-B1835CB28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30</xdr:col>
      <xdr:colOff>304800</xdr:colOff>
      <xdr:row>18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C40D2C-4AD4-475C-9858-D300FDB86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31</xdr:col>
      <xdr:colOff>304800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BEA7E-61B6-4897-8FAE-63C3C69E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163286</xdr:colOff>
      <xdr:row>41</xdr:row>
      <xdr:rowOff>90715</xdr:rowOff>
    </xdr:from>
    <xdr:to>
      <xdr:col>31</xdr:col>
      <xdr:colOff>468086</xdr:colOff>
      <xdr:row>56</xdr:row>
      <xdr:rowOff>74386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12668C-A08A-4DBF-A222-CA4BC47E3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3C069-F6D7-40AC-BC2E-F6FF121AC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AAD2E-DDF9-471D-97C1-D4487ECE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76061-3BA7-4DAE-9877-E55B45BE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339725</xdr:colOff>
      <xdr:row>8</xdr:row>
      <xdr:rowOff>98425</xdr:rowOff>
    </xdr:from>
    <xdr:to>
      <xdr:col>12</xdr:col>
      <xdr:colOff>34925</xdr:colOff>
      <xdr:row>23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A815C-7025-4B77-94ED-3BD8212F0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708025</xdr:colOff>
      <xdr:row>8</xdr:row>
      <xdr:rowOff>104775</xdr:rowOff>
    </xdr:from>
    <xdr:to>
      <xdr:col>17</xdr:col>
      <xdr:colOff>257175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2F822-CA2C-4658-AEBC-B3EEC657D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E124-6DB2-4450-B688-DBBC3BF44724}">
  <dimension ref="A1:M49"/>
  <sheetViews>
    <sheetView workbookViewId="0">
      <selection activeCell="E22" sqref="E2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8443215250.0159798</v>
      </c>
      <c r="J3">
        <v>0</v>
      </c>
      <c r="K3">
        <v>0</v>
      </c>
      <c r="L3">
        <v>0</v>
      </c>
      <c r="M3">
        <v>85783066940.162399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8416097185.9512501</v>
      </c>
      <c r="J4">
        <v>0</v>
      </c>
      <c r="K4">
        <v>0</v>
      </c>
      <c r="L4">
        <v>0</v>
      </c>
      <c r="M4">
        <v>85507547409.264694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8375420089.8584805</v>
      </c>
      <c r="J5">
        <v>0</v>
      </c>
      <c r="K5">
        <v>0</v>
      </c>
      <c r="L5">
        <v>0</v>
      </c>
      <c r="M5">
        <v>85094268112.962097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8321183961.7376499</v>
      </c>
      <c r="J6">
        <v>0</v>
      </c>
      <c r="K6">
        <v>0</v>
      </c>
      <c r="L6">
        <v>0</v>
      </c>
      <c r="M6">
        <v>84543229051.254593</v>
      </c>
    </row>
    <row r="7" spans="1:13" x14ac:dyDescent="0.35">
      <c r="A7" t="s">
        <v>13</v>
      </c>
      <c r="B7">
        <v>2025</v>
      </c>
      <c r="C7">
        <v>0</v>
      </c>
      <c r="D7">
        <v>90600</v>
      </c>
      <c r="E7">
        <v>0</v>
      </c>
      <c r="F7">
        <v>906000</v>
      </c>
      <c r="G7">
        <v>0</v>
      </c>
      <c r="H7">
        <v>51939937598.229103</v>
      </c>
      <c r="I7">
        <v>8253388801.5884399</v>
      </c>
      <c r="J7">
        <v>0</v>
      </c>
      <c r="K7">
        <v>0</v>
      </c>
      <c r="L7">
        <v>0</v>
      </c>
      <c r="M7">
        <v>83854430224.138596</v>
      </c>
    </row>
    <row r="8" spans="1:13" x14ac:dyDescent="0.35">
      <c r="A8" t="s">
        <v>13</v>
      </c>
      <c r="B8">
        <v>2026</v>
      </c>
      <c r="C8">
        <v>0</v>
      </c>
      <c r="D8">
        <v>90600</v>
      </c>
      <c r="E8">
        <v>0</v>
      </c>
      <c r="F8">
        <v>906000</v>
      </c>
      <c r="G8">
        <v>0</v>
      </c>
      <c r="H8">
        <v>51939937598.229103</v>
      </c>
      <c r="I8">
        <v>8172034609.3993301</v>
      </c>
      <c r="J8">
        <v>0</v>
      </c>
      <c r="K8">
        <v>0</v>
      </c>
      <c r="L8">
        <v>0</v>
      </c>
      <c r="M8">
        <v>83027871631.497192</v>
      </c>
    </row>
    <row r="9" spans="1:13" x14ac:dyDescent="0.35">
      <c r="A9" t="s">
        <v>13</v>
      </c>
      <c r="B9">
        <v>2027</v>
      </c>
      <c r="C9">
        <v>0</v>
      </c>
      <c r="D9">
        <v>90600</v>
      </c>
      <c r="E9">
        <v>0</v>
      </c>
      <c r="F9">
        <v>906000</v>
      </c>
      <c r="G9">
        <v>0</v>
      </c>
      <c r="H9">
        <v>51939937598.229103</v>
      </c>
      <c r="I9">
        <v>8077121385.1896296</v>
      </c>
      <c r="J9">
        <v>0</v>
      </c>
      <c r="K9">
        <v>0</v>
      </c>
      <c r="L9">
        <v>0</v>
      </c>
      <c r="M9">
        <v>82063553273.526596</v>
      </c>
    </row>
    <row r="10" spans="1:13" x14ac:dyDescent="0.35">
      <c r="A10" t="s">
        <v>13</v>
      </c>
      <c r="B10">
        <v>2028</v>
      </c>
      <c r="C10">
        <v>0</v>
      </c>
      <c r="D10">
        <v>90600</v>
      </c>
      <c r="E10">
        <v>0</v>
      </c>
      <c r="F10">
        <v>906000</v>
      </c>
      <c r="G10">
        <v>0</v>
      </c>
      <c r="H10">
        <v>51939937598.229103</v>
      </c>
      <c r="I10">
        <v>7968649128.9491701</v>
      </c>
      <c r="J10">
        <v>0</v>
      </c>
      <c r="K10">
        <v>0</v>
      </c>
      <c r="L10">
        <v>0</v>
      </c>
      <c r="M10">
        <v>80961475150.123596</v>
      </c>
    </row>
    <row r="11" spans="1:13" x14ac:dyDescent="0.35">
      <c r="A11" t="s">
        <v>13</v>
      </c>
      <c r="B11">
        <v>2029</v>
      </c>
      <c r="C11">
        <v>0</v>
      </c>
      <c r="D11">
        <v>90600</v>
      </c>
      <c r="E11">
        <v>0</v>
      </c>
      <c r="F11">
        <v>906000</v>
      </c>
      <c r="G11">
        <v>0</v>
      </c>
      <c r="H11">
        <v>51939937598.229103</v>
      </c>
      <c r="I11">
        <v>7846617840.6706896</v>
      </c>
      <c r="J11">
        <v>0</v>
      </c>
      <c r="K11">
        <v>0</v>
      </c>
      <c r="L11">
        <v>0</v>
      </c>
      <c r="M11">
        <v>79721637261.214203</v>
      </c>
    </row>
    <row r="12" spans="1:13" x14ac:dyDescent="0.35">
      <c r="A12" t="s">
        <v>13</v>
      </c>
      <c r="B12">
        <v>2030</v>
      </c>
      <c r="C12">
        <v>0</v>
      </c>
      <c r="D12">
        <v>90600</v>
      </c>
      <c r="E12">
        <v>0</v>
      </c>
      <c r="F12">
        <v>906000</v>
      </c>
      <c r="G12">
        <v>0</v>
      </c>
      <c r="H12">
        <v>51939937598.229103</v>
      </c>
      <c r="I12">
        <v>7711027520.3638897</v>
      </c>
      <c r="J12">
        <v>0</v>
      </c>
      <c r="K12">
        <v>0</v>
      </c>
      <c r="L12">
        <v>0</v>
      </c>
      <c r="M12">
        <v>78344039606.897095</v>
      </c>
    </row>
    <row r="13" spans="1:13" x14ac:dyDescent="0.35">
      <c r="A13" t="s">
        <v>13</v>
      </c>
      <c r="B13">
        <v>2031</v>
      </c>
      <c r="C13">
        <v>0</v>
      </c>
      <c r="D13">
        <v>90600</v>
      </c>
      <c r="E13">
        <v>0</v>
      </c>
      <c r="F13">
        <v>906000</v>
      </c>
      <c r="G13">
        <v>0</v>
      </c>
      <c r="H13">
        <v>51939937598.229103</v>
      </c>
      <c r="I13">
        <v>7575437200.0626802</v>
      </c>
      <c r="J13">
        <v>0</v>
      </c>
      <c r="K13">
        <v>0</v>
      </c>
      <c r="L13">
        <v>0</v>
      </c>
      <c r="M13">
        <v>76966441952.636795</v>
      </c>
    </row>
    <row r="14" spans="1:13" x14ac:dyDescent="0.35">
      <c r="A14" t="s">
        <v>13</v>
      </c>
      <c r="B14">
        <v>2032</v>
      </c>
      <c r="C14">
        <v>0</v>
      </c>
      <c r="D14">
        <v>90600</v>
      </c>
      <c r="E14">
        <v>0</v>
      </c>
      <c r="F14">
        <v>906000</v>
      </c>
      <c r="G14">
        <v>0</v>
      </c>
      <c r="H14">
        <v>51939937598.229103</v>
      </c>
      <c r="I14">
        <v>7439846879.7601404</v>
      </c>
      <c r="J14">
        <v>0</v>
      </c>
      <c r="K14">
        <v>0</v>
      </c>
      <c r="L14">
        <v>0</v>
      </c>
      <c r="M14">
        <v>75588844298.363098</v>
      </c>
    </row>
    <row r="15" spans="1:13" x14ac:dyDescent="0.35">
      <c r="A15" t="s">
        <v>13</v>
      </c>
      <c r="B15">
        <v>2033</v>
      </c>
      <c r="C15">
        <v>0</v>
      </c>
      <c r="D15">
        <v>90600</v>
      </c>
      <c r="E15">
        <v>0</v>
      </c>
      <c r="F15">
        <v>906000</v>
      </c>
      <c r="G15">
        <v>0</v>
      </c>
      <c r="H15">
        <v>51939937598.229103</v>
      </c>
      <c r="I15">
        <v>7304256559.45329</v>
      </c>
      <c r="J15">
        <v>0</v>
      </c>
      <c r="K15">
        <v>0</v>
      </c>
      <c r="L15">
        <v>0</v>
      </c>
      <c r="M15">
        <v>74211246644.045395</v>
      </c>
    </row>
    <row r="16" spans="1:13" x14ac:dyDescent="0.35">
      <c r="A16" t="s">
        <v>13</v>
      </c>
      <c r="B16">
        <v>2034</v>
      </c>
      <c r="C16">
        <v>0</v>
      </c>
      <c r="D16">
        <v>90600</v>
      </c>
      <c r="E16">
        <v>0</v>
      </c>
      <c r="F16">
        <v>906000</v>
      </c>
      <c r="G16">
        <v>0</v>
      </c>
      <c r="H16">
        <v>51939937598.229103</v>
      </c>
      <c r="I16">
        <v>7168666239.1499701</v>
      </c>
      <c r="J16">
        <v>0</v>
      </c>
      <c r="K16">
        <v>0</v>
      </c>
      <c r="L16">
        <v>0</v>
      </c>
      <c r="M16">
        <v>72833648989.763702</v>
      </c>
    </row>
    <row r="17" spans="1:13" x14ac:dyDescent="0.35">
      <c r="A17" t="s">
        <v>13</v>
      </c>
      <c r="B17">
        <v>2035</v>
      </c>
      <c r="C17">
        <v>30</v>
      </c>
      <c r="D17">
        <v>90570</v>
      </c>
      <c r="E17">
        <v>30</v>
      </c>
      <c r="F17">
        <v>905970</v>
      </c>
      <c r="G17">
        <v>1719865.48338882</v>
      </c>
      <c r="H17">
        <v>51938217732.745697</v>
      </c>
      <c r="I17">
        <v>7032863239.3924503</v>
      </c>
      <c r="J17">
        <v>4370004.54297987</v>
      </c>
      <c r="K17">
        <v>0</v>
      </c>
      <c r="L17">
        <v>0</v>
      </c>
      <c r="M17">
        <v>71454801658.1745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8753880733.2644596</v>
      </c>
      <c r="J19">
        <v>0</v>
      </c>
      <c r="K19">
        <v>0</v>
      </c>
      <c r="L19">
        <v>0</v>
      </c>
      <c r="M19">
        <v>88939428249.966995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8730332174.6834202</v>
      </c>
      <c r="J20">
        <v>0</v>
      </c>
      <c r="K20">
        <v>0</v>
      </c>
      <c r="L20">
        <v>0</v>
      </c>
      <c r="M20">
        <v>88700174894.783493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8695009336.8149796</v>
      </c>
      <c r="J21">
        <v>0</v>
      </c>
      <c r="K21">
        <v>0</v>
      </c>
      <c r="L21">
        <v>0</v>
      </c>
      <c r="M21">
        <v>88341294862.040207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8647912219.6519699</v>
      </c>
      <c r="J22">
        <v>0</v>
      </c>
      <c r="K22">
        <v>0</v>
      </c>
      <c r="L22">
        <v>0</v>
      </c>
      <c r="M22">
        <v>87862788151.664001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8589040823.19872</v>
      </c>
      <c r="J23">
        <v>0</v>
      </c>
      <c r="K23">
        <v>0</v>
      </c>
      <c r="L23">
        <v>0</v>
      </c>
      <c r="M23">
        <v>87264654763.699005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8518395147.4534597</v>
      </c>
      <c r="J24">
        <v>0</v>
      </c>
      <c r="K24">
        <v>0</v>
      </c>
      <c r="L24">
        <v>0</v>
      </c>
      <c r="M24">
        <v>86546894698.127106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8435975192.4183598</v>
      </c>
      <c r="J25">
        <v>0</v>
      </c>
      <c r="K25">
        <v>0</v>
      </c>
      <c r="L25">
        <v>0</v>
      </c>
      <c r="M25">
        <v>85709507954.970505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8341780958.0861502</v>
      </c>
      <c r="J26">
        <v>0</v>
      </c>
      <c r="K26">
        <v>0</v>
      </c>
      <c r="L26">
        <v>0</v>
      </c>
      <c r="M26">
        <v>84752494534.155304</v>
      </c>
    </row>
    <row r="27" spans="1:13" x14ac:dyDescent="0.35">
      <c r="A27" t="s">
        <v>14</v>
      </c>
      <c r="B27">
        <v>2029</v>
      </c>
      <c r="C27">
        <v>0</v>
      </c>
      <c r="D27">
        <v>57600</v>
      </c>
      <c r="E27">
        <v>0</v>
      </c>
      <c r="F27">
        <v>576000</v>
      </c>
      <c r="G27">
        <v>0</v>
      </c>
      <c r="H27">
        <v>50258306310.524803</v>
      </c>
      <c r="I27">
        <v>8235812444.4698696</v>
      </c>
      <c r="J27">
        <v>0</v>
      </c>
      <c r="K27">
        <v>0</v>
      </c>
      <c r="L27">
        <v>0</v>
      </c>
      <c r="M27">
        <v>83675854435.813904</v>
      </c>
    </row>
    <row r="28" spans="1:13" x14ac:dyDescent="0.35">
      <c r="A28" t="s">
        <v>14</v>
      </c>
      <c r="B28">
        <v>2030</v>
      </c>
      <c r="C28">
        <v>0</v>
      </c>
      <c r="D28">
        <v>57600</v>
      </c>
      <c r="E28">
        <v>0</v>
      </c>
      <c r="F28">
        <v>576000</v>
      </c>
      <c r="G28">
        <v>0</v>
      </c>
      <c r="H28">
        <v>50258306310.524803</v>
      </c>
      <c r="I28">
        <v>8118069651.5612898</v>
      </c>
      <c r="J28">
        <v>0</v>
      </c>
      <c r="K28">
        <v>0</v>
      </c>
      <c r="L28">
        <v>0</v>
      </c>
      <c r="M28">
        <v>82479587659.862793</v>
      </c>
    </row>
    <row r="29" spans="1:13" x14ac:dyDescent="0.35">
      <c r="A29" t="s">
        <v>14</v>
      </c>
      <c r="B29">
        <v>2031</v>
      </c>
      <c r="C29">
        <v>0</v>
      </c>
      <c r="D29">
        <v>57600</v>
      </c>
      <c r="E29">
        <v>0</v>
      </c>
      <c r="F29">
        <v>576000</v>
      </c>
      <c r="G29">
        <v>0</v>
      </c>
      <c r="H29">
        <v>50258306310.524803</v>
      </c>
      <c r="I29">
        <v>8000326858.6535702</v>
      </c>
      <c r="J29">
        <v>0</v>
      </c>
      <c r="K29">
        <v>0</v>
      </c>
      <c r="L29">
        <v>0</v>
      </c>
      <c r="M29">
        <v>81283320883.920303</v>
      </c>
    </row>
    <row r="30" spans="1:13" x14ac:dyDescent="0.35">
      <c r="A30" t="s">
        <v>14</v>
      </c>
      <c r="B30">
        <v>2032</v>
      </c>
      <c r="C30">
        <v>0</v>
      </c>
      <c r="D30">
        <v>57600</v>
      </c>
      <c r="E30">
        <v>0</v>
      </c>
      <c r="F30">
        <v>576000</v>
      </c>
      <c r="G30">
        <v>0</v>
      </c>
      <c r="H30">
        <v>50258306310.524803</v>
      </c>
      <c r="I30">
        <v>7882584065.7410297</v>
      </c>
      <c r="J30">
        <v>0</v>
      </c>
      <c r="K30">
        <v>0</v>
      </c>
      <c r="L30">
        <v>0</v>
      </c>
      <c r="M30">
        <v>80087054107.928894</v>
      </c>
    </row>
    <row r="31" spans="1:13" x14ac:dyDescent="0.35">
      <c r="A31" t="s">
        <v>14</v>
      </c>
      <c r="B31">
        <v>2033</v>
      </c>
      <c r="C31">
        <v>0</v>
      </c>
      <c r="D31">
        <v>57600</v>
      </c>
      <c r="E31">
        <v>0</v>
      </c>
      <c r="F31">
        <v>576000</v>
      </c>
      <c r="G31">
        <v>0</v>
      </c>
      <c r="H31">
        <v>50258306310.524803</v>
      </c>
      <c r="I31">
        <v>7764841272.8332195</v>
      </c>
      <c r="J31">
        <v>0</v>
      </c>
      <c r="K31">
        <v>0</v>
      </c>
      <c r="L31">
        <v>0</v>
      </c>
      <c r="M31">
        <v>78890787331.985504</v>
      </c>
    </row>
    <row r="32" spans="1:13" x14ac:dyDescent="0.35">
      <c r="A32" t="s">
        <v>14</v>
      </c>
      <c r="B32">
        <v>2034</v>
      </c>
      <c r="C32">
        <v>0</v>
      </c>
      <c r="D32">
        <v>57600</v>
      </c>
      <c r="E32">
        <v>0</v>
      </c>
      <c r="F32">
        <v>576000</v>
      </c>
      <c r="G32">
        <v>0</v>
      </c>
      <c r="H32">
        <v>50258306310.524803</v>
      </c>
      <c r="I32">
        <v>7647098479.92488</v>
      </c>
      <c r="J32">
        <v>0</v>
      </c>
      <c r="K32">
        <v>0</v>
      </c>
      <c r="L32">
        <v>0</v>
      </c>
      <c r="M32">
        <v>77694520556.036804</v>
      </c>
    </row>
    <row r="33" spans="1:13" x14ac:dyDescent="0.35">
      <c r="A33" t="s">
        <v>14</v>
      </c>
      <c r="B33">
        <v>2035</v>
      </c>
      <c r="C33">
        <v>0</v>
      </c>
      <c r="D33">
        <v>57600</v>
      </c>
      <c r="E33">
        <v>0</v>
      </c>
      <c r="F33">
        <v>576000</v>
      </c>
      <c r="G33">
        <v>0</v>
      </c>
      <c r="H33">
        <v>50258306310.524803</v>
      </c>
      <c r="I33">
        <v>7529355687.0160398</v>
      </c>
      <c r="J33">
        <v>0</v>
      </c>
      <c r="K33">
        <v>0</v>
      </c>
      <c r="L33">
        <v>0</v>
      </c>
      <c r="M33">
        <v>76498253780.082993</v>
      </c>
    </row>
    <row r="34" spans="1:13" x14ac:dyDescent="0.35">
      <c r="A34" t="s">
        <v>15</v>
      </c>
      <c r="B34">
        <v>2020</v>
      </c>
      <c r="C34">
        <v>200</v>
      </c>
      <c r="D34">
        <v>5800</v>
      </c>
      <c r="E34">
        <v>200</v>
      </c>
      <c r="F34">
        <v>71800</v>
      </c>
      <c r="G34">
        <v>7757224.3530007796</v>
      </c>
      <c r="H34">
        <v>2784843542.72685</v>
      </c>
      <c r="I34">
        <v>393414715.31589502</v>
      </c>
      <c r="J34">
        <v>15671064.1467636</v>
      </c>
      <c r="K34">
        <v>0</v>
      </c>
      <c r="L34">
        <v>0</v>
      </c>
      <c r="M34">
        <v>4003628341.3586998</v>
      </c>
    </row>
    <row r="35" spans="1:13" x14ac:dyDescent="0.35">
      <c r="A35" t="s">
        <v>15</v>
      </c>
      <c r="B35">
        <v>2021</v>
      </c>
      <c r="C35">
        <v>360</v>
      </c>
      <c r="D35">
        <v>5640</v>
      </c>
      <c r="E35">
        <v>560</v>
      </c>
      <c r="F35">
        <v>71440</v>
      </c>
      <c r="G35">
        <v>21720228.188402101</v>
      </c>
      <c r="H35">
        <v>2770880538.8914599</v>
      </c>
      <c r="I35">
        <v>390953508.59568298</v>
      </c>
      <c r="J35">
        <v>43501934.764258102</v>
      </c>
      <c r="K35">
        <v>0</v>
      </c>
      <c r="L35">
        <v>0</v>
      </c>
      <c r="M35">
        <v>3989623277.23561</v>
      </c>
    </row>
    <row r="36" spans="1:13" x14ac:dyDescent="0.35">
      <c r="A36" t="s">
        <v>15</v>
      </c>
      <c r="B36">
        <v>2022</v>
      </c>
      <c r="C36">
        <v>700</v>
      </c>
      <c r="D36">
        <v>5300</v>
      </c>
      <c r="E36">
        <v>1260</v>
      </c>
      <c r="F36">
        <v>70740</v>
      </c>
      <c r="G36">
        <v>48870513.423904903</v>
      </c>
      <c r="H36">
        <v>2743730253.6559601</v>
      </c>
      <c r="I36">
        <v>386199597.13694</v>
      </c>
      <c r="J36">
        <v>96884373.763063997</v>
      </c>
      <c r="K36">
        <v>0</v>
      </c>
      <c r="L36">
        <v>0</v>
      </c>
      <c r="M36">
        <v>3961495305.1798902</v>
      </c>
    </row>
    <row r="37" spans="1:13" x14ac:dyDescent="0.35">
      <c r="A37" t="s">
        <v>15</v>
      </c>
      <c r="B37">
        <v>2023</v>
      </c>
      <c r="C37">
        <v>1360</v>
      </c>
      <c r="D37">
        <v>4640</v>
      </c>
      <c r="E37">
        <v>2620</v>
      </c>
      <c r="F37">
        <v>69380</v>
      </c>
      <c r="G37">
        <v>101619639.02430999</v>
      </c>
      <c r="H37">
        <v>2690981128.0555701</v>
      </c>
      <c r="I37">
        <v>377541691.42284101</v>
      </c>
      <c r="J37">
        <v>199174435.032015</v>
      </c>
      <c r="K37">
        <v>0</v>
      </c>
      <c r="L37">
        <v>0</v>
      </c>
      <c r="M37">
        <v>3910573750.3235798</v>
      </c>
    </row>
    <row r="38" spans="1:13" x14ac:dyDescent="0.35">
      <c r="A38" t="s">
        <v>15</v>
      </c>
      <c r="B38">
        <v>2024</v>
      </c>
      <c r="C38">
        <v>2290</v>
      </c>
      <c r="D38">
        <v>3710</v>
      </c>
      <c r="E38">
        <v>4910</v>
      </c>
      <c r="F38">
        <v>67090</v>
      </c>
      <c r="G38">
        <v>190439857.86616701</v>
      </c>
      <c r="H38">
        <v>2602160909.2137299</v>
      </c>
      <c r="I38">
        <v>363708314.58581603</v>
      </c>
      <c r="J38">
        <v>369014422.85804898</v>
      </c>
      <c r="K38">
        <v>0</v>
      </c>
      <c r="L38">
        <v>0</v>
      </c>
      <c r="M38">
        <v>3828638288.6127901</v>
      </c>
    </row>
    <row r="39" spans="1:13" x14ac:dyDescent="0.35">
      <c r="A39" t="s">
        <v>15</v>
      </c>
      <c r="B39">
        <v>2025</v>
      </c>
      <c r="C39">
        <v>3310</v>
      </c>
      <c r="D39">
        <v>2690</v>
      </c>
      <c r="E39">
        <v>8220</v>
      </c>
      <c r="F39">
        <v>63780</v>
      </c>
      <c r="G39">
        <v>318821920.90833002</v>
      </c>
      <c r="H39">
        <v>2473778846.1716099</v>
      </c>
      <c r="I39">
        <v>344406468.53583401</v>
      </c>
      <c r="J39">
        <v>611036945.00767398</v>
      </c>
      <c r="K39">
        <v>0</v>
      </c>
      <c r="L39">
        <v>0</v>
      </c>
      <c r="M39">
        <v>3711505058.7142401</v>
      </c>
    </row>
    <row r="40" spans="1:13" x14ac:dyDescent="0.35">
      <c r="A40" t="s">
        <v>15</v>
      </c>
      <c r="B40">
        <v>2026</v>
      </c>
      <c r="C40">
        <v>4320</v>
      </c>
      <c r="D40">
        <v>1680</v>
      </c>
      <c r="E40">
        <v>12540</v>
      </c>
      <c r="F40">
        <v>59460</v>
      </c>
      <c r="G40">
        <v>486377966.93315399</v>
      </c>
      <c r="H40">
        <v>2306222800.1468301</v>
      </c>
      <c r="I40">
        <v>319862495.09377301</v>
      </c>
      <c r="J40">
        <v>922384701.61680996</v>
      </c>
      <c r="K40">
        <v>0</v>
      </c>
      <c r="L40">
        <v>0</v>
      </c>
      <c r="M40">
        <v>3557510486.6121001</v>
      </c>
    </row>
    <row r="41" spans="1:13" x14ac:dyDescent="0.35">
      <c r="A41" t="s">
        <v>15</v>
      </c>
      <c r="B41">
        <v>2027</v>
      </c>
      <c r="C41">
        <v>5320</v>
      </c>
      <c r="D41">
        <v>680</v>
      </c>
      <c r="E41">
        <v>17860</v>
      </c>
      <c r="F41">
        <v>54140</v>
      </c>
      <c r="G41">
        <v>692720134.72298396</v>
      </c>
      <c r="H41">
        <v>2099880632.35707</v>
      </c>
      <c r="I41">
        <v>290300136.85797298</v>
      </c>
      <c r="J41">
        <v>1300231813.22527</v>
      </c>
      <c r="K41">
        <v>0</v>
      </c>
      <c r="L41">
        <v>0</v>
      </c>
      <c r="M41">
        <v>3365133501.1651301</v>
      </c>
    </row>
    <row r="42" spans="1:13" x14ac:dyDescent="0.35">
      <c r="A42" t="s">
        <v>15</v>
      </c>
      <c r="B42">
        <v>2028</v>
      </c>
      <c r="C42">
        <v>5800</v>
      </c>
      <c r="D42">
        <v>200</v>
      </c>
      <c r="E42">
        <v>23660</v>
      </c>
      <c r="F42">
        <v>48340</v>
      </c>
      <c r="G42">
        <v>917679640.96001601</v>
      </c>
      <c r="H42">
        <v>1874921126.1201</v>
      </c>
      <c r="I42">
        <v>258381492.87198201</v>
      </c>
      <c r="J42">
        <v>1706095782.1316099</v>
      </c>
      <c r="K42">
        <v>0</v>
      </c>
      <c r="L42">
        <v>0</v>
      </c>
      <c r="M42">
        <v>3146880057.7551899</v>
      </c>
    </row>
    <row r="43" spans="1:13" x14ac:dyDescent="0.35">
      <c r="A43" t="s">
        <v>15</v>
      </c>
      <c r="B43">
        <v>2029</v>
      </c>
      <c r="C43">
        <v>5960</v>
      </c>
      <c r="D43">
        <v>40</v>
      </c>
      <c r="E43">
        <v>29620</v>
      </c>
      <c r="F43">
        <v>42380</v>
      </c>
      <c r="G43">
        <v>1148844926.67942</v>
      </c>
      <c r="H43">
        <v>1643755840.4007399</v>
      </c>
      <c r="I43">
        <v>225693593.242607</v>
      </c>
      <c r="J43">
        <v>2116913811.54984</v>
      </c>
      <c r="K43">
        <v>0</v>
      </c>
      <c r="L43">
        <v>0</v>
      </c>
      <c r="M43">
        <v>2910974048.9362898</v>
      </c>
    </row>
    <row r="44" spans="1:13" x14ac:dyDescent="0.35">
      <c r="A44" t="s">
        <v>15</v>
      </c>
      <c r="B44">
        <v>2030</v>
      </c>
      <c r="C44">
        <v>5990</v>
      </c>
      <c r="D44">
        <v>10</v>
      </c>
      <c r="E44">
        <v>35610</v>
      </c>
      <c r="F44">
        <v>36390</v>
      </c>
      <c r="G44">
        <v>1381173796.0517299</v>
      </c>
      <c r="H44">
        <v>1411426971.02843</v>
      </c>
      <c r="I44">
        <v>192863840.800717</v>
      </c>
      <c r="J44">
        <v>2523526109.64498</v>
      </c>
      <c r="K44">
        <v>0</v>
      </c>
      <c r="L44">
        <v>0</v>
      </c>
      <c r="M44">
        <v>2661036881.0165901</v>
      </c>
    </row>
    <row r="45" spans="1:13" x14ac:dyDescent="0.35">
      <c r="A45" t="s">
        <v>15</v>
      </c>
      <c r="B45">
        <v>2031</v>
      </c>
      <c r="C45">
        <v>5990</v>
      </c>
      <c r="D45">
        <v>10</v>
      </c>
      <c r="E45">
        <v>41600</v>
      </c>
      <c r="F45">
        <v>30400</v>
      </c>
      <c r="G45">
        <v>1613502665.4240501</v>
      </c>
      <c r="H45">
        <v>1179098101.6561201</v>
      </c>
      <c r="I45">
        <v>160033221.95133901</v>
      </c>
      <c r="J45">
        <v>2923864800.43013</v>
      </c>
      <c r="K45">
        <v>0</v>
      </c>
      <c r="L45">
        <v>0</v>
      </c>
      <c r="M45">
        <v>2398130228.8192</v>
      </c>
    </row>
    <row r="46" spans="1:13" x14ac:dyDescent="0.35">
      <c r="A46" t="s">
        <v>15</v>
      </c>
      <c r="B46">
        <v>2032</v>
      </c>
      <c r="C46">
        <v>5990</v>
      </c>
      <c r="D46">
        <v>10</v>
      </c>
      <c r="E46">
        <v>47390</v>
      </c>
      <c r="F46">
        <v>24610</v>
      </c>
      <c r="G46">
        <v>1838074310.4433601</v>
      </c>
      <c r="H46">
        <v>954526456.63677096</v>
      </c>
      <c r="I46">
        <v>128297599.411213</v>
      </c>
      <c r="J46">
        <v>3302258819.7585602</v>
      </c>
      <c r="K46">
        <v>0</v>
      </c>
      <c r="L46">
        <v>0</v>
      </c>
      <c r="M46">
        <v>2129728766.7215199</v>
      </c>
    </row>
    <row r="47" spans="1:13" x14ac:dyDescent="0.35">
      <c r="A47" t="s">
        <v>15</v>
      </c>
      <c r="B47">
        <v>2033</v>
      </c>
      <c r="C47">
        <v>5990</v>
      </c>
      <c r="D47">
        <v>10</v>
      </c>
      <c r="E47">
        <v>53020</v>
      </c>
      <c r="F47">
        <v>18980</v>
      </c>
      <c r="G47">
        <v>2056440175.9802699</v>
      </c>
      <c r="H47">
        <v>736160591.09978998</v>
      </c>
      <c r="I47">
        <v>97926454.467050195</v>
      </c>
      <c r="J47">
        <v>3662219425.3063002</v>
      </c>
      <c r="K47">
        <v>0</v>
      </c>
      <c r="L47">
        <v>0</v>
      </c>
      <c r="M47">
        <v>1860315227.5851099</v>
      </c>
    </row>
    <row r="48" spans="1:13" x14ac:dyDescent="0.35">
      <c r="A48" t="s">
        <v>15</v>
      </c>
      <c r="B48">
        <v>2034</v>
      </c>
      <c r="C48">
        <v>5990</v>
      </c>
      <c r="D48">
        <v>10</v>
      </c>
      <c r="E48">
        <v>58310</v>
      </c>
      <c r="F48">
        <v>13690</v>
      </c>
      <c r="G48">
        <v>2261618760.1170902</v>
      </c>
      <c r="H48">
        <v>530982006.96291</v>
      </c>
      <c r="I48">
        <v>69847147.853923306</v>
      </c>
      <c r="J48">
        <v>3990354855.1624799</v>
      </c>
      <c r="K48">
        <v>0</v>
      </c>
      <c r="L48">
        <v>0</v>
      </c>
      <c r="M48">
        <v>1597101941.98399</v>
      </c>
    </row>
    <row r="49" spans="1:13" x14ac:dyDescent="0.35">
      <c r="A49" t="s">
        <v>15</v>
      </c>
      <c r="B49">
        <v>2035</v>
      </c>
      <c r="C49">
        <v>5990</v>
      </c>
      <c r="D49">
        <v>10</v>
      </c>
      <c r="E49">
        <v>62940</v>
      </c>
      <c r="F49">
        <v>9060</v>
      </c>
      <c r="G49">
        <v>2441198503.88901</v>
      </c>
      <c r="H49">
        <v>351402263.190934</v>
      </c>
      <c r="I49">
        <v>45670969.088631801</v>
      </c>
      <c r="J49">
        <v>4263309055.43856</v>
      </c>
      <c r="K49">
        <v>0</v>
      </c>
      <c r="L49">
        <v>0</v>
      </c>
      <c r="M49">
        <v>1352916983.9994299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511C-4DF2-4F82-9B04-0887BB792978}">
  <dimension ref="A1:R42"/>
  <sheetViews>
    <sheetView workbookViewId="0">
      <selection activeCell="C19" sqref="C19"/>
    </sheetView>
  </sheetViews>
  <sheetFormatPr defaultRowHeight="14.5" x14ac:dyDescent="0.35"/>
  <cols>
    <col min="1" max="1" width="19.08984375" customWidth="1"/>
    <col min="8" max="9" width="11.81640625" bestFit="1" customWidth="1"/>
    <col min="10" max="10" width="10.81640625" bestFit="1" customWidth="1"/>
  </cols>
  <sheetData>
    <row r="1" spans="1:17" x14ac:dyDescent="0.35">
      <c r="H1" t="s">
        <v>53</v>
      </c>
    </row>
    <row r="2" spans="1:17" x14ac:dyDescent="0.35">
      <c r="A2" t="s">
        <v>0</v>
      </c>
      <c r="C2" t="s">
        <v>13</v>
      </c>
      <c r="D2" t="s">
        <v>14</v>
      </c>
      <c r="E2" t="s">
        <v>15</v>
      </c>
      <c r="H2" t="s">
        <v>13</v>
      </c>
      <c r="I2" t="s">
        <v>14</v>
      </c>
      <c r="J2" t="s">
        <v>15</v>
      </c>
    </row>
    <row r="3" spans="1:17" x14ac:dyDescent="0.35">
      <c r="A3" t="s">
        <v>23</v>
      </c>
      <c r="C3">
        <v>90600</v>
      </c>
      <c r="D3">
        <v>57600</v>
      </c>
      <c r="E3">
        <v>6000</v>
      </c>
      <c r="H3">
        <f>carbon_emissions!$D$5</f>
        <v>85920826705.567398</v>
      </c>
      <c r="I3">
        <f>carbon_emissions!$D$25</f>
        <v>89059054927.549393</v>
      </c>
      <c r="J3">
        <f>carbon_emissions!$D$45</f>
        <v>4003628341.3586998</v>
      </c>
    </row>
    <row r="4" spans="1:17" x14ac:dyDescent="0.35">
      <c r="A4" t="s">
        <v>24</v>
      </c>
      <c r="C4">
        <v>57328.849446294131</v>
      </c>
      <c r="D4">
        <v>87254.004011296405</v>
      </c>
      <c r="E4">
        <v>38786.121765003889</v>
      </c>
      <c r="H4" s="3">
        <f>H3/1000/1000000</f>
        <v>85.920826705567407</v>
      </c>
      <c r="I4" s="3">
        <f t="shared" ref="I4:J4" si="0">I3/1000/1000000</f>
        <v>89.059054927549397</v>
      </c>
      <c r="J4" s="3">
        <f t="shared" si="0"/>
        <v>4.0036283413586995</v>
      </c>
    </row>
    <row r="5" spans="1:17" x14ac:dyDescent="0.35">
      <c r="A5" t="s">
        <v>25</v>
      </c>
      <c r="C5">
        <v>36267.689987354242</v>
      </c>
      <c r="D5">
        <v>32832.273324082897</v>
      </c>
      <c r="E5">
        <v>10801.611455597653</v>
      </c>
    </row>
    <row r="6" spans="1:17" x14ac:dyDescent="0.35">
      <c r="A6" t="s">
        <v>26</v>
      </c>
      <c r="C6">
        <v>11354.774471870787</v>
      </c>
      <c r="D6">
        <v>21005.073827764416</v>
      </c>
      <c r="E6">
        <v>11354.774471870787</v>
      </c>
    </row>
    <row r="8" spans="1:17" x14ac:dyDescent="0.35">
      <c r="A8" t="s">
        <v>27</v>
      </c>
      <c r="B8">
        <v>2020</v>
      </c>
      <c r="C8">
        <v>11.901953294377487</v>
      </c>
      <c r="D8">
        <v>11.589400574871437</v>
      </c>
      <c r="E8">
        <v>18.785365271903114</v>
      </c>
      <c r="G8" t="s">
        <v>28</v>
      </c>
      <c r="J8" t="s">
        <v>29</v>
      </c>
      <c r="M8" t="s">
        <v>30</v>
      </c>
      <c r="N8">
        <v>2020</v>
      </c>
      <c r="O8">
        <f>1/C8</f>
        <v>8.4019822231398145E-2</v>
      </c>
      <c r="P8">
        <f t="shared" ref="P8:Q9" si="1">1/D8</f>
        <v>8.6285739589348279E-2</v>
      </c>
      <c r="Q8">
        <f t="shared" si="1"/>
        <v>5.3232928161140391E-2</v>
      </c>
    </row>
    <row r="9" spans="1:17" x14ac:dyDescent="0.35">
      <c r="B9">
        <v>2030</v>
      </c>
      <c r="C9">
        <v>13.766043227880452</v>
      </c>
      <c r="D9">
        <v>13.349783635598081</v>
      </c>
      <c r="E9" s="1">
        <f>AVERAGE(C9:D9)/AVERAGE(C8:D8)*E8</f>
        <v>21.683752886926019</v>
      </c>
      <c r="G9">
        <v>13.766043227880452</v>
      </c>
      <c r="H9">
        <v>13.349783635598081</v>
      </c>
      <c r="J9">
        <v>16.660225224703293</v>
      </c>
      <c r="K9">
        <v>16.071721379005741</v>
      </c>
      <c r="N9">
        <v>2030</v>
      </c>
      <c r="O9">
        <f>1/C9</f>
        <v>7.2642514878545048E-2</v>
      </c>
      <c r="P9">
        <f t="shared" si="1"/>
        <v>7.4907581073706236E-2</v>
      </c>
      <c r="Q9">
        <f t="shared" si="1"/>
        <v>4.6117478151253929E-2</v>
      </c>
    </row>
    <row r="10" spans="1:17" x14ac:dyDescent="0.35">
      <c r="N10" t="s">
        <v>31</v>
      </c>
      <c r="O10">
        <f>(O9-O8)/10</f>
        <v>-1.1377307352853096E-3</v>
      </c>
      <c r="P10">
        <f t="shared" ref="P10:Q10" si="2">(P9-P8)/10</f>
        <v>-1.1378158515642043E-3</v>
      </c>
      <c r="Q10">
        <f t="shared" si="2"/>
        <v>-7.1154500098864618E-4</v>
      </c>
    </row>
    <row r="12" spans="1:17" x14ac:dyDescent="0.35">
      <c r="A12" t="s">
        <v>32</v>
      </c>
      <c r="B12">
        <v>2020</v>
      </c>
      <c r="C12">
        <v>6.1418143450536231</v>
      </c>
      <c r="D12">
        <v>6.6620598318259745</v>
      </c>
      <c r="E12">
        <v>7.0786461062877297</v>
      </c>
      <c r="G12" t="s">
        <v>28</v>
      </c>
      <c r="J12" t="s">
        <v>29</v>
      </c>
      <c r="M12" t="s">
        <v>33</v>
      </c>
      <c r="N12">
        <v>2020</v>
      </c>
      <c r="O12">
        <f>1/C12</f>
        <v>0.16281833735423162</v>
      </c>
      <c r="P12">
        <f t="shared" ref="P12:Q13" si="3">1/D12</f>
        <v>0.15010372546082559</v>
      </c>
      <c r="Q12">
        <f t="shared" si="3"/>
        <v>0.14126995261307565</v>
      </c>
    </row>
    <row r="13" spans="1:17" x14ac:dyDescent="0.35">
      <c r="B13">
        <v>2030</v>
      </c>
      <c r="C13">
        <v>7.3145867627389043</v>
      </c>
      <c r="D13">
        <v>7.8941429251780271</v>
      </c>
      <c r="E13" s="1">
        <f>AVERAGE(C13:D13)/AVERAGE(C12:D12)*E12</f>
        <v>8.4081750335657137</v>
      </c>
      <c r="G13">
        <v>7.3145867627389043</v>
      </c>
      <c r="H13">
        <v>7.8941429251780271</v>
      </c>
      <c r="J13">
        <v>8.5923464236502962</v>
      </c>
      <c r="K13">
        <v>9.1541783391047478</v>
      </c>
      <c r="N13">
        <v>2030</v>
      </c>
      <c r="O13">
        <f>1/C13</f>
        <v>0.13671312302891542</v>
      </c>
      <c r="P13">
        <f t="shared" si="3"/>
        <v>0.126676196450731</v>
      </c>
      <c r="Q13">
        <f t="shared" si="3"/>
        <v>0.11893187237515475</v>
      </c>
    </row>
    <row r="14" spans="1:17" x14ac:dyDescent="0.35">
      <c r="N14" t="s">
        <v>31</v>
      </c>
      <c r="O14">
        <f>(O13-O12)/10</f>
        <v>-2.6105214325316205E-3</v>
      </c>
      <c r="P14">
        <f t="shared" ref="P14:Q14" si="4">(P13-P12)/10</f>
        <v>-2.3427529010094593E-3</v>
      </c>
      <c r="Q14">
        <f t="shared" si="4"/>
        <v>-2.2338080237920901E-3</v>
      </c>
    </row>
    <row r="16" spans="1:17" x14ac:dyDescent="0.35">
      <c r="A16" t="s">
        <v>34</v>
      </c>
      <c r="B16">
        <v>2020</v>
      </c>
      <c r="C16">
        <v>536184.89060419961</v>
      </c>
      <c r="D16">
        <v>949388.79764263832</v>
      </c>
      <c r="E16">
        <v>324793.70622225001</v>
      </c>
      <c r="G16" t="s">
        <v>28</v>
      </c>
      <c r="J16" t="s">
        <v>29</v>
      </c>
    </row>
    <row r="17" spans="1:18" x14ac:dyDescent="0.35">
      <c r="B17">
        <v>2030</v>
      </c>
      <c r="C17">
        <v>310221.98052650539</v>
      </c>
      <c r="D17">
        <v>534724.14964890725</v>
      </c>
      <c r="E17" s="1">
        <f>AVERAGE(C17:D17)/AVERAGE(C16:D16)*E16</f>
        <v>184732.12560844785</v>
      </c>
      <c r="G17">
        <v>310221.98052650539</v>
      </c>
      <c r="H17">
        <v>534724.14964890725</v>
      </c>
      <c r="J17">
        <v>184001.48216031818</v>
      </c>
      <c r="K17">
        <v>288225.3579632254</v>
      </c>
      <c r="M17" t="s">
        <v>42</v>
      </c>
    </row>
    <row r="18" spans="1:18" x14ac:dyDescent="0.35">
      <c r="B18" t="s">
        <v>31</v>
      </c>
      <c r="C18">
        <f>(C17-C16)/10</f>
        <v>-22596.291007769421</v>
      </c>
      <c r="D18">
        <f t="shared" ref="D18:E18" si="5">(D17-D16)/10</f>
        <v>-41466.464799373105</v>
      </c>
      <c r="E18">
        <f t="shared" si="5"/>
        <v>-14006.158061380216</v>
      </c>
    </row>
    <row r="19" spans="1:18" x14ac:dyDescent="0.35">
      <c r="B19" t="s">
        <v>35</v>
      </c>
      <c r="C19">
        <f>ABS(C17-C25)*0.5</f>
        <v>91785.729191363498</v>
      </c>
      <c r="D19">
        <f t="shared" ref="D19:E19" si="6">ABS(D17-D25)*0.5</f>
        <v>192638.38682277803</v>
      </c>
      <c r="E19">
        <f t="shared" si="6"/>
        <v>29904.091260936431</v>
      </c>
      <c r="M19" t="s">
        <v>0</v>
      </c>
      <c r="P19" t="s">
        <v>13</v>
      </c>
      <c r="Q19" t="s">
        <v>14</v>
      </c>
      <c r="R19" t="s">
        <v>15</v>
      </c>
    </row>
    <row r="20" spans="1:18" x14ac:dyDescent="0.35">
      <c r="B20">
        <v>2035</v>
      </c>
      <c r="C20">
        <f>C17-C19</f>
        <v>218436.25133514189</v>
      </c>
      <c r="D20">
        <f t="shared" ref="D20:E20" si="7">D17-D19</f>
        <v>342085.76282612921</v>
      </c>
      <c r="E20">
        <f t="shared" si="7"/>
        <v>154828.03434751142</v>
      </c>
      <c r="M20" t="s">
        <v>43</v>
      </c>
      <c r="P20">
        <v>90600</v>
      </c>
      <c r="Q20">
        <v>57600</v>
      </c>
      <c r="R20">
        <v>6000</v>
      </c>
    </row>
    <row r="21" spans="1:18" x14ac:dyDescent="0.35">
      <c r="B21" t="s">
        <v>31</v>
      </c>
      <c r="C21">
        <f>(C20-C17)/5</f>
        <v>-18357.1458382727</v>
      </c>
      <c r="D21">
        <f t="shared" ref="D21:E21" si="8">(D20-D17)/5</f>
        <v>-38527.67736455561</v>
      </c>
      <c r="E21">
        <f t="shared" si="8"/>
        <v>-5980.8182521872859</v>
      </c>
      <c r="M21" t="s">
        <v>46</v>
      </c>
      <c r="P21">
        <v>57328.849446294131</v>
      </c>
      <c r="Q21">
        <v>87254.004011296405</v>
      </c>
      <c r="R21">
        <v>38786.121765003889</v>
      </c>
    </row>
    <row r="22" spans="1:18" x14ac:dyDescent="0.35">
      <c r="M22" t="s">
        <v>47</v>
      </c>
      <c r="P22">
        <v>36267.689987354242</v>
      </c>
      <c r="Q22">
        <v>32832.273324082897</v>
      </c>
      <c r="R22">
        <v>10801.611455597653</v>
      </c>
    </row>
    <row r="23" spans="1:18" x14ac:dyDescent="0.35">
      <c r="M23" t="s">
        <v>44</v>
      </c>
      <c r="P23" s="2">
        <v>7.0000000000000007E-2</v>
      </c>
      <c r="Q23" s="2">
        <v>7.0000000000000007E-2</v>
      </c>
      <c r="R23" s="2">
        <v>0.03</v>
      </c>
    </row>
    <row r="24" spans="1:18" x14ac:dyDescent="0.35">
      <c r="A24" t="s">
        <v>36</v>
      </c>
      <c r="B24">
        <v>2020</v>
      </c>
      <c r="C24">
        <v>122338.01592068397</v>
      </c>
      <c r="D24">
        <v>143547.94883626094</v>
      </c>
      <c r="E24">
        <v>120303.42625468114</v>
      </c>
      <c r="G24" t="s">
        <v>28</v>
      </c>
      <c r="J24" t="s">
        <v>29</v>
      </c>
      <c r="M24" t="s">
        <v>45</v>
      </c>
      <c r="P24" s="2">
        <v>0.04</v>
      </c>
      <c r="Q24" s="2">
        <v>7.0000000000000007E-2</v>
      </c>
      <c r="R24" s="2">
        <v>5.0000000000000001E-3</v>
      </c>
    </row>
    <row r="25" spans="1:18" x14ac:dyDescent="0.35">
      <c r="B25">
        <v>2030</v>
      </c>
      <c r="C25">
        <v>126650.52214377839</v>
      </c>
      <c r="D25">
        <v>149447.37600335115</v>
      </c>
      <c r="E25" s="1">
        <f>AVERAGE(C25:D25)/AVERAGE(C24:D24)*E24</f>
        <v>124923.94308657499</v>
      </c>
      <c r="G25">
        <v>126650.52214377839</v>
      </c>
      <c r="H25">
        <v>149447.37600335115</v>
      </c>
      <c r="J25">
        <v>133386.29772396167</v>
      </c>
      <c r="K25">
        <v>153585.89025644513</v>
      </c>
      <c r="M25" t="s">
        <v>48</v>
      </c>
      <c r="P25" s="3">
        <v>11354.774471870787</v>
      </c>
      <c r="Q25" s="3">
        <v>21005.073827764416</v>
      </c>
      <c r="R25" s="3">
        <v>11354.774471870787</v>
      </c>
    </row>
    <row r="26" spans="1:18" x14ac:dyDescent="0.35">
      <c r="B26" t="s">
        <v>31</v>
      </c>
      <c r="C26">
        <f>(C25-C24)/10</f>
        <v>431.25062230944167</v>
      </c>
      <c r="D26">
        <f t="shared" ref="D26:E26" si="9">(D25-D24)/10</f>
        <v>589.94271670902094</v>
      </c>
      <c r="E26">
        <f t="shared" si="9"/>
        <v>462.05168318938524</v>
      </c>
      <c r="M26" t="s">
        <v>49</v>
      </c>
      <c r="P26" s="3">
        <f>P25*0.6</f>
        <v>6812.8646831224723</v>
      </c>
      <c r="Q26" s="3">
        <f t="shared" ref="Q26:R26" si="10">Q25*0.6</f>
        <v>12603.044296658649</v>
      </c>
      <c r="R26" s="3">
        <f t="shared" si="10"/>
        <v>6812.8646831224723</v>
      </c>
    </row>
    <row r="27" spans="1:18" x14ac:dyDescent="0.35">
      <c r="M27" t="s">
        <v>50</v>
      </c>
      <c r="N27">
        <v>2020</v>
      </c>
      <c r="O27" t="s">
        <v>17</v>
      </c>
      <c r="P27" s="5">
        <v>11.901953294377487</v>
      </c>
      <c r="Q27" s="5">
        <v>11.589400574871437</v>
      </c>
      <c r="R27" s="5">
        <v>18.785365271903114</v>
      </c>
    </row>
    <row r="28" spans="1:18" x14ac:dyDescent="0.35">
      <c r="A28" t="s">
        <v>37</v>
      </c>
      <c r="B28" t="s">
        <v>8</v>
      </c>
      <c r="C28" t="s">
        <v>9</v>
      </c>
      <c r="N28">
        <v>2030</v>
      </c>
      <c r="O28" t="s">
        <v>17</v>
      </c>
      <c r="P28" s="5">
        <v>13.766043227880452</v>
      </c>
      <c r="Q28" s="5">
        <v>13.349783635598081</v>
      </c>
      <c r="R28" s="5">
        <v>21.683752886926019</v>
      </c>
    </row>
    <row r="29" spans="1:18" x14ac:dyDescent="0.35">
      <c r="B29" t="s">
        <v>38</v>
      </c>
      <c r="C29" t="s">
        <v>39</v>
      </c>
      <c r="O29" t="s">
        <v>18</v>
      </c>
      <c r="P29" s="5">
        <v>16.660225224703293</v>
      </c>
      <c r="Q29" s="5">
        <v>16.071721379005741</v>
      </c>
      <c r="R29" s="6">
        <f>AVERAGE(P29:Q29)/AVERAGE(P28:Q28)*R28</f>
        <v>26.174803565323923</v>
      </c>
    </row>
    <row r="30" spans="1:18" x14ac:dyDescent="0.35">
      <c r="A30">
        <v>2020</v>
      </c>
      <c r="B30">
        <v>10.16</v>
      </c>
      <c r="C30">
        <v>0.41699999999999998</v>
      </c>
      <c r="M30" t="s">
        <v>32</v>
      </c>
      <c r="N30">
        <v>2020</v>
      </c>
      <c r="O30" t="s">
        <v>17</v>
      </c>
      <c r="P30" s="5">
        <v>6.1418143450536231</v>
      </c>
      <c r="Q30" s="5">
        <v>6.6620598318259745</v>
      </c>
      <c r="R30" s="6">
        <v>7.0786461062877297</v>
      </c>
    </row>
    <row r="31" spans="1:18" x14ac:dyDescent="0.35">
      <c r="A31">
        <v>2050</v>
      </c>
      <c r="B31">
        <v>10.16</v>
      </c>
      <c r="C31">
        <v>0</v>
      </c>
      <c r="N31">
        <v>2030</v>
      </c>
      <c r="O31" t="s">
        <v>17</v>
      </c>
      <c r="P31" s="5">
        <v>7.3145867627389043</v>
      </c>
      <c r="Q31" s="5">
        <v>7.8941429251780271</v>
      </c>
      <c r="R31" s="6">
        <f>AVERAGE(P31:Q31)/AVERAGE(P30:Q30)*R30</f>
        <v>8.4081750335657137</v>
      </c>
    </row>
    <row r="32" spans="1:18" x14ac:dyDescent="0.35">
      <c r="A32" t="s">
        <v>31</v>
      </c>
      <c r="B32">
        <f>(B31-B30)/30</f>
        <v>0</v>
      </c>
      <c r="C32">
        <f>(C31-C30)/30</f>
        <v>-1.3899999999999999E-2</v>
      </c>
      <c r="O32" t="s">
        <v>18</v>
      </c>
      <c r="P32" s="5">
        <v>8.5923464236502962</v>
      </c>
      <c r="Q32" s="5">
        <v>9.1541783391047478</v>
      </c>
      <c r="R32" s="6">
        <f>AVERAGE(P32:Q32)/AVERAGE(P31:Q31)*R31</f>
        <v>9.8111998506556439</v>
      </c>
    </row>
    <row r="33" spans="1:18" x14ac:dyDescent="0.35">
      <c r="M33" t="s">
        <v>34</v>
      </c>
      <c r="N33">
        <v>2020</v>
      </c>
      <c r="O33" t="s">
        <v>17</v>
      </c>
      <c r="P33" s="3">
        <v>536184.89060419961</v>
      </c>
      <c r="Q33" s="3">
        <v>949388.79764263832</v>
      </c>
      <c r="R33" s="4">
        <v>324793.70622225001</v>
      </c>
    </row>
    <row r="34" spans="1:18" x14ac:dyDescent="0.35">
      <c r="A34" t="s">
        <v>40</v>
      </c>
      <c r="C34" t="s">
        <v>13</v>
      </c>
      <c r="D34" t="s">
        <v>14</v>
      </c>
      <c r="E34" t="s">
        <v>15</v>
      </c>
      <c r="N34">
        <v>2030</v>
      </c>
      <c r="O34" t="s">
        <v>17</v>
      </c>
      <c r="P34" s="3">
        <v>310221.98052650539</v>
      </c>
      <c r="Q34" s="3">
        <v>534724.14964890725</v>
      </c>
      <c r="R34" s="4">
        <f>AVERAGE(P34:Q34)/AVERAGE(P33:Q33)*R33</f>
        <v>184732.12560844785</v>
      </c>
    </row>
    <row r="35" spans="1:18" x14ac:dyDescent="0.35">
      <c r="A35" t="s">
        <v>41</v>
      </c>
      <c r="B35">
        <v>2020</v>
      </c>
      <c r="C35">
        <v>1</v>
      </c>
      <c r="D35">
        <v>1</v>
      </c>
      <c r="E35">
        <v>1</v>
      </c>
      <c r="O35" t="s">
        <v>18</v>
      </c>
      <c r="P35" s="3">
        <v>184001.48216031818</v>
      </c>
      <c r="Q35" s="3">
        <v>288225.3579632254</v>
      </c>
      <c r="R35" s="4">
        <f>AVERAGE(P35:Q35)/AVERAGE(P34:Q34)*R34</f>
        <v>103243.8220970047</v>
      </c>
    </row>
    <row r="36" spans="1:18" x14ac:dyDescent="0.35">
      <c r="B36">
        <v>2030</v>
      </c>
      <c r="C36">
        <v>1</v>
      </c>
      <c r="D36">
        <v>1</v>
      </c>
      <c r="E36">
        <v>1</v>
      </c>
      <c r="M36" t="s">
        <v>36</v>
      </c>
      <c r="N36">
        <v>2020</v>
      </c>
      <c r="O36" t="s">
        <v>17</v>
      </c>
      <c r="P36" s="3">
        <v>122338.01592068397</v>
      </c>
      <c r="Q36" s="3">
        <v>143547.94883626094</v>
      </c>
      <c r="R36" s="4">
        <v>120303.42625468114</v>
      </c>
    </row>
    <row r="37" spans="1:18" x14ac:dyDescent="0.35">
      <c r="C37">
        <f>(C36-C35)/10</f>
        <v>0</v>
      </c>
      <c r="D37">
        <f t="shared" ref="D37:E37" si="11">(D36-D35)/10</f>
        <v>0</v>
      </c>
      <c r="E37">
        <f t="shared" si="11"/>
        <v>0</v>
      </c>
      <c r="N37">
        <v>2030</v>
      </c>
      <c r="O37" t="s">
        <v>17</v>
      </c>
      <c r="P37" s="3">
        <v>126650.52214377839</v>
      </c>
      <c r="Q37" s="3">
        <v>149447.37600335115</v>
      </c>
      <c r="R37" s="4">
        <f>AVERAGE(P37:Q37)/AVERAGE(P36:Q36)*R36</f>
        <v>124923.94308657499</v>
      </c>
    </row>
    <row r="38" spans="1:18" x14ac:dyDescent="0.35">
      <c r="O38" t="s">
        <v>18</v>
      </c>
      <c r="P38" s="3">
        <v>133386.29772396167</v>
      </c>
      <c r="Q38" s="3">
        <v>153585.89025644513</v>
      </c>
      <c r="R38" s="4">
        <f>AVERAGE(P38:Q38)/AVERAGE(P37:Q37)*R37</f>
        <v>129844.15136543461</v>
      </c>
    </row>
    <row r="39" spans="1:18" x14ac:dyDescent="0.35">
      <c r="M39" t="s">
        <v>51</v>
      </c>
      <c r="O39">
        <v>2020</v>
      </c>
      <c r="P39">
        <v>10.16</v>
      </c>
    </row>
    <row r="40" spans="1:18" x14ac:dyDescent="0.35">
      <c r="O40">
        <v>2050</v>
      </c>
      <c r="P40">
        <v>10.16</v>
      </c>
    </row>
    <row r="41" spans="1:18" x14ac:dyDescent="0.35">
      <c r="M41" t="s">
        <v>52</v>
      </c>
      <c r="O41">
        <v>2020</v>
      </c>
      <c r="P41">
        <v>0.41699999999999998</v>
      </c>
    </row>
    <row r="42" spans="1:18" x14ac:dyDescent="0.35">
      <c r="O42">
        <v>2050</v>
      </c>
      <c r="P4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activeCell="G30" sqref="G30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51939937601.641602</v>
      </c>
      <c r="I2">
        <v>8456774282.5799999</v>
      </c>
      <c r="J2">
        <v>0</v>
      </c>
      <c r="K2">
        <v>0</v>
      </c>
      <c r="L2">
        <v>0</v>
      </c>
      <c r="M2">
        <v>85920826711.012802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51939937601.641602</v>
      </c>
      <c r="I3">
        <v>8443215250.5519505</v>
      </c>
      <c r="J3">
        <v>0</v>
      </c>
      <c r="K3">
        <v>0</v>
      </c>
      <c r="L3">
        <v>0</v>
      </c>
      <c r="M3">
        <v>85783066945.607803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51939937601.641602</v>
      </c>
      <c r="I4">
        <v>8416097186.4958601</v>
      </c>
      <c r="J4">
        <v>0</v>
      </c>
      <c r="K4">
        <v>0</v>
      </c>
      <c r="L4">
        <v>0</v>
      </c>
      <c r="M4">
        <v>85507547414.797897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51939937601.641602</v>
      </c>
      <c r="I5">
        <v>8375420090.40308</v>
      </c>
      <c r="J5">
        <v>0</v>
      </c>
      <c r="K5">
        <v>0</v>
      </c>
      <c r="L5">
        <v>0</v>
      </c>
      <c r="M5">
        <v>85094268118.4953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51939937601.641602</v>
      </c>
      <c r="I6">
        <v>8321183962.2822599</v>
      </c>
      <c r="J6">
        <v>0</v>
      </c>
      <c r="K6">
        <v>0</v>
      </c>
      <c r="L6">
        <v>0</v>
      </c>
      <c r="M6">
        <v>84543229056.787796</v>
      </c>
    </row>
    <row r="7" spans="1:13" x14ac:dyDescent="0.35">
      <c r="A7" t="s">
        <v>13</v>
      </c>
      <c r="B7">
        <v>2025</v>
      </c>
      <c r="C7">
        <v>0</v>
      </c>
      <c r="D7">
        <v>90600</v>
      </c>
      <c r="E7">
        <v>0</v>
      </c>
      <c r="F7">
        <v>906000</v>
      </c>
      <c r="G7">
        <v>0</v>
      </c>
      <c r="H7">
        <v>51939937601.641602</v>
      </c>
      <c r="I7">
        <v>8253388802.1244097</v>
      </c>
      <c r="J7">
        <v>0</v>
      </c>
      <c r="K7">
        <v>0</v>
      </c>
      <c r="L7">
        <v>0</v>
      </c>
      <c r="M7">
        <v>83854430229.584</v>
      </c>
    </row>
    <row r="8" spans="1:13" x14ac:dyDescent="0.35">
      <c r="A8" t="s">
        <v>13</v>
      </c>
      <c r="B8">
        <v>2026</v>
      </c>
      <c r="C8">
        <v>0</v>
      </c>
      <c r="D8">
        <v>90600</v>
      </c>
      <c r="E8">
        <v>0</v>
      </c>
      <c r="F8">
        <v>906000</v>
      </c>
      <c r="G8">
        <v>0</v>
      </c>
      <c r="H8">
        <v>51939937601.641602</v>
      </c>
      <c r="I8">
        <v>8172034609.9341097</v>
      </c>
      <c r="J8">
        <v>0</v>
      </c>
      <c r="K8">
        <v>0</v>
      </c>
      <c r="L8">
        <v>0</v>
      </c>
      <c r="M8">
        <v>83027871636.930603</v>
      </c>
    </row>
    <row r="9" spans="1:13" x14ac:dyDescent="0.35">
      <c r="A9" t="s">
        <v>13</v>
      </c>
      <c r="B9">
        <v>2027</v>
      </c>
      <c r="C9">
        <v>0</v>
      </c>
      <c r="D9">
        <v>90600</v>
      </c>
      <c r="E9">
        <v>0</v>
      </c>
      <c r="F9">
        <v>906000</v>
      </c>
      <c r="G9">
        <v>0</v>
      </c>
      <c r="H9">
        <v>51939937601.641602</v>
      </c>
      <c r="I9">
        <v>8077121385.7122898</v>
      </c>
      <c r="J9">
        <v>0</v>
      </c>
      <c r="K9">
        <v>0</v>
      </c>
      <c r="L9">
        <v>0</v>
      </c>
      <c r="M9">
        <v>82063553278.836899</v>
      </c>
    </row>
    <row r="10" spans="1:13" x14ac:dyDescent="0.35">
      <c r="A10" t="s">
        <v>13</v>
      </c>
      <c r="B10">
        <v>2028</v>
      </c>
      <c r="C10">
        <v>0</v>
      </c>
      <c r="D10">
        <v>90600</v>
      </c>
      <c r="E10">
        <v>0</v>
      </c>
      <c r="F10">
        <v>906000</v>
      </c>
      <c r="G10">
        <v>0</v>
      </c>
      <c r="H10">
        <v>51939937601.641602</v>
      </c>
      <c r="I10">
        <v>7968649129.4588499</v>
      </c>
      <c r="J10">
        <v>0</v>
      </c>
      <c r="K10">
        <v>0</v>
      </c>
      <c r="L10">
        <v>0</v>
      </c>
      <c r="M10">
        <v>80961475155.301895</v>
      </c>
    </row>
    <row r="11" spans="1:13" x14ac:dyDescent="0.35">
      <c r="A11" t="s">
        <v>13</v>
      </c>
      <c r="B11">
        <v>2029</v>
      </c>
      <c r="C11">
        <v>0</v>
      </c>
      <c r="D11">
        <v>90600</v>
      </c>
      <c r="E11">
        <v>0</v>
      </c>
      <c r="F11">
        <v>906000</v>
      </c>
      <c r="G11">
        <v>0</v>
      </c>
      <c r="H11">
        <v>51939937601.641602</v>
      </c>
      <c r="I11">
        <v>7846617841.1791897</v>
      </c>
      <c r="J11">
        <v>0</v>
      </c>
      <c r="K11">
        <v>0</v>
      </c>
      <c r="L11">
        <v>0</v>
      </c>
      <c r="M11">
        <v>79721637266.3806</v>
      </c>
    </row>
    <row r="12" spans="1:13" x14ac:dyDescent="0.35">
      <c r="A12" t="s">
        <v>13</v>
      </c>
      <c r="B12">
        <v>2030</v>
      </c>
      <c r="C12">
        <v>0</v>
      </c>
      <c r="D12">
        <v>90600</v>
      </c>
      <c r="E12">
        <v>0</v>
      </c>
      <c r="F12">
        <v>906000</v>
      </c>
      <c r="G12">
        <v>0</v>
      </c>
      <c r="H12">
        <v>51939937601.641602</v>
      </c>
      <c r="I12">
        <v>7711027520.8657303</v>
      </c>
      <c r="J12">
        <v>0</v>
      </c>
      <c r="K12">
        <v>0</v>
      </c>
      <c r="L12">
        <v>0</v>
      </c>
      <c r="M12">
        <v>78344039611.995804</v>
      </c>
    </row>
    <row r="13" spans="1:13" x14ac:dyDescent="0.35">
      <c r="A13" t="s">
        <v>13</v>
      </c>
      <c r="B13">
        <v>2031</v>
      </c>
      <c r="C13">
        <v>0</v>
      </c>
      <c r="D13">
        <v>90600</v>
      </c>
      <c r="E13">
        <v>0</v>
      </c>
      <c r="F13">
        <v>906000</v>
      </c>
      <c r="G13">
        <v>0</v>
      </c>
      <c r="H13">
        <v>51939937601.641602</v>
      </c>
      <c r="I13">
        <v>7575437200.5485601</v>
      </c>
      <c r="J13">
        <v>0</v>
      </c>
      <c r="K13">
        <v>0</v>
      </c>
      <c r="L13">
        <v>0</v>
      </c>
      <c r="M13">
        <v>76966441957.573395</v>
      </c>
    </row>
    <row r="14" spans="1:13" x14ac:dyDescent="0.35">
      <c r="A14" t="s">
        <v>13</v>
      </c>
      <c r="B14">
        <v>2032</v>
      </c>
      <c r="C14">
        <v>0</v>
      </c>
      <c r="D14">
        <v>90600</v>
      </c>
      <c r="E14">
        <v>0</v>
      </c>
      <c r="F14">
        <v>906000</v>
      </c>
      <c r="G14">
        <v>0</v>
      </c>
      <c r="H14">
        <v>51939937601.641602</v>
      </c>
      <c r="I14">
        <v>7439846880.2360296</v>
      </c>
      <c r="J14">
        <v>0</v>
      </c>
      <c r="K14">
        <v>0</v>
      </c>
      <c r="L14">
        <v>0</v>
      </c>
      <c r="M14">
        <v>75588844303.197998</v>
      </c>
    </row>
    <row r="15" spans="1:13" x14ac:dyDescent="0.35">
      <c r="A15" t="s">
        <v>13</v>
      </c>
      <c r="B15">
        <v>2033</v>
      </c>
      <c r="C15">
        <v>0</v>
      </c>
      <c r="D15">
        <v>90600</v>
      </c>
      <c r="E15">
        <v>0</v>
      </c>
      <c r="F15">
        <v>906000</v>
      </c>
      <c r="G15">
        <v>0</v>
      </c>
      <c r="H15">
        <v>51939937601.641602</v>
      </c>
      <c r="I15">
        <v>7304256559.9214697</v>
      </c>
      <c r="J15">
        <v>0</v>
      </c>
      <c r="K15">
        <v>0</v>
      </c>
      <c r="L15">
        <v>0</v>
      </c>
      <c r="M15">
        <v>74211246648.802094</v>
      </c>
    </row>
    <row r="16" spans="1:13" x14ac:dyDescent="0.35">
      <c r="A16" t="s">
        <v>13</v>
      </c>
      <c r="B16">
        <v>2034</v>
      </c>
      <c r="C16">
        <v>0</v>
      </c>
      <c r="D16">
        <v>90600</v>
      </c>
      <c r="E16">
        <v>0</v>
      </c>
      <c r="F16">
        <v>906000</v>
      </c>
      <c r="G16">
        <v>0</v>
      </c>
      <c r="H16">
        <v>51939937601.641602</v>
      </c>
      <c r="I16">
        <v>7168666239.6129103</v>
      </c>
      <c r="J16">
        <v>0</v>
      </c>
      <c r="K16">
        <v>0</v>
      </c>
      <c r="L16">
        <v>0</v>
      </c>
      <c r="M16">
        <v>72833648994.467194</v>
      </c>
    </row>
    <row r="17" spans="1:13" x14ac:dyDescent="0.35">
      <c r="A17" t="s">
        <v>13</v>
      </c>
      <c r="B17">
        <v>2035</v>
      </c>
      <c r="C17">
        <v>30</v>
      </c>
      <c r="D17">
        <v>90570</v>
      </c>
      <c r="E17">
        <v>30</v>
      </c>
      <c r="F17">
        <v>905970</v>
      </c>
      <c r="G17">
        <v>1719865.4835000001</v>
      </c>
      <c r="H17">
        <v>51938217736.158096</v>
      </c>
      <c r="I17">
        <v>7032863239.8495102</v>
      </c>
      <c r="J17">
        <v>4370004.5432623597</v>
      </c>
      <c r="K17">
        <v>0</v>
      </c>
      <c r="L17">
        <v>0</v>
      </c>
      <c r="M17">
        <v>71454801662.818298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50258306309.765404</v>
      </c>
      <c r="I18">
        <v>8765655012.4373207</v>
      </c>
      <c r="J18">
        <v>0</v>
      </c>
      <c r="K18">
        <v>0</v>
      </c>
      <c r="L18">
        <v>0</v>
      </c>
      <c r="M18">
        <v>89059054926.363205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50258306309.765404</v>
      </c>
      <c r="I19">
        <v>8753880733.1477108</v>
      </c>
      <c r="J19">
        <v>0</v>
      </c>
      <c r="K19">
        <v>0</v>
      </c>
      <c r="L19">
        <v>0</v>
      </c>
      <c r="M19">
        <v>88939428248.780701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50258306309.765404</v>
      </c>
      <c r="I20">
        <v>8730332174.5666599</v>
      </c>
      <c r="J20">
        <v>0</v>
      </c>
      <c r="K20">
        <v>0</v>
      </c>
      <c r="L20">
        <v>0</v>
      </c>
      <c r="M20">
        <v>88700174893.597305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50258306309.765404</v>
      </c>
      <c r="I21">
        <v>8695009336.6982307</v>
      </c>
      <c r="J21">
        <v>0</v>
      </c>
      <c r="K21">
        <v>0</v>
      </c>
      <c r="L21">
        <v>0</v>
      </c>
      <c r="M21">
        <v>88341294860.854004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50258306309.765404</v>
      </c>
      <c r="I22">
        <v>8647912219.5352192</v>
      </c>
      <c r="J22">
        <v>0</v>
      </c>
      <c r="K22">
        <v>0</v>
      </c>
      <c r="L22">
        <v>0</v>
      </c>
      <c r="M22">
        <v>87862788150.477798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50258306309.765404</v>
      </c>
      <c r="I23">
        <v>8589040823.0819702</v>
      </c>
      <c r="J23">
        <v>0</v>
      </c>
      <c r="K23">
        <v>0</v>
      </c>
      <c r="L23">
        <v>0</v>
      </c>
      <c r="M23">
        <v>87264654762.512802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50258306309.765404</v>
      </c>
      <c r="I24">
        <v>8518395147.3391705</v>
      </c>
      <c r="J24">
        <v>0</v>
      </c>
      <c r="K24">
        <v>0</v>
      </c>
      <c r="L24">
        <v>0</v>
      </c>
      <c r="M24">
        <v>86546894696.966003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50258306309.765404</v>
      </c>
      <c r="I25">
        <v>8435975192.3068199</v>
      </c>
      <c r="J25">
        <v>0</v>
      </c>
      <c r="K25">
        <v>0</v>
      </c>
      <c r="L25">
        <v>0</v>
      </c>
      <c r="M25">
        <v>85709507953.837296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50258306309.765404</v>
      </c>
      <c r="I26">
        <v>8341780957.9816198</v>
      </c>
      <c r="J26">
        <v>0</v>
      </c>
      <c r="K26">
        <v>0</v>
      </c>
      <c r="L26">
        <v>0</v>
      </c>
      <c r="M26">
        <v>84752494533.093201</v>
      </c>
    </row>
    <row r="27" spans="1:13" x14ac:dyDescent="0.35">
      <c r="A27" t="s">
        <v>14</v>
      </c>
      <c r="B27">
        <v>2029</v>
      </c>
      <c r="C27">
        <v>0</v>
      </c>
      <c r="D27">
        <v>57600</v>
      </c>
      <c r="E27">
        <v>0</v>
      </c>
      <c r="F27">
        <v>576000</v>
      </c>
      <c r="G27">
        <v>0</v>
      </c>
      <c r="H27">
        <v>50258306309.765404</v>
      </c>
      <c r="I27">
        <v>8235812444.3653402</v>
      </c>
      <c r="J27">
        <v>0</v>
      </c>
      <c r="K27">
        <v>0</v>
      </c>
      <c r="L27">
        <v>0</v>
      </c>
      <c r="M27">
        <v>83675854434.751801</v>
      </c>
    </row>
    <row r="28" spans="1:13" x14ac:dyDescent="0.35">
      <c r="A28" t="s">
        <v>14</v>
      </c>
      <c r="B28">
        <v>2030</v>
      </c>
      <c r="C28">
        <v>0</v>
      </c>
      <c r="D28">
        <v>57600</v>
      </c>
      <c r="E28">
        <v>0</v>
      </c>
      <c r="F28">
        <v>576000</v>
      </c>
      <c r="G28">
        <v>0</v>
      </c>
      <c r="H28">
        <v>50258306309.765404</v>
      </c>
      <c r="I28">
        <v>8118069651.4570799</v>
      </c>
      <c r="J28">
        <v>0</v>
      </c>
      <c r="K28">
        <v>0</v>
      </c>
      <c r="L28">
        <v>0</v>
      </c>
      <c r="M28">
        <v>82479587658.803894</v>
      </c>
    </row>
    <row r="29" spans="1:13" x14ac:dyDescent="0.35">
      <c r="A29" t="s">
        <v>14</v>
      </c>
      <c r="B29">
        <v>2031</v>
      </c>
      <c r="C29">
        <v>0</v>
      </c>
      <c r="D29">
        <v>57600</v>
      </c>
      <c r="E29">
        <v>0</v>
      </c>
      <c r="F29">
        <v>576000</v>
      </c>
      <c r="G29">
        <v>0</v>
      </c>
      <c r="H29">
        <v>50258306309.765404</v>
      </c>
      <c r="I29">
        <v>8000326858.5509195</v>
      </c>
      <c r="J29">
        <v>0</v>
      </c>
      <c r="K29">
        <v>0</v>
      </c>
      <c r="L29">
        <v>0</v>
      </c>
      <c r="M29">
        <v>81283320882.877396</v>
      </c>
    </row>
    <row r="30" spans="1:13" x14ac:dyDescent="0.35">
      <c r="A30" t="s">
        <v>14</v>
      </c>
      <c r="B30">
        <v>2032</v>
      </c>
      <c r="C30">
        <v>0</v>
      </c>
      <c r="D30">
        <v>57600</v>
      </c>
      <c r="E30">
        <v>0</v>
      </c>
      <c r="F30">
        <v>576000</v>
      </c>
      <c r="G30">
        <v>0</v>
      </c>
      <c r="H30">
        <v>50258306309.765404</v>
      </c>
      <c r="I30">
        <v>7882584065.6457005</v>
      </c>
      <c r="J30">
        <v>0</v>
      </c>
      <c r="K30">
        <v>0</v>
      </c>
      <c r="L30">
        <v>0</v>
      </c>
      <c r="M30">
        <v>80087054106.960297</v>
      </c>
    </row>
    <row r="31" spans="1:13" x14ac:dyDescent="0.35">
      <c r="A31" t="s">
        <v>14</v>
      </c>
      <c r="B31">
        <v>2033</v>
      </c>
      <c r="C31">
        <v>0</v>
      </c>
      <c r="D31">
        <v>57600</v>
      </c>
      <c r="E31">
        <v>0</v>
      </c>
      <c r="F31">
        <v>576000</v>
      </c>
      <c r="G31">
        <v>0</v>
      </c>
      <c r="H31">
        <v>50258306309.765404</v>
      </c>
      <c r="I31">
        <v>7764841272.7404404</v>
      </c>
      <c r="J31">
        <v>0</v>
      </c>
      <c r="K31">
        <v>0</v>
      </c>
      <c r="L31">
        <v>0</v>
      </c>
      <c r="M31">
        <v>78890787331.042892</v>
      </c>
    </row>
    <row r="32" spans="1:13" x14ac:dyDescent="0.35">
      <c r="A32" t="s">
        <v>14</v>
      </c>
      <c r="B32">
        <v>2034</v>
      </c>
      <c r="C32">
        <v>0</v>
      </c>
      <c r="D32">
        <v>57600</v>
      </c>
      <c r="E32">
        <v>0</v>
      </c>
      <c r="F32">
        <v>576000</v>
      </c>
      <c r="G32">
        <v>0</v>
      </c>
      <c r="H32">
        <v>50258306309.765404</v>
      </c>
      <c r="I32">
        <v>7647098479.8324003</v>
      </c>
      <c r="J32">
        <v>0</v>
      </c>
      <c r="K32">
        <v>0</v>
      </c>
      <c r="L32">
        <v>0</v>
      </c>
      <c r="M32">
        <v>77694520555.097198</v>
      </c>
    </row>
    <row r="33" spans="1:13" x14ac:dyDescent="0.35">
      <c r="A33" t="s">
        <v>14</v>
      </c>
      <c r="B33">
        <v>2035</v>
      </c>
      <c r="C33">
        <v>0</v>
      </c>
      <c r="D33">
        <v>57600</v>
      </c>
      <c r="E33">
        <v>0</v>
      </c>
      <c r="F33">
        <v>576000</v>
      </c>
      <c r="G33">
        <v>0</v>
      </c>
      <c r="H33">
        <v>50258306309.765404</v>
      </c>
      <c r="I33">
        <v>7529355686.9242697</v>
      </c>
      <c r="J33">
        <v>0</v>
      </c>
      <c r="K33">
        <v>0</v>
      </c>
      <c r="L33">
        <v>0</v>
      </c>
      <c r="M33">
        <v>76498253779.150604</v>
      </c>
    </row>
    <row r="34" spans="1:13" x14ac:dyDescent="0.35">
      <c r="A34" t="s">
        <v>15</v>
      </c>
      <c r="B34">
        <v>2020</v>
      </c>
      <c r="C34">
        <v>200</v>
      </c>
      <c r="D34">
        <v>5800</v>
      </c>
      <c r="E34">
        <v>480</v>
      </c>
      <c r="F34">
        <v>71520</v>
      </c>
      <c r="G34">
        <v>18617338.4496</v>
      </c>
      <c r="H34">
        <v>2773983428.9904299</v>
      </c>
      <c r="I34">
        <v>391880507.56294101</v>
      </c>
      <c r="J34">
        <v>37610553.957077399</v>
      </c>
      <c r="K34">
        <v>0</v>
      </c>
      <c r="L34">
        <v>0</v>
      </c>
      <c r="M34">
        <v>3997189557.8395901</v>
      </c>
    </row>
    <row r="35" spans="1:13" x14ac:dyDescent="0.35">
      <c r="A35" t="s">
        <v>15</v>
      </c>
      <c r="B35">
        <v>2021</v>
      </c>
      <c r="C35">
        <v>360</v>
      </c>
      <c r="D35">
        <v>5640</v>
      </c>
      <c r="E35">
        <v>840</v>
      </c>
      <c r="F35">
        <v>71160</v>
      </c>
      <c r="G35">
        <v>32580342.286800001</v>
      </c>
      <c r="H35">
        <v>2760020425.1532302</v>
      </c>
      <c r="I35">
        <v>389419300.84240597</v>
      </c>
      <c r="J35">
        <v>65441424.578156903</v>
      </c>
      <c r="K35">
        <v>0</v>
      </c>
      <c r="L35">
        <v>0</v>
      </c>
      <c r="M35">
        <v>3982879534.8063002</v>
      </c>
    </row>
    <row r="36" spans="1:13" x14ac:dyDescent="0.35">
      <c r="A36" t="s">
        <v>15</v>
      </c>
      <c r="B36">
        <v>2022</v>
      </c>
      <c r="C36">
        <v>5700</v>
      </c>
      <c r="D36">
        <v>300</v>
      </c>
      <c r="E36">
        <v>6540</v>
      </c>
      <c r="F36">
        <v>65460</v>
      </c>
      <c r="G36">
        <v>253661236.37580201</v>
      </c>
      <c r="H36">
        <v>2538939531.06422</v>
      </c>
      <c r="I36">
        <v>358135228.96077299</v>
      </c>
      <c r="J36">
        <v>500126999.33871698</v>
      </c>
      <c r="K36">
        <v>507695914.03207803</v>
      </c>
      <c r="L36">
        <v>2372437.5576067101</v>
      </c>
      <c r="M36">
        <v>3833303354.3840799</v>
      </c>
    </row>
    <row r="37" spans="1:13" x14ac:dyDescent="0.35">
      <c r="A37" t="s">
        <v>15</v>
      </c>
      <c r="B37">
        <v>2023</v>
      </c>
      <c r="C37">
        <v>5830</v>
      </c>
      <c r="D37">
        <v>170</v>
      </c>
      <c r="E37">
        <v>12370</v>
      </c>
      <c r="F37">
        <v>59630</v>
      </c>
      <c r="G37">
        <v>479784326.29490399</v>
      </c>
      <c r="H37">
        <v>2312816441.1451201</v>
      </c>
      <c r="I37">
        <v>326146643.98065799</v>
      </c>
      <c r="J37">
        <v>938620423.80551696</v>
      </c>
      <c r="K37">
        <v>495741262.86942202</v>
      </c>
      <c r="L37">
        <v>3838702.02085141</v>
      </c>
      <c r="M37">
        <v>3665914147.8976898</v>
      </c>
    </row>
    <row r="38" spans="1:13" x14ac:dyDescent="0.35">
      <c r="A38" t="s">
        <v>15</v>
      </c>
      <c r="B38">
        <v>2024</v>
      </c>
      <c r="C38">
        <v>5890</v>
      </c>
      <c r="D38">
        <v>110</v>
      </c>
      <c r="E38">
        <v>18260</v>
      </c>
      <c r="F38">
        <v>53740</v>
      </c>
      <c r="G38">
        <v>708234583.52020705</v>
      </c>
      <c r="H38">
        <v>2084366183.9198201</v>
      </c>
      <c r="I38">
        <v>293835365.03797501</v>
      </c>
      <c r="J38">
        <v>1375457772.4623401</v>
      </c>
      <c r="K38">
        <v>475910732.28800601</v>
      </c>
      <c r="L38">
        <v>4725777.6339966599</v>
      </c>
      <c r="M38">
        <v>3482457747.7537198</v>
      </c>
    </row>
    <row r="39" spans="1:13" x14ac:dyDescent="0.35">
      <c r="A39" t="s">
        <v>15</v>
      </c>
      <c r="B39">
        <v>2025</v>
      </c>
      <c r="C39">
        <v>5940</v>
      </c>
      <c r="D39">
        <v>60</v>
      </c>
      <c r="E39">
        <v>24200</v>
      </c>
      <c r="F39">
        <v>47800</v>
      </c>
      <c r="G39">
        <v>938624146.83401</v>
      </c>
      <c r="H39">
        <v>1853976620.60602</v>
      </c>
      <c r="I39">
        <v>261262250.121077</v>
      </c>
      <c r="J39">
        <v>1809782177.8260601</v>
      </c>
      <c r="K39">
        <v>454993006.371768</v>
      </c>
      <c r="L39">
        <v>5034529.6754648099</v>
      </c>
      <c r="M39">
        <v>3283323768.0247002</v>
      </c>
    </row>
    <row r="40" spans="1:13" x14ac:dyDescent="0.35">
      <c r="A40" t="s">
        <v>15</v>
      </c>
      <c r="B40">
        <v>2026</v>
      </c>
      <c r="C40">
        <v>5960</v>
      </c>
      <c r="D40">
        <v>40</v>
      </c>
      <c r="E40">
        <v>30160</v>
      </c>
      <c r="F40">
        <v>41840</v>
      </c>
      <c r="G40">
        <v>1169789432.58321</v>
      </c>
      <c r="H40">
        <v>1622811334.8568101</v>
      </c>
      <c r="I40">
        <v>228584747.37750199</v>
      </c>
      <c r="J40">
        <v>2239326768.0180898</v>
      </c>
      <c r="K40">
        <v>431359056.27362603</v>
      </c>
      <c r="L40">
        <v>5920084.1724426504</v>
      </c>
      <c r="M40">
        <v>3069460443.1662598</v>
      </c>
    </row>
    <row r="41" spans="1:13" x14ac:dyDescent="0.35">
      <c r="A41" t="s">
        <v>15</v>
      </c>
      <c r="B41">
        <v>2027</v>
      </c>
      <c r="C41">
        <v>5990</v>
      </c>
      <c r="D41">
        <v>10</v>
      </c>
      <c r="E41">
        <v>36130</v>
      </c>
      <c r="F41">
        <v>35870</v>
      </c>
      <c r="G41">
        <v>1401342579.5501101</v>
      </c>
      <c r="H41">
        <v>1391258187.88991</v>
      </c>
      <c r="I41">
        <v>195867180.42558599</v>
      </c>
      <c r="J41">
        <v>2663192781.6833701</v>
      </c>
      <c r="K41">
        <v>340279157.300964</v>
      </c>
      <c r="L41">
        <v>5560603.7718988499</v>
      </c>
      <c r="M41">
        <v>2841433285.4281301</v>
      </c>
    </row>
    <row r="42" spans="1:13" x14ac:dyDescent="0.35">
      <c r="A42" t="s">
        <v>15</v>
      </c>
      <c r="B42">
        <v>2028</v>
      </c>
      <c r="C42">
        <v>5990</v>
      </c>
      <c r="D42">
        <v>10</v>
      </c>
      <c r="E42">
        <v>42090</v>
      </c>
      <c r="F42">
        <v>29910</v>
      </c>
      <c r="G42">
        <v>1632507865.29931</v>
      </c>
      <c r="H42">
        <v>1160092902.1407101</v>
      </c>
      <c r="I42">
        <v>163203540.20201299</v>
      </c>
      <c r="J42">
        <v>3080001634.83038</v>
      </c>
      <c r="K42">
        <v>255384861.921736</v>
      </c>
      <c r="L42">
        <v>4861027.0995990401</v>
      </c>
      <c r="M42">
        <v>2600012468.3835802</v>
      </c>
    </row>
    <row r="43" spans="1:13" x14ac:dyDescent="0.35">
      <c r="A43" t="s">
        <v>15</v>
      </c>
      <c r="B43">
        <v>2029</v>
      </c>
      <c r="C43">
        <v>5990</v>
      </c>
      <c r="D43">
        <v>10</v>
      </c>
      <c r="E43">
        <v>48030</v>
      </c>
      <c r="F43">
        <v>23970</v>
      </c>
      <c r="G43">
        <v>1862897428.6131201</v>
      </c>
      <c r="H43">
        <v>929703338.82690895</v>
      </c>
      <c r="I43">
        <v>130648619.842622</v>
      </c>
      <c r="J43">
        <v>3488969774.2516899</v>
      </c>
      <c r="K43">
        <v>178912119.39018199</v>
      </c>
      <c r="L43">
        <v>3888855.3833814301</v>
      </c>
      <c r="M43">
        <v>2345820254.7051001</v>
      </c>
    </row>
    <row r="44" spans="1:13" x14ac:dyDescent="0.35">
      <c r="A44" t="s">
        <v>15</v>
      </c>
      <c r="B44">
        <v>2030</v>
      </c>
      <c r="C44">
        <v>5990</v>
      </c>
      <c r="D44">
        <v>10</v>
      </c>
      <c r="E44">
        <v>53950</v>
      </c>
      <c r="F44">
        <v>18050</v>
      </c>
      <c r="G44">
        <v>2092511269.4915199</v>
      </c>
      <c r="H44">
        <v>700089497.94850695</v>
      </c>
      <c r="I44">
        <v>98202419.347421199</v>
      </c>
      <c r="J44">
        <v>3890097199.9472899</v>
      </c>
      <c r="K44">
        <v>110858608.698108</v>
      </c>
      <c r="L44">
        <v>2711494.8316585999</v>
      </c>
      <c r="M44">
        <v>2079183602.1551399</v>
      </c>
    </row>
    <row r="45" spans="1:13" x14ac:dyDescent="0.35">
      <c r="A45" t="s">
        <v>15</v>
      </c>
      <c r="B45">
        <v>2031</v>
      </c>
      <c r="C45">
        <v>5990</v>
      </c>
      <c r="D45">
        <v>10</v>
      </c>
      <c r="E45">
        <v>59830</v>
      </c>
      <c r="F45">
        <v>12170</v>
      </c>
      <c r="G45">
        <v>2320573665.4991202</v>
      </c>
      <c r="H45">
        <v>472027101.94090402</v>
      </c>
      <c r="I45">
        <v>65974524.988102898</v>
      </c>
      <c r="J45">
        <v>4281816805.5023198</v>
      </c>
      <c r="K45">
        <v>53629809.456677802</v>
      </c>
      <c r="L45">
        <v>1452343.6654725501</v>
      </c>
      <c r="M45">
        <v>1801128992.21228</v>
      </c>
    </row>
    <row r="46" spans="1:13" x14ac:dyDescent="0.35">
      <c r="A46" t="s">
        <v>15</v>
      </c>
      <c r="B46">
        <v>2032</v>
      </c>
      <c r="C46">
        <v>5990</v>
      </c>
      <c r="D46">
        <v>10</v>
      </c>
      <c r="E46">
        <v>65620</v>
      </c>
      <c r="F46">
        <v>6380</v>
      </c>
      <c r="G46">
        <v>2545145310.54742</v>
      </c>
      <c r="H46">
        <v>247455456.89260101</v>
      </c>
      <c r="I46">
        <v>34238902.443884999</v>
      </c>
      <c r="J46">
        <v>4660210824.8793001</v>
      </c>
      <c r="K46">
        <v>0</v>
      </c>
      <c r="L46">
        <v>0</v>
      </c>
      <c r="M46">
        <v>1513851997.2146699</v>
      </c>
    </row>
    <row r="47" spans="1:13" x14ac:dyDescent="0.35">
      <c r="A47" t="s">
        <v>15</v>
      </c>
      <c r="B47">
        <v>2033</v>
      </c>
      <c r="C47">
        <v>5990</v>
      </c>
      <c r="D47">
        <v>10</v>
      </c>
      <c r="E47">
        <v>71250</v>
      </c>
      <c r="F47">
        <v>750</v>
      </c>
      <c r="G47">
        <v>2763511176.1125302</v>
      </c>
      <c r="H47">
        <v>29089591.327500001</v>
      </c>
      <c r="I47">
        <v>3867757.49580938</v>
      </c>
      <c r="J47">
        <v>5020171430.4734402</v>
      </c>
      <c r="K47">
        <v>0</v>
      </c>
      <c r="L47">
        <v>0</v>
      </c>
      <c r="M47">
        <v>1225562925.1782899</v>
      </c>
    </row>
    <row r="48" spans="1:13" x14ac:dyDescent="0.35">
      <c r="A48" t="s">
        <v>15</v>
      </c>
      <c r="B48">
        <v>2034</v>
      </c>
      <c r="C48">
        <v>5990</v>
      </c>
      <c r="D48">
        <v>10</v>
      </c>
      <c r="E48">
        <v>71540</v>
      </c>
      <c r="F48">
        <v>460</v>
      </c>
      <c r="G48">
        <v>2774759151.4258299</v>
      </c>
      <c r="H48">
        <v>17841616.014199998</v>
      </c>
      <c r="I48">
        <v>2318611.3013163898</v>
      </c>
      <c r="J48">
        <v>4967003724.6171303</v>
      </c>
      <c r="K48">
        <v>0</v>
      </c>
      <c r="L48">
        <v>0</v>
      </c>
      <c r="M48">
        <v>1128218719.1762199</v>
      </c>
    </row>
    <row r="49" spans="1:13" x14ac:dyDescent="0.35">
      <c r="A49" t="s">
        <v>15</v>
      </c>
      <c r="B49">
        <v>2035</v>
      </c>
      <c r="C49">
        <v>5990</v>
      </c>
      <c r="D49">
        <v>10</v>
      </c>
      <c r="E49">
        <v>71700</v>
      </c>
      <c r="F49">
        <v>300</v>
      </c>
      <c r="G49">
        <v>2780964930.90903</v>
      </c>
      <c r="H49">
        <v>11635836.530999999</v>
      </c>
      <c r="I49">
        <v>1473111.7978053</v>
      </c>
      <c r="J49">
        <v>4903754561.7437201</v>
      </c>
      <c r="K49">
        <v>0</v>
      </c>
      <c r="L49">
        <v>0</v>
      </c>
      <c r="M49">
        <v>1037399641.98926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1C51-F3AC-4996-BE53-B8658EEB5179}">
  <dimension ref="A1:M49"/>
  <sheetViews>
    <sheetView workbookViewId="0">
      <selection activeCell="O18" sqref="O18"/>
    </sheetView>
  </sheetViews>
  <sheetFormatPr defaultRowHeight="14.5" x14ac:dyDescent="0.35"/>
  <cols>
    <col min="14" max="14" width="9.81640625" bestFit="1" customWidth="1"/>
    <col min="15" max="15" width="15.90625" customWidth="1"/>
    <col min="16" max="16" width="10.81640625" bestFit="1" customWidth="1"/>
    <col min="18" max="18" width="10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8432655612.1997499</v>
      </c>
      <c r="J3">
        <v>0</v>
      </c>
      <c r="K3">
        <v>0</v>
      </c>
      <c r="L3">
        <v>0</v>
      </c>
      <c r="M3">
        <v>85675781019.949402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8384418272.5111799</v>
      </c>
      <c r="J4">
        <v>0</v>
      </c>
      <c r="K4">
        <v>0</v>
      </c>
      <c r="L4">
        <v>0</v>
      </c>
      <c r="M4">
        <v>85185689648.713593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8312062262.9696903</v>
      </c>
      <c r="J5">
        <v>0</v>
      </c>
      <c r="K5">
        <v>0</v>
      </c>
      <c r="L5">
        <v>0</v>
      </c>
      <c r="M5">
        <v>84450552591.772003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8215587583.58391</v>
      </c>
      <c r="J6">
        <v>0</v>
      </c>
      <c r="K6">
        <v>0</v>
      </c>
      <c r="L6">
        <v>0</v>
      </c>
      <c r="M6">
        <v>83470369849.212494</v>
      </c>
    </row>
    <row r="7" spans="1:13" x14ac:dyDescent="0.35">
      <c r="A7" t="s">
        <v>13</v>
      </c>
      <c r="B7">
        <v>2025</v>
      </c>
      <c r="C7">
        <v>100</v>
      </c>
      <c r="D7">
        <v>90500</v>
      </c>
      <c r="E7">
        <v>100</v>
      </c>
      <c r="F7">
        <v>905900</v>
      </c>
      <c r="G7">
        <v>5732884.9446294103</v>
      </c>
      <c r="H7">
        <v>51934204713.2845</v>
      </c>
      <c r="I7">
        <v>8094193920.8009005</v>
      </c>
      <c r="J7">
        <v>15669214.644717099</v>
      </c>
      <c r="K7">
        <v>8334230.8213800304</v>
      </c>
      <c r="L7">
        <v>136639.79217540499</v>
      </c>
      <c r="M7">
        <v>82242455287.426193</v>
      </c>
    </row>
    <row r="8" spans="1:13" x14ac:dyDescent="0.35">
      <c r="A8" t="s">
        <v>13</v>
      </c>
      <c r="B8">
        <v>2026</v>
      </c>
      <c r="C8">
        <v>160</v>
      </c>
      <c r="D8">
        <v>90440</v>
      </c>
      <c r="E8">
        <v>260</v>
      </c>
      <c r="F8">
        <v>905740</v>
      </c>
      <c r="G8">
        <v>14905500.8560364</v>
      </c>
      <c r="H8">
        <v>51925032097.3731</v>
      </c>
      <c r="I8">
        <v>7948243993.71877</v>
      </c>
      <c r="J8">
        <v>39904633.735279597</v>
      </c>
      <c r="K8">
        <v>10337164.829739699</v>
      </c>
      <c r="L8">
        <v>275581.37218519201</v>
      </c>
      <c r="M8">
        <v>80767471161.996796</v>
      </c>
    </row>
    <row r="9" spans="1:13" x14ac:dyDescent="0.35">
      <c r="A9" t="s">
        <v>13</v>
      </c>
      <c r="B9">
        <v>2027</v>
      </c>
      <c r="C9">
        <v>450</v>
      </c>
      <c r="D9">
        <v>90150</v>
      </c>
      <c r="E9">
        <v>710</v>
      </c>
      <c r="F9">
        <v>905290</v>
      </c>
      <c r="G9">
        <v>40703483.106868804</v>
      </c>
      <c r="H9">
        <v>51899234115.122398</v>
      </c>
      <c r="I9">
        <v>7776051483.2357397</v>
      </c>
      <c r="J9">
        <v>105717400.218466</v>
      </c>
      <c r="K9">
        <v>21544280.465376802</v>
      </c>
      <c r="L9">
        <v>553545.30536214297</v>
      </c>
      <c r="M9">
        <v>79038480922.524994</v>
      </c>
    </row>
    <row r="10" spans="1:13" x14ac:dyDescent="0.35">
      <c r="A10" t="s">
        <v>13</v>
      </c>
      <c r="B10">
        <v>2028</v>
      </c>
      <c r="C10">
        <v>1800</v>
      </c>
      <c r="D10">
        <v>88800</v>
      </c>
      <c r="E10">
        <v>2510</v>
      </c>
      <c r="F10">
        <v>903490</v>
      </c>
      <c r="G10">
        <v>143895412.11019701</v>
      </c>
      <c r="H10">
        <v>51796042186.1194</v>
      </c>
      <c r="I10">
        <v>7570134017.1268101</v>
      </c>
      <c r="J10">
        <v>359571067.31513202</v>
      </c>
      <c r="K10">
        <v>59368738.666135401</v>
      </c>
      <c r="L10">
        <v>1334198.54737219</v>
      </c>
      <c r="M10">
        <v>77022518446.393402</v>
      </c>
    </row>
    <row r="11" spans="1:13" x14ac:dyDescent="0.35">
      <c r="A11" t="s">
        <v>13</v>
      </c>
      <c r="B11">
        <v>2029</v>
      </c>
      <c r="C11">
        <v>10770</v>
      </c>
      <c r="D11">
        <v>79830</v>
      </c>
      <c r="E11">
        <v>13280</v>
      </c>
      <c r="F11">
        <v>892720</v>
      </c>
      <c r="G11">
        <v>761327120.646806</v>
      </c>
      <c r="H11">
        <v>51178610477.584801</v>
      </c>
      <c r="I11">
        <v>7278340566.5059404</v>
      </c>
      <c r="J11">
        <v>1822234405.7409799</v>
      </c>
      <c r="K11">
        <v>214943304.86807099</v>
      </c>
      <c r="L11">
        <v>4244582.05600629</v>
      </c>
      <c r="M11">
        <v>74479850378.736206</v>
      </c>
    </row>
    <row r="12" spans="1:13" x14ac:dyDescent="0.35">
      <c r="A12" t="s">
        <v>13</v>
      </c>
      <c r="B12">
        <v>2030</v>
      </c>
      <c r="C12">
        <v>49660</v>
      </c>
      <c r="D12">
        <v>40940</v>
      </c>
      <c r="E12">
        <v>62940</v>
      </c>
      <c r="F12">
        <v>843060</v>
      </c>
      <c r="G12">
        <v>3608277784.1499</v>
      </c>
      <c r="H12">
        <v>48331659814.091202</v>
      </c>
      <c r="I12">
        <v>6705818220.8116102</v>
      </c>
      <c r="J12">
        <v>8307247436.6417599</v>
      </c>
      <c r="K12">
        <v>440267479.37102199</v>
      </c>
      <c r="L12">
        <v>9075547.6923204996</v>
      </c>
      <c r="M12">
        <v>70440527910.832397</v>
      </c>
    </row>
    <row r="13" spans="1:13" x14ac:dyDescent="0.35">
      <c r="A13" t="s">
        <v>13</v>
      </c>
      <c r="B13">
        <v>2031</v>
      </c>
      <c r="C13">
        <v>41600</v>
      </c>
      <c r="D13">
        <v>49000</v>
      </c>
      <c r="E13">
        <v>104540</v>
      </c>
      <c r="F13">
        <v>801460</v>
      </c>
      <c r="G13">
        <v>5993157921.11584</v>
      </c>
      <c r="H13">
        <v>45946779677.133202</v>
      </c>
      <c r="I13">
        <v>6198147221.1225405</v>
      </c>
      <c r="J13">
        <v>13522534756.9107</v>
      </c>
      <c r="K13">
        <v>0</v>
      </c>
      <c r="L13">
        <v>0</v>
      </c>
      <c r="M13">
        <v>66544477195.905098</v>
      </c>
    </row>
    <row r="14" spans="1:13" x14ac:dyDescent="0.35">
      <c r="A14" t="s">
        <v>13</v>
      </c>
      <c r="B14">
        <v>2032</v>
      </c>
      <c r="C14">
        <v>56690</v>
      </c>
      <c r="D14">
        <v>33910</v>
      </c>
      <c r="E14">
        <v>161230</v>
      </c>
      <c r="F14">
        <v>744770</v>
      </c>
      <c r="G14">
        <v>9243130396.2264004</v>
      </c>
      <c r="H14">
        <v>42696807202.033401</v>
      </c>
      <c r="I14">
        <v>5608903075.8444204</v>
      </c>
      <c r="J14">
        <v>20333651550.047199</v>
      </c>
      <c r="K14">
        <v>0</v>
      </c>
      <c r="L14">
        <v>0</v>
      </c>
      <c r="M14">
        <v>62073934868.4011</v>
      </c>
    </row>
    <row r="15" spans="1:13" x14ac:dyDescent="0.35">
      <c r="A15" t="s">
        <v>13</v>
      </c>
      <c r="B15">
        <v>2033</v>
      </c>
      <c r="C15">
        <v>72110</v>
      </c>
      <c r="D15">
        <v>18490</v>
      </c>
      <c r="E15">
        <v>233340</v>
      </c>
      <c r="F15">
        <v>672660</v>
      </c>
      <c r="G15">
        <v>13377113729.7988</v>
      </c>
      <c r="H15">
        <v>38562823868.474701</v>
      </c>
      <c r="I15">
        <v>4944181778.3332796</v>
      </c>
      <c r="J15">
        <v>28620960318.934502</v>
      </c>
      <c r="K15">
        <v>0</v>
      </c>
      <c r="L15">
        <v>0</v>
      </c>
      <c r="M15">
        <v>56996019791.230301</v>
      </c>
    </row>
    <row r="16" spans="1:13" x14ac:dyDescent="0.35">
      <c r="A16" t="s">
        <v>13</v>
      </c>
      <c r="B16">
        <v>2034</v>
      </c>
      <c r="C16">
        <v>82680</v>
      </c>
      <c r="D16">
        <v>7920</v>
      </c>
      <c r="E16">
        <v>316020</v>
      </c>
      <c r="F16">
        <v>589980</v>
      </c>
      <c r="G16">
        <v>18117063002.015499</v>
      </c>
      <c r="H16">
        <v>33822874596.270699</v>
      </c>
      <c r="I16">
        <v>4239388379.6100402</v>
      </c>
      <c r="J16">
        <v>37691382308.344597</v>
      </c>
      <c r="K16">
        <v>0</v>
      </c>
      <c r="L16">
        <v>0</v>
      </c>
      <c r="M16">
        <v>51454749362.213799</v>
      </c>
    </row>
    <row r="17" spans="1:13" x14ac:dyDescent="0.35">
      <c r="A17" t="s">
        <v>13</v>
      </c>
      <c r="B17">
        <v>2035</v>
      </c>
      <c r="C17">
        <v>88310</v>
      </c>
      <c r="D17">
        <v>2290</v>
      </c>
      <c r="E17">
        <v>404230</v>
      </c>
      <c r="F17">
        <v>501770</v>
      </c>
      <c r="G17">
        <v>23174040811.656502</v>
      </c>
      <c r="H17">
        <v>28765896786.6297</v>
      </c>
      <c r="I17">
        <v>3527335574.4670601</v>
      </c>
      <c r="J17">
        <v>46902728261.942703</v>
      </c>
      <c r="K17">
        <v>0</v>
      </c>
      <c r="L17">
        <v>0</v>
      </c>
      <c r="M17">
        <v>45616948279.200302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8745117462.1849308</v>
      </c>
      <c r="J19">
        <v>0</v>
      </c>
      <c r="K19">
        <v>0</v>
      </c>
      <c r="L19">
        <v>0</v>
      </c>
      <c r="M19">
        <v>88850393415.798904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8704042361.4480991</v>
      </c>
      <c r="J20">
        <v>0</v>
      </c>
      <c r="K20">
        <v>0</v>
      </c>
      <c r="L20">
        <v>0</v>
      </c>
      <c r="M20">
        <v>88433070392.312698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8642429710.3395805</v>
      </c>
      <c r="J21">
        <v>0</v>
      </c>
      <c r="K21">
        <v>0</v>
      </c>
      <c r="L21">
        <v>0</v>
      </c>
      <c r="M21">
        <v>87807085857.050201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8560279508.8615704</v>
      </c>
      <c r="J22">
        <v>0</v>
      </c>
      <c r="K22">
        <v>0</v>
      </c>
      <c r="L22">
        <v>0</v>
      </c>
      <c r="M22">
        <v>86972439810.033493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8457591757.0158596</v>
      </c>
      <c r="J23">
        <v>0</v>
      </c>
      <c r="K23">
        <v>0</v>
      </c>
      <c r="L23">
        <v>0</v>
      </c>
      <c r="M23">
        <v>85929132251.281204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8334366454.7941504</v>
      </c>
      <c r="J24">
        <v>0</v>
      </c>
      <c r="K24">
        <v>0</v>
      </c>
      <c r="L24">
        <v>0</v>
      </c>
      <c r="M24">
        <v>84677163180.708603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8190603602.2014704</v>
      </c>
      <c r="J25">
        <v>0</v>
      </c>
      <c r="K25">
        <v>0</v>
      </c>
      <c r="L25">
        <v>0</v>
      </c>
      <c r="M25">
        <v>83216532598.366898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8026303199.2466698</v>
      </c>
      <c r="J26">
        <v>0</v>
      </c>
      <c r="K26">
        <v>0</v>
      </c>
      <c r="L26">
        <v>0</v>
      </c>
      <c r="M26">
        <v>81547240504.346207</v>
      </c>
    </row>
    <row r="27" spans="1:13" x14ac:dyDescent="0.35">
      <c r="A27" t="s">
        <v>14</v>
      </c>
      <c r="B27">
        <v>2029</v>
      </c>
      <c r="C27">
        <v>0</v>
      </c>
      <c r="D27">
        <v>57600</v>
      </c>
      <c r="E27">
        <v>0</v>
      </c>
      <c r="F27">
        <v>576000</v>
      </c>
      <c r="G27">
        <v>0</v>
      </c>
      <c r="H27">
        <v>50258306310.524803</v>
      </c>
      <c r="I27">
        <v>7841465245.9167099</v>
      </c>
      <c r="J27">
        <v>0</v>
      </c>
      <c r="K27">
        <v>0</v>
      </c>
      <c r="L27">
        <v>0</v>
      </c>
      <c r="M27">
        <v>79669286898.513794</v>
      </c>
    </row>
    <row r="28" spans="1:13" x14ac:dyDescent="0.35">
      <c r="A28" t="s">
        <v>14</v>
      </c>
      <c r="B28">
        <v>2030</v>
      </c>
      <c r="C28">
        <v>200</v>
      </c>
      <c r="D28">
        <v>57400</v>
      </c>
      <c r="E28">
        <v>200</v>
      </c>
      <c r="F28">
        <v>575800</v>
      </c>
      <c r="G28">
        <v>17450800.802259199</v>
      </c>
      <c r="H28">
        <v>50240855509.722504</v>
      </c>
      <c r="I28">
        <v>7633759221.3914804</v>
      </c>
      <c r="J28">
        <v>41206406.8825159</v>
      </c>
      <c r="K28">
        <v>2524185.4735733299</v>
      </c>
      <c r="L28">
        <v>156551.32109146201</v>
      </c>
      <c r="M28">
        <v>77570449070.450806</v>
      </c>
    </row>
    <row r="29" spans="1:13" x14ac:dyDescent="0.35">
      <c r="A29" t="s">
        <v>14</v>
      </c>
      <c r="B29">
        <v>2031</v>
      </c>
      <c r="C29">
        <v>180</v>
      </c>
      <c r="D29">
        <v>57420</v>
      </c>
      <c r="E29">
        <v>380</v>
      </c>
      <c r="F29">
        <v>575620</v>
      </c>
      <c r="G29">
        <v>33156521.524292599</v>
      </c>
      <c r="H29">
        <v>50225149789.000397</v>
      </c>
      <c r="I29">
        <v>7426350428.7983503</v>
      </c>
      <c r="J29">
        <v>76857842.627367303</v>
      </c>
      <c r="K29">
        <v>0</v>
      </c>
      <c r="L29">
        <v>0</v>
      </c>
      <c r="M29">
        <v>75472018512.829193</v>
      </c>
    </row>
    <row r="30" spans="1:13" x14ac:dyDescent="0.35">
      <c r="A30" t="s">
        <v>14</v>
      </c>
      <c r="B30">
        <v>2032</v>
      </c>
      <c r="C30">
        <v>840</v>
      </c>
      <c r="D30">
        <v>56760</v>
      </c>
      <c r="E30">
        <v>1220</v>
      </c>
      <c r="F30">
        <v>574780</v>
      </c>
      <c r="G30">
        <v>106449884.89378101</v>
      </c>
      <c r="H30">
        <v>50151856425.630699</v>
      </c>
      <c r="I30">
        <v>7211785749.5190001</v>
      </c>
      <c r="J30">
        <v>236537667.339414</v>
      </c>
      <c r="K30">
        <v>0</v>
      </c>
      <c r="L30">
        <v>0</v>
      </c>
      <c r="M30">
        <v>73330924939.4814</v>
      </c>
    </row>
    <row r="31" spans="1:13" x14ac:dyDescent="0.35">
      <c r="A31" t="s">
        <v>14</v>
      </c>
      <c r="B31">
        <v>2033</v>
      </c>
      <c r="C31">
        <v>2990</v>
      </c>
      <c r="D31">
        <v>54610</v>
      </c>
      <c r="E31">
        <v>4210</v>
      </c>
      <c r="F31">
        <v>571790</v>
      </c>
      <c r="G31">
        <v>367339356.887559</v>
      </c>
      <c r="H31">
        <v>49890966953.6362</v>
      </c>
      <c r="I31">
        <v>6974767255.0932999</v>
      </c>
      <c r="J31">
        <v>781095982.83728802</v>
      </c>
      <c r="K31">
        <v>0</v>
      </c>
      <c r="L31">
        <v>0</v>
      </c>
      <c r="M31">
        <v>71048208292.492401</v>
      </c>
    </row>
    <row r="32" spans="1:13" x14ac:dyDescent="0.35">
      <c r="A32" t="s">
        <v>14</v>
      </c>
      <c r="B32">
        <v>2034</v>
      </c>
      <c r="C32">
        <v>9510</v>
      </c>
      <c r="D32">
        <v>48090</v>
      </c>
      <c r="E32">
        <v>13720</v>
      </c>
      <c r="F32">
        <v>562280</v>
      </c>
      <c r="G32">
        <v>1197124935.0349901</v>
      </c>
      <c r="H32">
        <v>49061181375.486504</v>
      </c>
      <c r="I32">
        <v>6672138826.7315598</v>
      </c>
      <c r="J32">
        <v>2437338795.12502</v>
      </c>
      <c r="K32">
        <v>0</v>
      </c>
      <c r="L32">
        <v>0</v>
      </c>
      <c r="M32">
        <v>68330994627.628403</v>
      </c>
    </row>
    <row r="33" spans="1:13" x14ac:dyDescent="0.35">
      <c r="A33" t="s">
        <v>14</v>
      </c>
      <c r="B33">
        <v>2035</v>
      </c>
      <c r="C33">
        <v>22040</v>
      </c>
      <c r="D33">
        <v>35560</v>
      </c>
      <c r="E33">
        <v>35760</v>
      </c>
      <c r="F33">
        <v>540240</v>
      </c>
      <c r="G33">
        <v>3120203183.4439802</v>
      </c>
      <c r="H33">
        <v>47138103127.072304</v>
      </c>
      <c r="I33">
        <v>6249232255.4052</v>
      </c>
      <c r="J33">
        <v>6100155858.4376001</v>
      </c>
      <c r="K33">
        <v>0</v>
      </c>
      <c r="L33">
        <v>0</v>
      </c>
      <c r="M33">
        <v>64764082211.401001</v>
      </c>
    </row>
    <row r="34" spans="1:13" x14ac:dyDescent="0.35">
      <c r="A34" t="s">
        <v>15</v>
      </c>
      <c r="B34">
        <v>2020</v>
      </c>
      <c r="C34">
        <v>200</v>
      </c>
      <c r="D34">
        <v>5800</v>
      </c>
      <c r="E34">
        <v>200</v>
      </c>
      <c r="F34">
        <v>71800</v>
      </c>
      <c r="G34">
        <v>7757224.3530007796</v>
      </c>
      <c r="H34">
        <v>2784843542.72685</v>
      </c>
      <c r="I34">
        <v>393414715.31589502</v>
      </c>
      <c r="J34">
        <v>15671064.1467636</v>
      </c>
      <c r="K34">
        <v>0</v>
      </c>
      <c r="L34">
        <v>0</v>
      </c>
      <c r="M34">
        <v>4003628341.3586998</v>
      </c>
    </row>
    <row r="35" spans="1:13" x14ac:dyDescent="0.35">
      <c r="A35" t="s">
        <v>15</v>
      </c>
      <c r="B35">
        <v>2021</v>
      </c>
      <c r="C35">
        <v>5630</v>
      </c>
      <c r="D35">
        <v>370</v>
      </c>
      <c r="E35">
        <v>5830</v>
      </c>
      <c r="F35">
        <v>66170</v>
      </c>
      <c r="G35">
        <v>226123089.88997</v>
      </c>
      <c r="H35">
        <v>2566477677.18994</v>
      </c>
      <c r="I35">
        <v>362509715.47133201</v>
      </c>
      <c r="J35">
        <v>444357633.956056</v>
      </c>
      <c r="K35">
        <v>510476826.22666198</v>
      </c>
      <c r="L35">
        <v>2398470.3973181201</v>
      </c>
      <c r="M35">
        <v>3862219271.43641</v>
      </c>
    </row>
    <row r="36" spans="1:13" x14ac:dyDescent="0.35">
      <c r="A36" t="s">
        <v>15</v>
      </c>
      <c r="B36">
        <v>2022</v>
      </c>
      <c r="C36">
        <v>5790</v>
      </c>
      <c r="D36">
        <v>210</v>
      </c>
      <c r="E36">
        <v>11620</v>
      </c>
      <c r="F36">
        <v>60380</v>
      </c>
      <c r="G36">
        <v>450694734.90934902</v>
      </c>
      <c r="H36">
        <v>2341906032.17063</v>
      </c>
      <c r="I36">
        <v>330720395.13338202</v>
      </c>
      <c r="J36">
        <v>872419310.63579905</v>
      </c>
      <c r="K36">
        <v>488496742.38988698</v>
      </c>
      <c r="L36">
        <v>4138469.5099056601</v>
      </c>
      <c r="M36">
        <v>3699664810.2546101</v>
      </c>
    </row>
    <row r="37" spans="1:13" x14ac:dyDescent="0.35">
      <c r="A37" t="s">
        <v>15</v>
      </c>
      <c r="B37">
        <v>2023</v>
      </c>
      <c r="C37">
        <v>5890</v>
      </c>
      <c r="D37">
        <v>110</v>
      </c>
      <c r="E37">
        <v>17510</v>
      </c>
      <c r="F37">
        <v>54490</v>
      </c>
      <c r="G37">
        <v>679144992.105232</v>
      </c>
      <c r="H37">
        <v>2113455774.9748099</v>
      </c>
      <c r="I37">
        <v>298396878.01301801</v>
      </c>
      <c r="J37">
        <v>1294845086.83728</v>
      </c>
      <c r="K37">
        <v>457460794.28214198</v>
      </c>
      <c r="L37">
        <v>5295563.9227420203</v>
      </c>
      <c r="M37">
        <v>3517667641.7023001</v>
      </c>
    </row>
    <row r="38" spans="1:13" x14ac:dyDescent="0.35">
      <c r="A38" t="s">
        <v>15</v>
      </c>
      <c r="B38">
        <v>2024</v>
      </c>
      <c r="C38">
        <v>5950</v>
      </c>
      <c r="D38">
        <v>50</v>
      </c>
      <c r="E38">
        <v>23460</v>
      </c>
      <c r="F38">
        <v>48540</v>
      </c>
      <c r="G38">
        <v>909922416.60701501</v>
      </c>
      <c r="H38">
        <v>1882678350.4730999</v>
      </c>
      <c r="I38">
        <v>265764440.90957099</v>
      </c>
      <c r="J38">
        <v>1708412267.41554</v>
      </c>
      <c r="K38">
        <v>422476256.87923902</v>
      </c>
      <c r="L38">
        <v>5869737.8107727002</v>
      </c>
      <c r="M38">
        <v>3317586913.0852199</v>
      </c>
    </row>
    <row r="39" spans="1:13" x14ac:dyDescent="0.35">
      <c r="A39" t="s">
        <v>15</v>
      </c>
      <c r="B39">
        <v>2025</v>
      </c>
      <c r="C39">
        <v>5990</v>
      </c>
      <c r="D39">
        <v>10</v>
      </c>
      <c r="E39">
        <v>29450</v>
      </c>
      <c r="F39">
        <v>42550</v>
      </c>
      <c r="G39">
        <v>1142251285.9793701</v>
      </c>
      <c r="H39">
        <v>1650349481.10079</v>
      </c>
      <c r="I39">
        <v>232935722.22269899</v>
      </c>
      <c r="J39">
        <v>2111509504.79812</v>
      </c>
      <c r="K39">
        <v>385478283.42011499</v>
      </c>
      <c r="L39">
        <v>5873887.6933253799</v>
      </c>
      <c r="M39">
        <v>3100376490.6999698</v>
      </c>
    </row>
    <row r="40" spans="1:13" x14ac:dyDescent="0.35">
      <c r="A40" t="s">
        <v>15</v>
      </c>
      <c r="B40">
        <v>2026</v>
      </c>
      <c r="C40">
        <v>5990</v>
      </c>
      <c r="D40">
        <v>10</v>
      </c>
      <c r="E40">
        <v>35440</v>
      </c>
      <c r="F40">
        <v>36560</v>
      </c>
      <c r="G40">
        <v>1374580155.35168</v>
      </c>
      <c r="H40">
        <v>1418020611.7284801</v>
      </c>
      <c r="I40">
        <v>200105477.47183099</v>
      </c>
      <c r="J40">
        <v>2501356515.4182401</v>
      </c>
      <c r="K40">
        <v>287951834.63426399</v>
      </c>
      <c r="L40">
        <v>5510674.5090049701</v>
      </c>
      <c r="M40">
        <v>2867524184.65733</v>
      </c>
    </row>
    <row r="41" spans="1:13" x14ac:dyDescent="0.35">
      <c r="A41" t="s">
        <v>15</v>
      </c>
      <c r="B41">
        <v>2027</v>
      </c>
      <c r="C41">
        <v>5990</v>
      </c>
      <c r="D41">
        <v>10</v>
      </c>
      <c r="E41">
        <v>41430</v>
      </c>
      <c r="F41">
        <v>30570</v>
      </c>
      <c r="G41">
        <v>1606909024.724</v>
      </c>
      <c r="H41">
        <v>1185691742.3561699</v>
      </c>
      <c r="I41">
        <v>167273706.65696701</v>
      </c>
      <c r="J41">
        <v>2877953299.27565</v>
      </c>
      <c r="K41">
        <v>203742307.86322799</v>
      </c>
      <c r="L41">
        <v>4807209.7826525196</v>
      </c>
      <c r="M41">
        <v>2619582529.4132099</v>
      </c>
    </row>
    <row r="42" spans="1:13" x14ac:dyDescent="0.35">
      <c r="A42" t="s">
        <v>15</v>
      </c>
      <c r="B42">
        <v>2028</v>
      </c>
      <c r="C42">
        <v>5990</v>
      </c>
      <c r="D42">
        <v>10</v>
      </c>
      <c r="E42">
        <v>47420</v>
      </c>
      <c r="F42">
        <v>24580</v>
      </c>
      <c r="G42">
        <v>1839237894.0963099</v>
      </c>
      <c r="H42">
        <v>953362872.98382103</v>
      </c>
      <c r="I42">
        <v>134440409.778108</v>
      </c>
      <c r="J42">
        <v>3241299856.3706102</v>
      </c>
      <c r="K42">
        <v>132846032.060645</v>
      </c>
      <c r="L42">
        <v>3836697.5912772198</v>
      </c>
      <c r="M42">
        <v>2357104059.4237099</v>
      </c>
    </row>
    <row r="43" spans="1:13" x14ac:dyDescent="0.35">
      <c r="A43" t="s">
        <v>15</v>
      </c>
      <c r="B43">
        <v>2029</v>
      </c>
      <c r="C43">
        <v>6000</v>
      </c>
      <c r="D43">
        <v>0</v>
      </c>
      <c r="E43">
        <v>53420</v>
      </c>
      <c r="F43">
        <v>18580</v>
      </c>
      <c r="G43">
        <v>2071954624.68627</v>
      </c>
      <c r="H43">
        <v>720646142.39378798</v>
      </c>
      <c r="I43">
        <v>101564528.275387</v>
      </c>
      <c r="J43">
        <v>3591980654.7000599</v>
      </c>
      <c r="K43">
        <v>75391141.059492394</v>
      </c>
      <c r="L43">
        <v>2669115.18298097</v>
      </c>
      <c r="M43">
        <v>2080394760.3848801</v>
      </c>
    </row>
    <row r="44" spans="1:13" x14ac:dyDescent="0.35">
      <c r="A44" t="s">
        <v>15</v>
      </c>
      <c r="B44">
        <v>2030</v>
      </c>
      <c r="C44">
        <v>6000</v>
      </c>
      <c r="D44">
        <v>0</v>
      </c>
      <c r="E44">
        <v>59420</v>
      </c>
      <c r="F44">
        <v>12580</v>
      </c>
      <c r="G44">
        <v>2304671355.2762299</v>
      </c>
      <c r="H44">
        <v>487929411.80375397</v>
      </c>
      <c r="I44">
        <v>68688646.772667497</v>
      </c>
      <c r="J44">
        <v>3929389105.6881599</v>
      </c>
      <c r="K44">
        <v>31032682.6430002</v>
      </c>
      <c r="L44">
        <v>1369441.1352746401</v>
      </c>
      <c r="M44">
        <v>1790246822.59161</v>
      </c>
    </row>
    <row r="45" spans="1:13" x14ac:dyDescent="0.35">
      <c r="A45" t="s">
        <v>15</v>
      </c>
      <c r="B45">
        <v>2031</v>
      </c>
      <c r="C45">
        <v>6000</v>
      </c>
      <c r="D45">
        <v>0</v>
      </c>
      <c r="E45">
        <v>65420</v>
      </c>
      <c r="F45">
        <v>6580</v>
      </c>
      <c r="G45">
        <v>2537388085.8662</v>
      </c>
      <c r="H45">
        <v>255212681.21372199</v>
      </c>
      <c r="I45">
        <v>35812765.269946501</v>
      </c>
      <c r="J45">
        <v>4253525209.33463</v>
      </c>
      <c r="K45">
        <v>0</v>
      </c>
      <c r="L45">
        <v>0</v>
      </c>
      <c r="M45">
        <v>1487213702.9279301</v>
      </c>
    </row>
    <row r="46" spans="1:13" x14ac:dyDescent="0.35">
      <c r="A46" t="s">
        <v>15</v>
      </c>
      <c r="B46">
        <v>2032</v>
      </c>
      <c r="C46">
        <v>6000</v>
      </c>
      <c r="D46">
        <v>0</v>
      </c>
      <c r="E46">
        <v>71220</v>
      </c>
      <c r="F46">
        <v>780</v>
      </c>
      <c r="G46">
        <v>2762347592.1031599</v>
      </c>
      <c r="H46">
        <v>30253174.976702899</v>
      </c>
      <c r="I46">
        <v>4032746.48398114</v>
      </c>
      <c r="J46">
        <v>4548717901.4929895</v>
      </c>
      <c r="K46">
        <v>0</v>
      </c>
      <c r="L46">
        <v>0</v>
      </c>
      <c r="M46">
        <v>1179061923.2307899</v>
      </c>
    </row>
    <row r="47" spans="1:13" x14ac:dyDescent="0.35">
      <c r="A47" t="s">
        <v>15</v>
      </c>
      <c r="B47">
        <v>2033</v>
      </c>
      <c r="C47">
        <v>6000</v>
      </c>
      <c r="D47">
        <v>0</v>
      </c>
      <c r="E47">
        <v>71590</v>
      </c>
      <c r="F47">
        <v>410</v>
      </c>
      <c r="G47">
        <v>2776698457.1562099</v>
      </c>
      <c r="H47">
        <v>15902309.9236516</v>
      </c>
      <c r="I47">
        <v>2061864.82583303</v>
      </c>
      <c r="J47">
        <v>4417622740.6472301</v>
      </c>
      <c r="K47">
        <v>0</v>
      </c>
      <c r="L47">
        <v>0</v>
      </c>
      <c r="M47">
        <v>1064832800.2454</v>
      </c>
    </row>
    <row r="48" spans="1:13" x14ac:dyDescent="0.35">
      <c r="A48" t="s">
        <v>15</v>
      </c>
      <c r="B48">
        <v>2034</v>
      </c>
      <c r="C48">
        <v>6000</v>
      </c>
      <c r="D48">
        <v>0</v>
      </c>
      <c r="E48">
        <v>71800</v>
      </c>
      <c r="F48">
        <v>200</v>
      </c>
      <c r="G48">
        <v>2784843542.72685</v>
      </c>
      <c r="H48">
        <v>7757224.3530007796</v>
      </c>
      <c r="I48">
        <v>975303.66107102297</v>
      </c>
      <c r="J48">
        <v>4273880125.58952</v>
      </c>
      <c r="K48">
        <v>0</v>
      </c>
      <c r="L48">
        <v>0</v>
      </c>
      <c r="M48">
        <v>960420025.12758994</v>
      </c>
    </row>
    <row r="49" spans="1:13" x14ac:dyDescent="0.35">
      <c r="A49" t="s">
        <v>15</v>
      </c>
      <c r="B49">
        <v>2035</v>
      </c>
      <c r="C49">
        <v>6000</v>
      </c>
      <c r="D49">
        <v>0</v>
      </c>
      <c r="E49">
        <v>71910</v>
      </c>
      <c r="F49">
        <v>90</v>
      </c>
      <c r="G49">
        <v>2789110016.1209998</v>
      </c>
      <c r="H49">
        <v>3490750.9588503502</v>
      </c>
      <c r="I49">
        <v>422939.27872344397</v>
      </c>
      <c r="J49">
        <v>4122501063.6684999</v>
      </c>
      <c r="K49">
        <v>0</v>
      </c>
      <c r="L49">
        <v>0</v>
      </c>
      <c r="M49">
        <v>863838534.84671104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225B-1392-4224-8C78-300BAACCC757}">
  <dimension ref="A1:M49"/>
  <sheetViews>
    <sheetView tabSelected="1" workbookViewId="0">
      <selection activeCell="F36" sqref="F36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8432655612.1997499</v>
      </c>
      <c r="J3">
        <v>0</v>
      </c>
      <c r="K3">
        <v>0</v>
      </c>
      <c r="L3">
        <v>0</v>
      </c>
      <c r="M3">
        <v>85675781019.949402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8384418272.5111799</v>
      </c>
      <c r="J4">
        <v>0</v>
      </c>
      <c r="K4">
        <v>0</v>
      </c>
      <c r="L4">
        <v>0</v>
      </c>
      <c r="M4">
        <v>85185689648.713593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8312062262.9696903</v>
      </c>
      <c r="J5">
        <v>0</v>
      </c>
      <c r="K5">
        <v>0</v>
      </c>
      <c r="L5">
        <v>0</v>
      </c>
      <c r="M5">
        <v>84450552591.772003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8215587583.58391</v>
      </c>
      <c r="J6">
        <v>0</v>
      </c>
      <c r="K6">
        <v>0</v>
      </c>
      <c r="L6">
        <v>0</v>
      </c>
      <c r="M6">
        <v>83470369849.212494</v>
      </c>
    </row>
    <row r="7" spans="1:13" x14ac:dyDescent="0.35">
      <c r="A7" t="s">
        <v>13</v>
      </c>
      <c r="B7">
        <v>2025</v>
      </c>
      <c r="C7">
        <v>100</v>
      </c>
      <c r="D7">
        <v>90500</v>
      </c>
      <c r="E7">
        <v>100</v>
      </c>
      <c r="F7">
        <v>905900</v>
      </c>
      <c r="G7">
        <v>5732884.9446294103</v>
      </c>
      <c r="H7">
        <v>51934204713.2845</v>
      </c>
      <c r="I7">
        <v>8094193920.8009005</v>
      </c>
      <c r="J7">
        <v>15669214.644717099</v>
      </c>
      <c r="K7">
        <v>8334230.8213800304</v>
      </c>
      <c r="L7">
        <v>136639.79217540499</v>
      </c>
      <c r="M7">
        <v>82242455287.426193</v>
      </c>
    </row>
    <row r="8" spans="1:13" x14ac:dyDescent="0.35">
      <c r="A8" t="s">
        <v>13</v>
      </c>
      <c r="B8">
        <v>2026</v>
      </c>
      <c r="C8">
        <v>160</v>
      </c>
      <c r="D8">
        <v>90440</v>
      </c>
      <c r="E8">
        <v>260</v>
      </c>
      <c r="F8">
        <v>905740</v>
      </c>
      <c r="G8">
        <v>14905500.8560364</v>
      </c>
      <c r="H8">
        <v>51925032097.3731</v>
      </c>
      <c r="I8">
        <v>7948243993.71877</v>
      </c>
      <c r="J8">
        <v>39904633.735279597</v>
      </c>
      <c r="K8">
        <v>10337164.829739699</v>
      </c>
      <c r="L8">
        <v>275581.37218519201</v>
      </c>
      <c r="M8">
        <v>80767471161.996796</v>
      </c>
    </row>
    <row r="9" spans="1:13" x14ac:dyDescent="0.35">
      <c r="A9" t="s">
        <v>13</v>
      </c>
      <c r="B9">
        <v>2027</v>
      </c>
      <c r="C9">
        <v>450</v>
      </c>
      <c r="D9">
        <v>90150</v>
      </c>
      <c r="E9">
        <v>710</v>
      </c>
      <c r="F9">
        <v>905290</v>
      </c>
      <c r="G9">
        <v>40703483.106868804</v>
      </c>
      <c r="H9">
        <v>51899234115.122398</v>
      </c>
      <c r="I9">
        <v>7776051483.2357397</v>
      </c>
      <c r="J9">
        <v>105717400.218466</v>
      </c>
      <c r="K9">
        <v>21544280.465376802</v>
      </c>
      <c r="L9">
        <v>553545.30536214297</v>
      </c>
      <c r="M9">
        <v>79038480922.524994</v>
      </c>
    </row>
    <row r="10" spans="1:13" x14ac:dyDescent="0.35">
      <c r="A10" t="s">
        <v>13</v>
      </c>
      <c r="B10">
        <v>2028</v>
      </c>
      <c r="C10">
        <v>1800</v>
      </c>
      <c r="D10">
        <v>88800</v>
      </c>
      <c r="E10">
        <v>2510</v>
      </c>
      <c r="F10">
        <v>903490</v>
      </c>
      <c r="G10">
        <v>143895412.11019701</v>
      </c>
      <c r="H10">
        <v>51796042186.1194</v>
      </c>
      <c r="I10">
        <v>7570134017.1268101</v>
      </c>
      <c r="J10">
        <v>359571067.31513202</v>
      </c>
      <c r="K10">
        <v>59368738.666135401</v>
      </c>
      <c r="L10">
        <v>1334198.54737219</v>
      </c>
      <c r="M10">
        <v>77022518446.393402</v>
      </c>
    </row>
    <row r="11" spans="1:13" x14ac:dyDescent="0.35">
      <c r="A11" t="s">
        <v>13</v>
      </c>
      <c r="B11">
        <v>2029</v>
      </c>
      <c r="C11">
        <v>10770</v>
      </c>
      <c r="D11">
        <v>79830</v>
      </c>
      <c r="E11">
        <v>13280</v>
      </c>
      <c r="F11">
        <v>892720</v>
      </c>
      <c r="G11">
        <v>761327120.646806</v>
      </c>
      <c r="H11">
        <v>51178610477.584801</v>
      </c>
      <c r="I11">
        <v>7278340566.5059404</v>
      </c>
      <c r="J11">
        <v>1822234405.7409799</v>
      </c>
      <c r="K11">
        <v>214943304.86807099</v>
      </c>
      <c r="L11">
        <v>4244582.05600629</v>
      </c>
      <c r="M11">
        <v>74479850378.736206</v>
      </c>
    </row>
    <row r="12" spans="1:13" x14ac:dyDescent="0.35">
      <c r="A12" t="s">
        <v>13</v>
      </c>
      <c r="B12">
        <v>2030</v>
      </c>
      <c r="C12">
        <v>49660</v>
      </c>
      <c r="D12">
        <v>40940</v>
      </c>
      <c r="E12">
        <v>62940</v>
      </c>
      <c r="F12">
        <v>843060</v>
      </c>
      <c r="G12">
        <v>3608277784.1499</v>
      </c>
      <c r="H12">
        <v>48331659814.091202</v>
      </c>
      <c r="I12">
        <v>6705818220.8116102</v>
      </c>
      <c r="J12">
        <v>8307247436.6417599</v>
      </c>
      <c r="K12">
        <v>440267479.37102199</v>
      </c>
      <c r="L12">
        <v>9075547.6923204996</v>
      </c>
      <c r="M12">
        <v>70440527910.832397</v>
      </c>
    </row>
    <row r="13" spans="1:13" x14ac:dyDescent="0.35">
      <c r="A13" t="s">
        <v>13</v>
      </c>
      <c r="B13">
        <v>2031</v>
      </c>
      <c r="C13">
        <v>41600</v>
      </c>
      <c r="D13">
        <v>49000</v>
      </c>
      <c r="E13">
        <v>104540</v>
      </c>
      <c r="F13">
        <v>801460</v>
      </c>
      <c r="G13">
        <v>5993157921.11584</v>
      </c>
      <c r="H13">
        <v>45946779677.133202</v>
      </c>
      <c r="I13">
        <v>6198147221.1225405</v>
      </c>
      <c r="J13">
        <v>13522534756.9107</v>
      </c>
      <c r="K13">
        <v>0</v>
      </c>
      <c r="L13">
        <v>0</v>
      </c>
      <c r="M13">
        <v>66544477195.905098</v>
      </c>
    </row>
    <row r="14" spans="1:13" x14ac:dyDescent="0.35">
      <c r="A14" t="s">
        <v>13</v>
      </c>
      <c r="B14">
        <v>2032</v>
      </c>
      <c r="C14">
        <v>56690</v>
      </c>
      <c r="D14">
        <v>33910</v>
      </c>
      <c r="E14">
        <v>161230</v>
      </c>
      <c r="F14">
        <v>744770</v>
      </c>
      <c r="G14">
        <v>9243130396.2264004</v>
      </c>
      <c r="H14">
        <v>42696807202.033401</v>
      </c>
      <c r="I14">
        <v>5608903075.8444204</v>
      </c>
      <c r="J14">
        <v>20333651550.047199</v>
      </c>
      <c r="K14">
        <v>0</v>
      </c>
      <c r="L14">
        <v>0</v>
      </c>
      <c r="M14">
        <v>62073934868.4011</v>
      </c>
    </row>
    <row r="15" spans="1:13" x14ac:dyDescent="0.35">
      <c r="A15" t="s">
        <v>13</v>
      </c>
      <c r="B15">
        <v>2033</v>
      </c>
      <c r="C15">
        <v>72110</v>
      </c>
      <c r="D15">
        <v>18490</v>
      </c>
      <c r="E15">
        <v>233340</v>
      </c>
      <c r="F15">
        <v>672660</v>
      </c>
      <c r="G15">
        <v>13377113729.7988</v>
      </c>
      <c r="H15">
        <v>38562823868.474701</v>
      </c>
      <c r="I15">
        <v>4944181778.3332796</v>
      </c>
      <c r="J15">
        <v>28620960318.934502</v>
      </c>
      <c r="K15">
        <v>0</v>
      </c>
      <c r="L15">
        <v>0</v>
      </c>
      <c r="M15">
        <v>56996019791.230301</v>
      </c>
    </row>
    <row r="16" spans="1:13" x14ac:dyDescent="0.35">
      <c r="A16" t="s">
        <v>13</v>
      </c>
      <c r="B16">
        <v>2034</v>
      </c>
      <c r="C16">
        <v>82680</v>
      </c>
      <c r="D16">
        <v>7920</v>
      </c>
      <c r="E16">
        <v>316020</v>
      </c>
      <c r="F16">
        <v>589980</v>
      </c>
      <c r="G16">
        <v>18117063002.015499</v>
      </c>
      <c r="H16">
        <v>33822874596.270699</v>
      </c>
      <c r="I16">
        <v>4239388379.6100402</v>
      </c>
      <c r="J16">
        <v>37691382308.344597</v>
      </c>
      <c r="K16">
        <v>0</v>
      </c>
      <c r="L16">
        <v>0</v>
      </c>
      <c r="M16">
        <v>51454749362.213799</v>
      </c>
    </row>
    <row r="17" spans="1:13" x14ac:dyDescent="0.35">
      <c r="A17" t="s">
        <v>13</v>
      </c>
      <c r="B17">
        <v>2035</v>
      </c>
      <c r="C17">
        <v>88310</v>
      </c>
      <c r="D17">
        <v>2290</v>
      </c>
      <c r="E17">
        <v>404230</v>
      </c>
      <c r="F17">
        <v>501770</v>
      </c>
      <c r="G17">
        <v>23174040811.656502</v>
      </c>
      <c r="H17">
        <v>28765896786.6297</v>
      </c>
      <c r="I17">
        <v>3527335574.4670601</v>
      </c>
      <c r="J17">
        <v>46902728261.942703</v>
      </c>
      <c r="K17">
        <v>0</v>
      </c>
      <c r="L17">
        <v>0</v>
      </c>
      <c r="M17">
        <v>45616948279.200302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8745117462.1849308</v>
      </c>
      <c r="J19">
        <v>0</v>
      </c>
      <c r="K19">
        <v>0</v>
      </c>
      <c r="L19">
        <v>0</v>
      </c>
      <c r="M19">
        <v>88850393415.798904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8704042361.4480991</v>
      </c>
      <c r="J20">
        <v>0</v>
      </c>
      <c r="K20">
        <v>0</v>
      </c>
      <c r="L20">
        <v>0</v>
      </c>
      <c r="M20">
        <v>88433070392.312698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8642429710.3395805</v>
      </c>
      <c r="J21">
        <v>0</v>
      </c>
      <c r="K21">
        <v>0</v>
      </c>
      <c r="L21">
        <v>0</v>
      </c>
      <c r="M21">
        <v>87807085857.050201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8560279508.8615704</v>
      </c>
      <c r="J22">
        <v>0</v>
      </c>
      <c r="K22">
        <v>0</v>
      </c>
      <c r="L22">
        <v>0</v>
      </c>
      <c r="M22">
        <v>86972439810.033493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8457591757.0158596</v>
      </c>
      <c r="J23">
        <v>0</v>
      </c>
      <c r="K23">
        <v>0</v>
      </c>
      <c r="L23">
        <v>0</v>
      </c>
      <c r="M23">
        <v>85929132251.281204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8334366454.7941504</v>
      </c>
      <c r="J24">
        <v>0</v>
      </c>
      <c r="K24">
        <v>0</v>
      </c>
      <c r="L24">
        <v>0</v>
      </c>
      <c r="M24">
        <v>84677163180.708603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8190603602.2014704</v>
      </c>
      <c r="J25">
        <v>0</v>
      </c>
      <c r="K25">
        <v>0</v>
      </c>
      <c r="L25">
        <v>0</v>
      </c>
      <c r="M25">
        <v>83216532598.366898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8026303199.2466698</v>
      </c>
      <c r="J26">
        <v>0</v>
      </c>
      <c r="K26">
        <v>0</v>
      </c>
      <c r="L26">
        <v>0</v>
      </c>
      <c r="M26">
        <v>81547240504.346207</v>
      </c>
    </row>
    <row r="27" spans="1:13" x14ac:dyDescent="0.35">
      <c r="A27" t="s">
        <v>14</v>
      </c>
      <c r="B27">
        <v>2029</v>
      </c>
      <c r="C27">
        <v>140</v>
      </c>
      <c r="D27">
        <v>57460</v>
      </c>
      <c r="E27">
        <v>140</v>
      </c>
      <c r="F27">
        <v>575860</v>
      </c>
      <c r="G27">
        <v>12215560.561581399</v>
      </c>
      <c r="H27">
        <v>50246090749.963203</v>
      </c>
      <c r="I27">
        <v>7839783963.6821699</v>
      </c>
      <c r="J27">
        <v>29960075.1673044</v>
      </c>
      <c r="K27">
        <v>3707854.4405892901</v>
      </c>
      <c r="L27">
        <v>242688.883312438</v>
      </c>
      <c r="M27">
        <v>79660950416.952194</v>
      </c>
    </row>
    <row r="28" spans="1:13" x14ac:dyDescent="0.35">
      <c r="A28" t="s">
        <v>14</v>
      </c>
      <c r="B28">
        <v>2030</v>
      </c>
      <c r="C28">
        <v>6260</v>
      </c>
      <c r="D28">
        <v>51340</v>
      </c>
      <c r="E28">
        <v>6400</v>
      </c>
      <c r="F28">
        <v>569600</v>
      </c>
      <c r="G28">
        <v>558425625.67229998</v>
      </c>
      <c r="H28">
        <v>49699880684.850998</v>
      </c>
      <c r="I28">
        <v>7561463158.1639204</v>
      </c>
      <c r="J28">
        <v>1319720610.59003</v>
      </c>
      <c r="K28">
        <v>69880454.935830206</v>
      </c>
      <c r="L28">
        <v>5013880.6241600504</v>
      </c>
      <c r="M28">
        <v>77191348016.689499</v>
      </c>
    </row>
    <row r="29" spans="1:13" x14ac:dyDescent="0.35">
      <c r="A29" t="s">
        <v>14</v>
      </c>
      <c r="B29">
        <v>2031</v>
      </c>
      <c r="C29">
        <v>5480</v>
      </c>
      <c r="D29">
        <v>52120</v>
      </c>
      <c r="E29">
        <v>11880</v>
      </c>
      <c r="F29">
        <v>564120</v>
      </c>
      <c r="G29">
        <v>1036577567.6542</v>
      </c>
      <c r="H29">
        <v>49221728742.867699</v>
      </c>
      <c r="I29">
        <v>7294185303.5898304</v>
      </c>
      <c r="J29">
        <v>2405108765.4888201</v>
      </c>
      <c r="K29">
        <v>0</v>
      </c>
      <c r="L29">
        <v>0</v>
      </c>
      <c r="M29">
        <v>74744111909.438293</v>
      </c>
    </row>
    <row r="30" spans="1:13" x14ac:dyDescent="0.35">
      <c r="A30" t="s">
        <v>14</v>
      </c>
      <c r="B30">
        <v>2032</v>
      </c>
      <c r="C30">
        <v>10870</v>
      </c>
      <c r="D30">
        <v>46730</v>
      </c>
      <c r="E30">
        <v>22750</v>
      </c>
      <c r="F30">
        <v>553250</v>
      </c>
      <c r="G30">
        <v>1985028591.25701</v>
      </c>
      <c r="H30">
        <v>48273277719.262299</v>
      </c>
      <c r="I30">
        <v>6969897492.1045399</v>
      </c>
      <c r="J30">
        <v>4471441735.2743502</v>
      </c>
      <c r="K30">
        <v>0</v>
      </c>
      <c r="L30">
        <v>0</v>
      </c>
      <c r="M30">
        <v>71932913241.947693</v>
      </c>
    </row>
    <row r="31" spans="1:13" x14ac:dyDescent="0.35">
      <c r="A31" t="s">
        <v>14</v>
      </c>
      <c r="B31">
        <v>2033</v>
      </c>
      <c r="C31">
        <v>19750</v>
      </c>
      <c r="D31">
        <v>37850</v>
      </c>
      <c r="E31">
        <v>42500</v>
      </c>
      <c r="F31">
        <v>533500</v>
      </c>
      <c r="G31">
        <v>3708295170.4801302</v>
      </c>
      <c r="H31">
        <v>46550011140.0345</v>
      </c>
      <c r="I31">
        <v>6555508922.5666103</v>
      </c>
      <c r="J31">
        <v>8068440641.9902</v>
      </c>
      <c r="K31">
        <v>0</v>
      </c>
      <c r="L31">
        <v>0</v>
      </c>
      <c r="M31">
        <v>68510543176.978996</v>
      </c>
    </row>
    <row r="32" spans="1:13" x14ac:dyDescent="0.35">
      <c r="A32" t="s">
        <v>14</v>
      </c>
      <c r="B32">
        <v>2034</v>
      </c>
      <c r="C32">
        <v>30910</v>
      </c>
      <c r="D32">
        <v>26690</v>
      </c>
      <c r="E32">
        <v>73410</v>
      </c>
      <c r="F32">
        <v>502590</v>
      </c>
      <c r="G32">
        <v>6405316434.4681702</v>
      </c>
      <c r="H32">
        <v>43852989876.037903</v>
      </c>
      <c r="I32">
        <v>6034035847.7446899</v>
      </c>
      <c r="J32">
        <v>13451665176.988199</v>
      </c>
      <c r="K32">
        <v>0</v>
      </c>
      <c r="L32">
        <v>0</v>
      </c>
      <c r="M32">
        <v>64297454548.448196</v>
      </c>
    </row>
    <row r="33" spans="1:13" x14ac:dyDescent="0.35">
      <c r="A33" t="s">
        <v>14</v>
      </c>
      <c r="B33">
        <v>2035</v>
      </c>
      <c r="C33">
        <v>42830</v>
      </c>
      <c r="D33">
        <v>14770</v>
      </c>
      <c r="E33">
        <v>116240</v>
      </c>
      <c r="F33">
        <v>459760</v>
      </c>
      <c r="G33">
        <v>10142405426.271601</v>
      </c>
      <c r="H33">
        <v>40115900884.2239</v>
      </c>
      <c r="I33">
        <v>5405935497.1093302</v>
      </c>
      <c r="J33">
        <v>20569562401.2024</v>
      </c>
      <c r="K33">
        <v>0</v>
      </c>
      <c r="L33">
        <v>0</v>
      </c>
      <c r="M33">
        <v>59213058411.281502</v>
      </c>
    </row>
    <row r="34" spans="1:13" x14ac:dyDescent="0.35">
      <c r="A34" t="s">
        <v>15</v>
      </c>
      <c r="B34">
        <v>2020</v>
      </c>
      <c r="C34">
        <v>200</v>
      </c>
      <c r="D34">
        <v>5800</v>
      </c>
      <c r="E34">
        <v>200</v>
      </c>
      <c r="F34">
        <v>71800</v>
      </c>
      <c r="G34">
        <v>7757224.3530007796</v>
      </c>
      <c r="H34">
        <v>2784843542.72685</v>
      </c>
      <c r="I34">
        <v>393414715.31589502</v>
      </c>
      <c r="J34">
        <v>15671064.1467636</v>
      </c>
      <c r="K34">
        <v>0</v>
      </c>
      <c r="L34">
        <v>0</v>
      </c>
      <c r="M34">
        <v>4003628341.3586998</v>
      </c>
    </row>
    <row r="35" spans="1:13" x14ac:dyDescent="0.35">
      <c r="A35" t="s">
        <v>15</v>
      </c>
      <c r="B35">
        <v>2021</v>
      </c>
      <c r="C35">
        <v>5630</v>
      </c>
      <c r="D35">
        <v>370</v>
      </c>
      <c r="E35">
        <v>5830</v>
      </c>
      <c r="F35">
        <v>66170</v>
      </c>
      <c r="G35">
        <v>226123089.88997</v>
      </c>
      <c r="H35">
        <v>2566477677.18994</v>
      </c>
      <c r="I35">
        <v>362509715.47133201</v>
      </c>
      <c r="J35">
        <v>444357633.956056</v>
      </c>
      <c r="K35">
        <v>508555052.847754</v>
      </c>
      <c r="L35">
        <v>2398470.3973181201</v>
      </c>
      <c r="M35">
        <v>3862219271.43641</v>
      </c>
    </row>
    <row r="36" spans="1:13" x14ac:dyDescent="0.35">
      <c r="A36" t="s">
        <v>15</v>
      </c>
      <c r="B36">
        <v>2022</v>
      </c>
      <c r="C36">
        <v>5790</v>
      </c>
      <c r="D36">
        <v>210</v>
      </c>
      <c r="E36">
        <v>11620</v>
      </c>
      <c r="F36">
        <v>60380</v>
      </c>
      <c r="G36">
        <v>450694734.90934902</v>
      </c>
      <c r="H36">
        <v>2341906032.17063</v>
      </c>
      <c r="I36">
        <v>330720395.13338202</v>
      </c>
      <c r="J36">
        <v>872419310.63579905</v>
      </c>
      <c r="K36">
        <v>484528167.09787798</v>
      </c>
      <c r="L36">
        <v>4138469.5099056601</v>
      </c>
      <c r="M36">
        <v>3699664810.2546101</v>
      </c>
    </row>
    <row r="37" spans="1:13" x14ac:dyDescent="0.35">
      <c r="A37" t="s">
        <v>15</v>
      </c>
      <c r="B37">
        <v>2023</v>
      </c>
      <c r="C37">
        <v>5890</v>
      </c>
      <c r="D37">
        <v>110</v>
      </c>
      <c r="E37">
        <v>17510</v>
      </c>
      <c r="F37">
        <v>54490</v>
      </c>
      <c r="G37">
        <v>679144992.105232</v>
      </c>
      <c r="H37">
        <v>2113455774.9748099</v>
      </c>
      <c r="I37">
        <v>298396878.01301801</v>
      </c>
      <c r="J37">
        <v>1294845086.83728</v>
      </c>
      <c r="K37">
        <v>451408040.09267098</v>
      </c>
      <c r="L37">
        <v>5295563.9227420203</v>
      </c>
      <c r="M37">
        <v>3517667641.7023001</v>
      </c>
    </row>
    <row r="38" spans="1:13" x14ac:dyDescent="0.35">
      <c r="A38" t="s">
        <v>15</v>
      </c>
      <c r="B38">
        <v>2024</v>
      </c>
      <c r="C38">
        <v>5960</v>
      </c>
      <c r="D38">
        <v>40</v>
      </c>
      <c r="E38">
        <v>23470</v>
      </c>
      <c r="F38">
        <v>48530</v>
      </c>
      <c r="G38">
        <v>910310277.82466495</v>
      </c>
      <c r="H38">
        <v>1882290489.25545</v>
      </c>
      <c r="I38">
        <v>265715752.029717</v>
      </c>
      <c r="J38">
        <v>1709107338.30726</v>
      </c>
      <c r="K38">
        <v>415053526.10923898</v>
      </c>
      <c r="L38">
        <v>5872125.9251477597</v>
      </c>
      <c r="M38">
        <v>3317343432.6861801</v>
      </c>
    </row>
    <row r="39" spans="1:13" x14ac:dyDescent="0.35">
      <c r="A39" t="s">
        <v>15</v>
      </c>
      <c r="B39">
        <v>2025</v>
      </c>
      <c r="C39">
        <v>5990</v>
      </c>
      <c r="D39">
        <v>10</v>
      </c>
      <c r="E39">
        <v>29460</v>
      </c>
      <c r="F39">
        <v>42540</v>
      </c>
      <c r="G39">
        <v>1142639147.1970201</v>
      </c>
      <c r="H39">
        <v>1649961619.8831401</v>
      </c>
      <c r="I39">
        <v>232887033.34284499</v>
      </c>
      <c r="J39">
        <v>2112204575.6898501</v>
      </c>
      <c r="K39">
        <v>375217779.31009299</v>
      </c>
      <c r="L39">
        <v>5875821.2713403702</v>
      </c>
      <c r="M39">
        <v>3100123348.8155298</v>
      </c>
    </row>
    <row r="40" spans="1:13" x14ac:dyDescent="0.35">
      <c r="A40" t="s">
        <v>15</v>
      </c>
      <c r="B40">
        <v>2026</v>
      </c>
      <c r="C40">
        <v>5990</v>
      </c>
      <c r="D40">
        <v>10</v>
      </c>
      <c r="E40">
        <v>35450</v>
      </c>
      <c r="F40">
        <v>36550</v>
      </c>
      <c r="G40">
        <v>1374968016.56933</v>
      </c>
      <c r="H40">
        <v>1417632750.5108299</v>
      </c>
      <c r="I40">
        <v>200056788.591977</v>
      </c>
      <c r="J40">
        <v>2502051586.3099699</v>
      </c>
      <c r="K40">
        <v>277692274.45247501</v>
      </c>
      <c r="L40">
        <v>5512205.8018939998</v>
      </c>
      <c r="M40">
        <v>2867261381.2874999</v>
      </c>
    </row>
    <row r="41" spans="1:13" x14ac:dyDescent="0.35">
      <c r="A41" t="s">
        <v>15</v>
      </c>
      <c r="B41">
        <v>2027</v>
      </c>
      <c r="C41">
        <v>5990</v>
      </c>
      <c r="D41">
        <v>10</v>
      </c>
      <c r="E41">
        <v>41440</v>
      </c>
      <c r="F41">
        <v>30560</v>
      </c>
      <c r="G41">
        <v>1607296885.9416499</v>
      </c>
      <c r="H41">
        <v>1185303881.13852</v>
      </c>
      <c r="I41">
        <v>167225017.77711299</v>
      </c>
      <c r="J41">
        <v>2878648370.1673799</v>
      </c>
      <c r="K41">
        <v>194167599.359909</v>
      </c>
      <c r="L41">
        <v>4808370.7992649898</v>
      </c>
      <c r="M41">
        <v>2619310064.5579801</v>
      </c>
    </row>
    <row r="42" spans="1:13" x14ac:dyDescent="0.35">
      <c r="A42" t="s">
        <v>15</v>
      </c>
      <c r="B42">
        <v>2028</v>
      </c>
      <c r="C42">
        <v>5990</v>
      </c>
      <c r="D42">
        <v>10</v>
      </c>
      <c r="E42">
        <v>47430</v>
      </c>
      <c r="F42">
        <v>24570</v>
      </c>
      <c r="G42">
        <v>1839625755.3139601</v>
      </c>
      <c r="H42">
        <v>952975011.76617098</v>
      </c>
      <c r="I42">
        <v>134391720.89825401</v>
      </c>
      <c r="J42">
        <v>3241994927.2623401</v>
      </c>
      <c r="K42">
        <v>124639894.200387</v>
      </c>
      <c r="L42">
        <v>3837520.34046249</v>
      </c>
      <c r="M42">
        <v>2356821933.0830898</v>
      </c>
    </row>
    <row r="43" spans="1:13" x14ac:dyDescent="0.35">
      <c r="A43" t="s">
        <v>15</v>
      </c>
      <c r="B43">
        <v>2029</v>
      </c>
      <c r="C43">
        <v>6000</v>
      </c>
      <c r="D43">
        <v>0</v>
      </c>
      <c r="E43">
        <v>53430</v>
      </c>
      <c r="F43">
        <v>18570</v>
      </c>
      <c r="G43">
        <v>2072342485.9039199</v>
      </c>
      <c r="H43">
        <v>720258281.17613804</v>
      </c>
      <c r="I43">
        <v>101515839.39553399</v>
      </c>
      <c r="J43">
        <v>3592675725.5917902</v>
      </c>
      <c r="K43">
        <v>69226326.194188893</v>
      </c>
      <c r="L43">
        <v>2669631.6735884398</v>
      </c>
      <c r="M43">
        <v>2080102972.5588701</v>
      </c>
    </row>
    <row r="44" spans="1:13" x14ac:dyDescent="0.35">
      <c r="A44" t="s">
        <v>15</v>
      </c>
      <c r="B44">
        <v>2030</v>
      </c>
      <c r="C44">
        <v>6000</v>
      </c>
      <c r="D44">
        <v>0</v>
      </c>
      <c r="E44">
        <v>59430</v>
      </c>
      <c r="F44">
        <v>12570</v>
      </c>
      <c r="G44">
        <v>2305059216.4938798</v>
      </c>
      <c r="H44">
        <v>487541550.58610398</v>
      </c>
      <c r="I44">
        <v>68639957.892813697</v>
      </c>
      <c r="J44">
        <v>3930084176.5798898</v>
      </c>
      <c r="K44">
        <v>27608113.996320799</v>
      </c>
      <c r="L44">
        <v>1369683.37615368</v>
      </c>
      <c r="M44">
        <v>1789945373.28019</v>
      </c>
    </row>
    <row r="45" spans="1:13" x14ac:dyDescent="0.35">
      <c r="A45" t="s">
        <v>15</v>
      </c>
      <c r="B45">
        <v>2031</v>
      </c>
      <c r="C45">
        <v>6000</v>
      </c>
      <c r="D45">
        <v>0</v>
      </c>
      <c r="E45">
        <v>65430</v>
      </c>
      <c r="F45">
        <v>6570</v>
      </c>
      <c r="G45">
        <v>2537775947.0838499</v>
      </c>
      <c r="H45">
        <v>254824819.99607199</v>
      </c>
      <c r="I45">
        <v>35764076.390092701</v>
      </c>
      <c r="J45">
        <v>4254220280.2263598</v>
      </c>
      <c r="K45">
        <v>0</v>
      </c>
      <c r="L45">
        <v>0</v>
      </c>
      <c r="M45">
        <v>1486902592.13112</v>
      </c>
    </row>
    <row r="46" spans="1:13" x14ac:dyDescent="0.35">
      <c r="A46" t="s">
        <v>15</v>
      </c>
      <c r="B46">
        <v>2032</v>
      </c>
      <c r="C46">
        <v>6000</v>
      </c>
      <c r="D46">
        <v>0</v>
      </c>
      <c r="E46">
        <v>71230</v>
      </c>
      <c r="F46">
        <v>770</v>
      </c>
      <c r="G46">
        <v>2762735453.3208098</v>
      </c>
      <c r="H46">
        <v>29865313.759052899</v>
      </c>
      <c r="I46">
        <v>3984057.6041273898</v>
      </c>
      <c r="J46">
        <v>4549412972.3847198</v>
      </c>
      <c r="K46">
        <v>0</v>
      </c>
      <c r="L46">
        <v>0</v>
      </c>
      <c r="M46">
        <v>1178741150.94858</v>
      </c>
    </row>
    <row r="47" spans="1:13" x14ac:dyDescent="0.35">
      <c r="A47" t="s">
        <v>15</v>
      </c>
      <c r="B47">
        <v>2033</v>
      </c>
      <c r="C47">
        <v>6000</v>
      </c>
      <c r="D47">
        <v>0</v>
      </c>
      <c r="E47">
        <v>71600</v>
      </c>
      <c r="F47">
        <v>400</v>
      </c>
      <c r="G47">
        <v>2777086318.3738599</v>
      </c>
      <c r="H47">
        <v>15514448.7060015</v>
      </c>
      <c r="I47">
        <v>2013175.9459792799</v>
      </c>
      <c r="J47">
        <v>4418317811.53895</v>
      </c>
      <c r="K47">
        <v>0</v>
      </c>
      <c r="L47">
        <v>0</v>
      </c>
      <c r="M47">
        <v>1064502366.4778</v>
      </c>
    </row>
    <row r="48" spans="1:13" x14ac:dyDescent="0.35">
      <c r="A48" t="s">
        <v>15</v>
      </c>
      <c r="B48">
        <v>2034</v>
      </c>
      <c r="C48">
        <v>6000</v>
      </c>
      <c r="D48">
        <v>0</v>
      </c>
      <c r="E48">
        <v>71810</v>
      </c>
      <c r="F48">
        <v>190</v>
      </c>
      <c r="G48">
        <v>2785231403.9445</v>
      </c>
      <c r="H48">
        <v>7369363.1353507396</v>
      </c>
      <c r="I48">
        <v>926614.78121727298</v>
      </c>
      <c r="J48">
        <v>4274575196.4812498</v>
      </c>
      <c r="K48">
        <v>0</v>
      </c>
      <c r="L48">
        <v>0</v>
      </c>
      <c r="M48">
        <v>960079929.874596</v>
      </c>
    </row>
    <row r="49" spans="1:13" x14ac:dyDescent="0.35">
      <c r="A49" t="s">
        <v>15</v>
      </c>
      <c r="B49">
        <v>2035</v>
      </c>
      <c r="C49">
        <v>6000</v>
      </c>
      <c r="D49">
        <v>0</v>
      </c>
      <c r="E49">
        <v>71920</v>
      </c>
      <c r="F49">
        <v>80</v>
      </c>
      <c r="G49">
        <v>2789497877.3386502</v>
      </c>
      <c r="H49">
        <v>3102889.7412003102</v>
      </c>
      <c r="I49">
        <v>374250.39886969398</v>
      </c>
      <c r="J49">
        <v>4123196134.5602198</v>
      </c>
      <c r="K49">
        <v>0</v>
      </c>
      <c r="L49">
        <v>0</v>
      </c>
      <c r="M49">
        <v>863488778.10832202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8C79-3400-4104-82CD-24EE5DF13AA8}">
  <dimension ref="B1:G60"/>
  <sheetViews>
    <sheetView workbookViewId="0">
      <selection activeCell="G44" sqref="G44"/>
    </sheetView>
  </sheetViews>
  <sheetFormatPr defaultRowHeight="14.5" x14ac:dyDescent="0.35"/>
  <sheetData>
    <row r="1" spans="2:7" x14ac:dyDescent="0.35">
      <c r="B1" t="s">
        <v>19</v>
      </c>
      <c r="C1" t="s">
        <v>21</v>
      </c>
    </row>
    <row r="2" spans="2:7" x14ac:dyDescent="0.35">
      <c r="B2" t="s">
        <v>20</v>
      </c>
      <c r="C2">
        <v>2</v>
      </c>
    </row>
    <row r="3" spans="2:7" x14ac:dyDescent="0.35">
      <c r="C3" t="str">
        <f>CONCATENATE(C4,"+",$C$1)</f>
        <v>Day_cab+BEV_sales (#/year)</v>
      </c>
    </row>
    <row r="4" spans="2:7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</row>
    <row r="5" spans="2:7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  <c r="G5">
        <f>VLOOKUP($C5,high_tech_hybrid_sleeper!$B$2:$M$17,$C$2,FALSE)</f>
        <v>0</v>
      </c>
    </row>
    <row r="6" spans="2:7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  <c r="G6">
        <f>VLOOKUP($C6,high_tech_hybrid_sleeper!$B$2:$M$17,$C$2,FALSE)</f>
        <v>0</v>
      </c>
    </row>
    <row r="7" spans="2:7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  <c r="G7">
        <f>VLOOKUP($C7,high_tech_hybrid_sleeper!$B$2:$M$17,$C$2,FALSE)</f>
        <v>0</v>
      </c>
    </row>
    <row r="8" spans="2:7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  <c r="G8">
        <f>VLOOKUP($C8,high_tech_hybrid_sleeper!$B$2:$M$17,$C$2,FALSE)</f>
        <v>0</v>
      </c>
    </row>
    <row r="9" spans="2:7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  <c r="G9">
        <f>VLOOKUP($C9,high_tech_hybrid_sleeper!$B$2:$M$17,$C$2,FALSE)</f>
        <v>0</v>
      </c>
    </row>
    <row r="10" spans="2:7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100</v>
      </c>
      <c r="G10">
        <f>VLOOKUP($C10,high_tech_hybrid_sleeper!$B$2:$M$17,$C$2,FALSE)</f>
        <v>100</v>
      </c>
    </row>
    <row r="11" spans="2:7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160</v>
      </c>
      <c r="G11">
        <f>VLOOKUP($C11,high_tech_hybrid_sleeper!$B$2:$M$17,$C$2,FALSE)</f>
        <v>160</v>
      </c>
    </row>
    <row r="12" spans="2:7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450</v>
      </c>
      <c r="G12">
        <f>VLOOKUP($C12,high_tech_hybrid_sleeper!$B$2:$M$17,$C$2,FALSE)</f>
        <v>450</v>
      </c>
    </row>
    <row r="13" spans="2:7" x14ac:dyDescent="0.35">
      <c r="C13">
        <v>2028</v>
      </c>
      <c r="D13">
        <f>VLOOKUP($C13,No_incentive!$B$2:$M$17,$C$2,FALSE)</f>
        <v>0</v>
      </c>
      <c r="E13">
        <f>VLOOKUP($C13,Base!$B$2:$M$17,$C$2,FALSE)</f>
        <v>0</v>
      </c>
      <c r="F13">
        <f>VLOOKUP($C13,High_tech!$B$2:$M$17,$C$2,FALSE)</f>
        <v>1800</v>
      </c>
      <c r="G13">
        <f>VLOOKUP($C13,high_tech_hybrid_sleeper!$B$2:$M$17,$C$2,FALSE)</f>
        <v>1800</v>
      </c>
    </row>
    <row r="14" spans="2:7" x14ac:dyDescent="0.35">
      <c r="C14">
        <v>2029</v>
      </c>
      <c r="D14">
        <f>VLOOKUP($C14,No_incentive!$B$2:$M$17,$C$2,FALSE)</f>
        <v>0</v>
      </c>
      <c r="E14">
        <f>VLOOKUP($C14,Base!$B$2:$M$17,$C$2,FALSE)</f>
        <v>0</v>
      </c>
      <c r="F14">
        <f>VLOOKUP($C14,High_tech!$B$2:$M$17,$C$2,FALSE)</f>
        <v>10770</v>
      </c>
      <c r="G14">
        <f>VLOOKUP($C14,high_tech_hybrid_sleeper!$B$2:$M$17,$C$2,FALSE)</f>
        <v>10770</v>
      </c>
    </row>
    <row r="15" spans="2:7" x14ac:dyDescent="0.35">
      <c r="C15">
        <v>2030</v>
      </c>
      <c r="D15">
        <f>VLOOKUP($C15,No_incentive!$B$2:$M$17,$C$2,FALSE)</f>
        <v>0</v>
      </c>
      <c r="E15">
        <f>VLOOKUP($C15,Base!$B$2:$M$17,$C$2,FALSE)</f>
        <v>0</v>
      </c>
      <c r="F15">
        <f>VLOOKUP($C15,High_tech!$B$2:$M$17,$C$2,FALSE)</f>
        <v>49660</v>
      </c>
      <c r="G15">
        <f>VLOOKUP($C15,high_tech_hybrid_sleeper!$B$2:$M$17,$C$2,FALSE)</f>
        <v>49660</v>
      </c>
    </row>
    <row r="16" spans="2:7" x14ac:dyDescent="0.35">
      <c r="C16">
        <v>2031</v>
      </c>
      <c r="D16">
        <f>VLOOKUP($C16,No_incentive!$B$2:$M$17,$C$2,FALSE)</f>
        <v>0</v>
      </c>
      <c r="E16">
        <f>VLOOKUP($C16,Base!$B$2:$M$17,$C$2,FALSE)</f>
        <v>0</v>
      </c>
      <c r="F16">
        <f>VLOOKUP($C16,High_tech!$B$2:$M$17,$C$2,FALSE)</f>
        <v>41600</v>
      </c>
      <c r="G16">
        <f>VLOOKUP($C16,high_tech_hybrid_sleeper!$B$2:$M$17,$C$2,FALSE)</f>
        <v>41600</v>
      </c>
    </row>
    <row r="17" spans="3:7" x14ac:dyDescent="0.35">
      <c r="C17">
        <v>2032</v>
      </c>
      <c r="D17">
        <f>VLOOKUP($C17,No_incentive!$B$2:$M$17,$C$2,FALSE)</f>
        <v>0</v>
      </c>
      <c r="E17">
        <f>VLOOKUP($C17,Base!$B$2:$M$17,$C$2,FALSE)</f>
        <v>0</v>
      </c>
      <c r="F17">
        <f>VLOOKUP($C17,High_tech!$B$2:$M$17,$C$2,FALSE)</f>
        <v>56690</v>
      </c>
      <c r="G17">
        <f>VLOOKUP($C17,high_tech_hybrid_sleeper!$B$2:$M$17,$C$2,FALSE)</f>
        <v>56690</v>
      </c>
    </row>
    <row r="18" spans="3:7" x14ac:dyDescent="0.35">
      <c r="C18">
        <v>2033</v>
      </c>
      <c r="D18">
        <f>VLOOKUP($C18,No_incentive!$B$2:$M$17,$C$2,FALSE)</f>
        <v>0</v>
      </c>
      <c r="E18">
        <f>VLOOKUP($C18,Base!$B$2:$M$17,$C$2,FALSE)</f>
        <v>0</v>
      </c>
      <c r="F18">
        <f>VLOOKUP($C18,High_tech!$B$2:$M$17,$C$2,FALSE)</f>
        <v>72110</v>
      </c>
      <c r="G18">
        <f>VLOOKUP($C18,high_tech_hybrid_sleeper!$B$2:$M$17,$C$2,FALSE)</f>
        <v>72110</v>
      </c>
    </row>
    <row r="19" spans="3:7" x14ac:dyDescent="0.35">
      <c r="C19">
        <v>2034</v>
      </c>
      <c r="D19">
        <f>VLOOKUP($C19,No_incentive!$B$2:$M$17,$C$2,FALSE)</f>
        <v>0</v>
      </c>
      <c r="E19">
        <f>VLOOKUP($C19,Base!$B$2:$M$17,$C$2,FALSE)</f>
        <v>0</v>
      </c>
      <c r="F19">
        <f>VLOOKUP($C19,High_tech!$B$2:$M$17,$C$2,FALSE)</f>
        <v>82680</v>
      </c>
      <c r="G19">
        <f>VLOOKUP($C19,high_tech_hybrid_sleeper!$B$2:$M$17,$C$2,FALSE)</f>
        <v>82680</v>
      </c>
    </row>
    <row r="20" spans="3:7" x14ac:dyDescent="0.35">
      <c r="C20">
        <v>2035</v>
      </c>
      <c r="D20">
        <f>VLOOKUP($C20,No_incentive!$B$2:$M$17,$C$2,FALSE)</f>
        <v>30</v>
      </c>
      <c r="E20">
        <f>VLOOKUP($C20,Base!$B$2:$M$17,$C$2,FALSE)</f>
        <v>30</v>
      </c>
      <c r="F20">
        <f>VLOOKUP($C20,High_tech!$B$2:$M$17,$C$2,FALSE)</f>
        <v>88310</v>
      </c>
      <c r="G20">
        <f>VLOOKUP($C20,high_tech_hybrid_sleeper!$B$2:$M$17,$C$2,FALSE)</f>
        <v>88310</v>
      </c>
    </row>
    <row r="23" spans="3:7" x14ac:dyDescent="0.35">
      <c r="C23" t="str">
        <f>CONCATENATE(C24,"+",$C$1)</f>
        <v>Sleeper+BEV_sales (#/year)</v>
      </c>
    </row>
    <row r="24" spans="3:7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</row>
    <row r="25" spans="3:7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  <c r="G25">
        <f>VLOOKUP($C25,high_tech_hybrid_sleeper!$B$18:$M$33,$C$2,FALSE)</f>
        <v>0</v>
      </c>
    </row>
    <row r="26" spans="3:7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  <c r="G26">
        <f>VLOOKUP($C26,high_tech_hybrid_sleeper!$B$18:$M$33,$C$2,FALSE)</f>
        <v>0</v>
      </c>
    </row>
    <row r="27" spans="3:7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  <c r="G27">
        <f>VLOOKUP($C27,high_tech_hybrid_sleeper!$B$18:$M$33,$C$2,FALSE)</f>
        <v>0</v>
      </c>
    </row>
    <row r="28" spans="3:7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  <c r="G28">
        <f>VLOOKUP($C28,high_tech_hybrid_sleeper!$B$18:$M$33,$C$2,FALSE)</f>
        <v>0</v>
      </c>
    </row>
    <row r="29" spans="3:7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  <c r="G29">
        <f>VLOOKUP($C29,high_tech_hybrid_sleeper!$B$18:$M$33,$C$2,FALSE)</f>
        <v>0</v>
      </c>
    </row>
    <row r="30" spans="3:7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  <c r="G30">
        <f>VLOOKUP($C30,high_tech_hybrid_sleeper!$B$18:$M$33,$C$2,FALSE)</f>
        <v>0</v>
      </c>
    </row>
    <row r="31" spans="3:7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  <c r="G31">
        <f>VLOOKUP($C31,high_tech_hybrid_sleeper!$B$18:$M$33,$C$2,FALSE)</f>
        <v>0</v>
      </c>
    </row>
    <row r="32" spans="3:7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  <c r="G32">
        <f>VLOOKUP($C32,high_tech_hybrid_sleeper!$B$18:$M$33,$C$2,FALSE)</f>
        <v>0</v>
      </c>
    </row>
    <row r="33" spans="3:7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  <c r="G33">
        <f>VLOOKUP($C33,high_tech_hybrid_sleeper!$B$18:$M$33,$C$2,FALSE)</f>
        <v>0</v>
      </c>
    </row>
    <row r="34" spans="3:7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  <c r="G34">
        <f>VLOOKUP($C34,high_tech_hybrid_sleeper!$B$18:$M$33,$C$2,FALSE)</f>
        <v>140</v>
      </c>
    </row>
    <row r="35" spans="3:7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200</v>
      </c>
      <c r="G35">
        <f>VLOOKUP($C35,high_tech_hybrid_sleeper!$B$18:$M$33,$C$2,FALSE)</f>
        <v>6260</v>
      </c>
    </row>
    <row r="36" spans="3:7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180</v>
      </c>
      <c r="G36">
        <f>VLOOKUP($C36,high_tech_hybrid_sleeper!$B$18:$M$33,$C$2,FALSE)</f>
        <v>5480</v>
      </c>
    </row>
    <row r="37" spans="3:7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840</v>
      </c>
      <c r="G37">
        <f>VLOOKUP($C37,high_tech_hybrid_sleeper!$B$18:$M$33,$C$2,FALSE)</f>
        <v>10870</v>
      </c>
    </row>
    <row r="38" spans="3:7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2990</v>
      </c>
      <c r="G38">
        <f>VLOOKUP($C38,high_tech_hybrid_sleeper!$B$18:$M$33,$C$2,FALSE)</f>
        <v>19750</v>
      </c>
    </row>
    <row r="39" spans="3:7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9510</v>
      </c>
      <c r="G39">
        <f>VLOOKUP($C39,high_tech_hybrid_sleeper!$B$18:$M$33,$C$2,FALSE)</f>
        <v>30910</v>
      </c>
    </row>
    <row r="40" spans="3:7" x14ac:dyDescent="0.35">
      <c r="C40">
        <v>2035</v>
      </c>
      <c r="D40">
        <f>VLOOKUP($C40,No_incentive!$B$18:$M$33,$C$2,FALSE)</f>
        <v>0</v>
      </c>
      <c r="E40">
        <f>VLOOKUP($C40,Base!$B$18:$M$33,$C$2,FALSE)</f>
        <v>0</v>
      </c>
      <c r="F40">
        <f>VLOOKUP($C40,High_tech!$B$18:$M$33,$C$2,FALSE)</f>
        <v>22040</v>
      </c>
      <c r="G40">
        <f>VLOOKUP($C40,high_tech_hybrid_sleeper!$B$18:$M$33,$C$2,FALSE)</f>
        <v>42830</v>
      </c>
    </row>
    <row r="43" spans="3:7" x14ac:dyDescent="0.35">
      <c r="C43" t="str">
        <f>CONCATENATE(C44,"+",$C$1)</f>
        <v>Bus+BEV_sales (#/year)</v>
      </c>
    </row>
    <row r="44" spans="3:7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</row>
    <row r="45" spans="3:7" x14ac:dyDescent="0.35">
      <c r="C45">
        <v>2020</v>
      </c>
      <c r="D45">
        <f>VLOOKUP($C45,No_incentive!$B$34:$M$49,$C$2,FALSE)</f>
        <v>200</v>
      </c>
      <c r="E45">
        <f>VLOOKUP($C45,Base!$B$34:$M$49,$C$2,FALSE)</f>
        <v>200</v>
      </c>
      <c r="F45">
        <f>VLOOKUP($C45,High_tech!$B$34:$M$49,$C$2,FALSE)</f>
        <v>200</v>
      </c>
      <c r="G45">
        <f>VLOOKUP($C45,high_tech_hybrid_sleeper!$B$34:$M$49,$C$2,FALSE)</f>
        <v>200</v>
      </c>
    </row>
    <row r="46" spans="3:7" x14ac:dyDescent="0.35">
      <c r="C46">
        <v>2021</v>
      </c>
      <c r="D46">
        <f>VLOOKUP($C46,No_incentive!$B$34:$M$49,$C$2,FALSE)</f>
        <v>360</v>
      </c>
      <c r="E46">
        <f>VLOOKUP($C46,Base!$B$34:$M$49,$C$2,FALSE)</f>
        <v>360</v>
      </c>
      <c r="F46">
        <f>VLOOKUP($C46,High_tech!$B$34:$M$49,$C$2,FALSE)</f>
        <v>5630</v>
      </c>
      <c r="G46">
        <f>VLOOKUP($C46,high_tech_hybrid_sleeper!$B$34:$M$49,$C$2,FALSE)</f>
        <v>5630</v>
      </c>
    </row>
    <row r="47" spans="3:7" x14ac:dyDescent="0.35">
      <c r="C47">
        <v>2022</v>
      </c>
      <c r="D47">
        <f>VLOOKUP($C47,No_incentive!$B$34:$M$49,$C$2,FALSE)</f>
        <v>700</v>
      </c>
      <c r="E47">
        <f>VLOOKUP($C47,Base!$B$34:$M$49,$C$2,FALSE)</f>
        <v>5700</v>
      </c>
      <c r="F47">
        <f>VLOOKUP($C47,High_tech!$B$34:$M$49,$C$2,FALSE)</f>
        <v>5790</v>
      </c>
      <c r="G47">
        <f>VLOOKUP($C47,high_tech_hybrid_sleeper!$B$34:$M$49,$C$2,FALSE)</f>
        <v>5790</v>
      </c>
    </row>
    <row r="48" spans="3:7" x14ac:dyDescent="0.35">
      <c r="C48">
        <v>2023</v>
      </c>
      <c r="D48">
        <f>VLOOKUP($C48,No_incentive!$B$34:$M$49,$C$2,FALSE)</f>
        <v>1360</v>
      </c>
      <c r="E48">
        <f>VLOOKUP($C48,Base!$B$34:$M$49,$C$2,FALSE)</f>
        <v>5830</v>
      </c>
      <c r="F48">
        <f>VLOOKUP($C48,High_tech!$B$34:$M$49,$C$2,FALSE)</f>
        <v>5890</v>
      </c>
      <c r="G48">
        <f>VLOOKUP($C48,high_tech_hybrid_sleeper!$B$34:$M$49,$C$2,FALSE)</f>
        <v>5890</v>
      </c>
    </row>
    <row r="49" spans="3:7" x14ac:dyDescent="0.35">
      <c r="C49">
        <v>2024</v>
      </c>
      <c r="D49">
        <f>VLOOKUP($C49,No_incentive!$B$34:$M$49,$C$2,FALSE)</f>
        <v>2290</v>
      </c>
      <c r="E49">
        <f>VLOOKUP($C49,Base!$B$34:$M$49,$C$2,FALSE)</f>
        <v>5890</v>
      </c>
      <c r="F49">
        <f>VLOOKUP($C49,High_tech!$B$34:$M$49,$C$2,FALSE)</f>
        <v>5950</v>
      </c>
      <c r="G49">
        <f>VLOOKUP($C49,high_tech_hybrid_sleeper!$B$34:$M$49,$C$2,FALSE)</f>
        <v>5960</v>
      </c>
    </row>
    <row r="50" spans="3:7" x14ac:dyDescent="0.35">
      <c r="C50">
        <v>2025</v>
      </c>
      <c r="D50">
        <f>VLOOKUP($C50,No_incentive!$B$34:$M$49,$C$2,FALSE)</f>
        <v>3310</v>
      </c>
      <c r="E50">
        <f>VLOOKUP($C50,Base!$B$34:$M$49,$C$2,FALSE)</f>
        <v>5940</v>
      </c>
      <c r="F50">
        <f>VLOOKUP($C50,High_tech!$B$34:$M$49,$C$2,FALSE)</f>
        <v>5990</v>
      </c>
      <c r="G50">
        <f>VLOOKUP($C50,high_tech_hybrid_sleeper!$B$34:$M$49,$C$2,FALSE)</f>
        <v>5990</v>
      </c>
    </row>
    <row r="51" spans="3:7" x14ac:dyDescent="0.35">
      <c r="C51">
        <v>2026</v>
      </c>
      <c r="D51">
        <f>VLOOKUP($C51,No_incentive!$B$34:$M$49,$C$2,FALSE)</f>
        <v>4320</v>
      </c>
      <c r="E51">
        <f>VLOOKUP($C51,Base!$B$34:$M$49,$C$2,FALSE)</f>
        <v>5960</v>
      </c>
      <c r="F51">
        <f>VLOOKUP($C51,High_tech!$B$34:$M$49,$C$2,FALSE)</f>
        <v>5990</v>
      </c>
      <c r="G51">
        <f>VLOOKUP($C51,high_tech_hybrid_sleeper!$B$34:$M$49,$C$2,FALSE)</f>
        <v>5990</v>
      </c>
    </row>
    <row r="52" spans="3:7" x14ac:dyDescent="0.35">
      <c r="C52">
        <v>2027</v>
      </c>
      <c r="D52">
        <f>VLOOKUP($C52,No_incentive!$B$34:$M$49,$C$2,FALSE)</f>
        <v>5320</v>
      </c>
      <c r="E52">
        <f>VLOOKUP($C52,Base!$B$34:$M$49,$C$2,FALSE)</f>
        <v>5990</v>
      </c>
      <c r="F52">
        <f>VLOOKUP($C52,High_tech!$B$34:$M$49,$C$2,FALSE)</f>
        <v>5990</v>
      </c>
      <c r="G52">
        <f>VLOOKUP($C52,high_tech_hybrid_sleeper!$B$34:$M$49,$C$2,FALSE)</f>
        <v>5990</v>
      </c>
    </row>
    <row r="53" spans="3:7" x14ac:dyDescent="0.35">
      <c r="C53">
        <v>2028</v>
      </c>
      <c r="D53">
        <f>VLOOKUP($C53,No_incentive!$B$34:$M$49,$C$2,FALSE)</f>
        <v>5800</v>
      </c>
      <c r="E53">
        <f>VLOOKUP($C53,Base!$B$34:$M$49,$C$2,FALSE)</f>
        <v>5990</v>
      </c>
      <c r="F53">
        <f>VLOOKUP($C53,High_tech!$B$34:$M$49,$C$2,FALSE)</f>
        <v>5990</v>
      </c>
      <c r="G53">
        <f>VLOOKUP($C53,high_tech_hybrid_sleeper!$B$34:$M$49,$C$2,FALSE)</f>
        <v>5990</v>
      </c>
    </row>
    <row r="54" spans="3:7" x14ac:dyDescent="0.35">
      <c r="C54">
        <v>2029</v>
      </c>
      <c r="D54">
        <f>VLOOKUP($C54,No_incentive!$B$34:$M$49,$C$2,FALSE)</f>
        <v>5960</v>
      </c>
      <c r="E54">
        <f>VLOOKUP($C54,Base!$B$34:$M$49,$C$2,FALSE)</f>
        <v>5990</v>
      </c>
      <c r="F54">
        <f>VLOOKUP($C54,High_tech!$B$34:$M$49,$C$2,FALSE)</f>
        <v>6000</v>
      </c>
      <c r="G54">
        <f>VLOOKUP($C54,high_tech_hybrid_sleeper!$B$34:$M$49,$C$2,FALSE)</f>
        <v>6000</v>
      </c>
    </row>
    <row r="55" spans="3:7" x14ac:dyDescent="0.35">
      <c r="C55">
        <v>2030</v>
      </c>
      <c r="D55">
        <f>VLOOKUP($C55,No_incentive!$B$34:$M$49,$C$2,FALSE)</f>
        <v>5990</v>
      </c>
      <c r="E55">
        <f>VLOOKUP($C55,Base!$B$34:$M$49,$C$2,FALSE)</f>
        <v>5990</v>
      </c>
      <c r="F55">
        <f>VLOOKUP($C55,High_tech!$B$34:$M$49,$C$2,FALSE)</f>
        <v>6000</v>
      </c>
      <c r="G55">
        <f>VLOOKUP($C55,high_tech_hybrid_sleeper!$B$34:$M$49,$C$2,FALSE)</f>
        <v>6000</v>
      </c>
    </row>
    <row r="56" spans="3:7" x14ac:dyDescent="0.35">
      <c r="C56">
        <v>2031</v>
      </c>
      <c r="D56">
        <f>VLOOKUP($C56,No_incentive!$B$34:$M$49,$C$2,FALSE)</f>
        <v>5990</v>
      </c>
      <c r="E56">
        <f>VLOOKUP($C56,Base!$B$34:$M$49,$C$2,FALSE)</f>
        <v>5990</v>
      </c>
      <c r="F56">
        <f>VLOOKUP($C56,High_tech!$B$34:$M$49,$C$2,FALSE)</f>
        <v>6000</v>
      </c>
      <c r="G56">
        <f>VLOOKUP($C56,high_tech_hybrid_sleeper!$B$34:$M$49,$C$2,FALSE)</f>
        <v>6000</v>
      </c>
    </row>
    <row r="57" spans="3:7" x14ac:dyDescent="0.35">
      <c r="C57">
        <v>2032</v>
      </c>
      <c r="D57">
        <f>VLOOKUP($C57,No_incentive!$B$34:$M$49,$C$2,FALSE)</f>
        <v>5990</v>
      </c>
      <c r="E57">
        <f>VLOOKUP($C57,Base!$B$34:$M$49,$C$2,FALSE)</f>
        <v>5990</v>
      </c>
      <c r="F57">
        <f>VLOOKUP($C57,High_tech!$B$34:$M$49,$C$2,FALSE)</f>
        <v>6000</v>
      </c>
      <c r="G57">
        <f>VLOOKUP($C57,high_tech_hybrid_sleeper!$B$34:$M$49,$C$2,FALSE)</f>
        <v>6000</v>
      </c>
    </row>
    <row r="58" spans="3:7" x14ac:dyDescent="0.35">
      <c r="C58">
        <v>2033</v>
      </c>
      <c r="D58">
        <f>VLOOKUP($C58,No_incentive!$B$34:$M$49,$C$2,FALSE)</f>
        <v>5990</v>
      </c>
      <c r="E58">
        <f>VLOOKUP($C58,Base!$B$34:$M$49,$C$2,FALSE)</f>
        <v>5990</v>
      </c>
      <c r="F58">
        <f>VLOOKUP($C58,High_tech!$B$34:$M$49,$C$2,FALSE)</f>
        <v>6000</v>
      </c>
      <c r="G58">
        <f>VLOOKUP($C58,high_tech_hybrid_sleeper!$B$34:$M$49,$C$2,FALSE)</f>
        <v>6000</v>
      </c>
    </row>
    <row r="59" spans="3:7" x14ac:dyDescent="0.35">
      <c r="C59">
        <v>2034</v>
      </c>
      <c r="D59">
        <f>VLOOKUP($C59,No_incentive!$B$34:$M$49,$C$2,FALSE)</f>
        <v>5990</v>
      </c>
      <c r="E59">
        <f>VLOOKUP($C59,Base!$B$34:$M$49,$C$2,FALSE)</f>
        <v>5990</v>
      </c>
      <c r="F59">
        <f>VLOOKUP($C59,High_tech!$B$34:$M$49,$C$2,FALSE)</f>
        <v>6000</v>
      </c>
      <c r="G59">
        <f>VLOOKUP($C59,high_tech_hybrid_sleeper!$B$34:$M$49,$C$2,FALSE)</f>
        <v>6000</v>
      </c>
    </row>
    <row r="60" spans="3:7" x14ac:dyDescent="0.35">
      <c r="C60">
        <v>2035</v>
      </c>
      <c r="D60">
        <f>VLOOKUP($C60,No_incentive!$B$34:$M$49,$C$2,FALSE)</f>
        <v>5990</v>
      </c>
      <c r="E60">
        <f>VLOOKUP($C60,Base!$B$34:$M$49,$C$2,FALSE)</f>
        <v>5990</v>
      </c>
      <c r="F60">
        <f>VLOOKUP($C60,High_tech!$B$34:$M$49,$C$2,FALSE)</f>
        <v>6000</v>
      </c>
      <c r="G60">
        <f>VLOOKUP($C60,high_tech_hybrid_sleeper!$B$34:$M$49,$C$2,FALSE)</f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D953-4F90-47CE-BD1E-266AF80E42E6}">
  <dimension ref="B1:G60"/>
  <sheetViews>
    <sheetView topLeftCell="A28" workbookViewId="0">
      <selection activeCell="G4" sqref="G4"/>
    </sheetView>
  </sheetViews>
  <sheetFormatPr defaultRowHeight="14.5" x14ac:dyDescent="0.35"/>
  <sheetData>
    <row r="1" spans="2:7" x14ac:dyDescent="0.35">
      <c r="B1" t="s">
        <v>19</v>
      </c>
      <c r="C1" t="s">
        <v>22</v>
      </c>
    </row>
    <row r="2" spans="2:7" x14ac:dyDescent="0.35">
      <c r="B2" t="s">
        <v>20</v>
      </c>
      <c r="C2">
        <v>4</v>
      </c>
    </row>
    <row r="3" spans="2:7" x14ac:dyDescent="0.35">
      <c r="C3" t="str">
        <f>CONCATENATE(C4,"+",$C$1)</f>
        <v>Day_cab+BEV_stocks (#/year)</v>
      </c>
    </row>
    <row r="4" spans="2:7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</row>
    <row r="5" spans="2:7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  <c r="G5">
        <f>VLOOKUP($C5,high_tech_hybrid_sleeper!$B$2:$M$17,$C$2,FALSE)</f>
        <v>0</v>
      </c>
    </row>
    <row r="6" spans="2:7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  <c r="G6">
        <f>VLOOKUP($C6,high_tech_hybrid_sleeper!$B$2:$M$17,$C$2,FALSE)</f>
        <v>0</v>
      </c>
    </row>
    <row r="7" spans="2:7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  <c r="G7">
        <f>VLOOKUP($C7,high_tech_hybrid_sleeper!$B$2:$M$17,$C$2,FALSE)</f>
        <v>0</v>
      </c>
    </row>
    <row r="8" spans="2:7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  <c r="G8">
        <f>VLOOKUP($C8,high_tech_hybrid_sleeper!$B$2:$M$17,$C$2,FALSE)</f>
        <v>0</v>
      </c>
    </row>
    <row r="9" spans="2:7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  <c r="G9">
        <f>VLOOKUP($C9,high_tech_hybrid_sleeper!$B$2:$M$17,$C$2,FALSE)</f>
        <v>0</v>
      </c>
    </row>
    <row r="10" spans="2:7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100</v>
      </c>
      <c r="G10">
        <f>VLOOKUP($C10,high_tech_hybrid_sleeper!$B$2:$M$17,$C$2,FALSE)</f>
        <v>100</v>
      </c>
    </row>
    <row r="11" spans="2:7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260</v>
      </c>
      <c r="G11">
        <f>VLOOKUP($C11,high_tech_hybrid_sleeper!$B$2:$M$17,$C$2,FALSE)</f>
        <v>260</v>
      </c>
    </row>
    <row r="12" spans="2:7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710</v>
      </c>
      <c r="G12">
        <f>VLOOKUP($C12,high_tech_hybrid_sleeper!$B$2:$M$17,$C$2,FALSE)</f>
        <v>710</v>
      </c>
    </row>
    <row r="13" spans="2:7" x14ac:dyDescent="0.35">
      <c r="C13">
        <v>2028</v>
      </c>
      <c r="D13">
        <f>VLOOKUP($C13,No_incentive!$B$2:$M$17,$C$2,FALSE)</f>
        <v>0</v>
      </c>
      <c r="E13">
        <f>VLOOKUP($C13,Base!$B$2:$M$17,$C$2,FALSE)</f>
        <v>0</v>
      </c>
      <c r="F13">
        <f>VLOOKUP($C13,High_tech!$B$2:$M$17,$C$2,FALSE)</f>
        <v>2510</v>
      </c>
      <c r="G13">
        <f>VLOOKUP($C13,high_tech_hybrid_sleeper!$B$2:$M$17,$C$2,FALSE)</f>
        <v>2510</v>
      </c>
    </row>
    <row r="14" spans="2:7" x14ac:dyDescent="0.35">
      <c r="C14">
        <v>2029</v>
      </c>
      <c r="D14">
        <f>VLOOKUP($C14,No_incentive!$B$2:$M$17,$C$2,FALSE)</f>
        <v>0</v>
      </c>
      <c r="E14">
        <f>VLOOKUP($C14,Base!$B$2:$M$17,$C$2,FALSE)</f>
        <v>0</v>
      </c>
      <c r="F14">
        <f>VLOOKUP($C14,High_tech!$B$2:$M$17,$C$2,FALSE)</f>
        <v>13280</v>
      </c>
      <c r="G14">
        <f>VLOOKUP($C14,high_tech_hybrid_sleeper!$B$2:$M$17,$C$2,FALSE)</f>
        <v>13280</v>
      </c>
    </row>
    <row r="15" spans="2:7" x14ac:dyDescent="0.35">
      <c r="C15">
        <v>2030</v>
      </c>
      <c r="D15">
        <f>VLOOKUP($C15,No_incentive!$B$2:$M$17,$C$2,FALSE)</f>
        <v>0</v>
      </c>
      <c r="E15">
        <f>VLOOKUP($C15,Base!$B$2:$M$17,$C$2,FALSE)</f>
        <v>0</v>
      </c>
      <c r="F15">
        <f>VLOOKUP($C15,High_tech!$B$2:$M$17,$C$2,FALSE)</f>
        <v>62940</v>
      </c>
      <c r="G15">
        <f>VLOOKUP($C15,high_tech_hybrid_sleeper!$B$2:$M$17,$C$2,FALSE)</f>
        <v>62940</v>
      </c>
    </row>
    <row r="16" spans="2:7" x14ac:dyDescent="0.35">
      <c r="C16">
        <v>2031</v>
      </c>
      <c r="D16">
        <f>VLOOKUP($C16,No_incentive!$B$2:$M$17,$C$2,FALSE)</f>
        <v>0</v>
      </c>
      <c r="E16">
        <f>VLOOKUP($C16,Base!$B$2:$M$17,$C$2,FALSE)</f>
        <v>0</v>
      </c>
      <c r="F16">
        <f>VLOOKUP($C16,High_tech!$B$2:$M$17,$C$2,FALSE)</f>
        <v>104540</v>
      </c>
      <c r="G16">
        <f>VLOOKUP($C16,high_tech_hybrid_sleeper!$B$2:$M$17,$C$2,FALSE)</f>
        <v>104540</v>
      </c>
    </row>
    <row r="17" spans="3:7" x14ac:dyDescent="0.35">
      <c r="C17">
        <v>2032</v>
      </c>
      <c r="D17">
        <f>VLOOKUP($C17,No_incentive!$B$2:$M$17,$C$2,FALSE)</f>
        <v>0</v>
      </c>
      <c r="E17">
        <f>VLOOKUP($C17,Base!$B$2:$M$17,$C$2,FALSE)</f>
        <v>0</v>
      </c>
      <c r="F17">
        <f>VLOOKUP($C17,High_tech!$B$2:$M$17,$C$2,FALSE)</f>
        <v>161230</v>
      </c>
      <c r="G17">
        <f>VLOOKUP($C17,high_tech_hybrid_sleeper!$B$2:$M$17,$C$2,FALSE)</f>
        <v>161230</v>
      </c>
    </row>
    <row r="18" spans="3:7" x14ac:dyDescent="0.35">
      <c r="C18">
        <v>2033</v>
      </c>
      <c r="D18">
        <f>VLOOKUP($C18,No_incentive!$B$2:$M$17,$C$2,FALSE)</f>
        <v>0</v>
      </c>
      <c r="E18">
        <f>VLOOKUP($C18,Base!$B$2:$M$17,$C$2,FALSE)</f>
        <v>0</v>
      </c>
      <c r="F18">
        <f>VLOOKUP($C18,High_tech!$B$2:$M$17,$C$2,FALSE)</f>
        <v>233340</v>
      </c>
      <c r="G18">
        <f>VLOOKUP($C18,high_tech_hybrid_sleeper!$B$2:$M$17,$C$2,FALSE)</f>
        <v>233340</v>
      </c>
    </row>
    <row r="19" spans="3:7" x14ac:dyDescent="0.35">
      <c r="C19">
        <v>2034</v>
      </c>
      <c r="D19">
        <f>VLOOKUP($C19,No_incentive!$B$2:$M$17,$C$2,FALSE)</f>
        <v>0</v>
      </c>
      <c r="E19">
        <f>VLOOKUP($C19,Base!$B$2:$M$17,$C$2,FALSE)</f>
        <v>0</v>
      </c>
      <c r="F19">
        <f>VLOOKUP($C19,High_tech!$B$2:$M$17,$C$2,FALSE)</f>
        <v>316020</v>
      </c>
      <c r="G19">
        <f>VLOOKUP($C19,high_tech_hybrid_sleeper!$B$2:$M$17,$C$2,FALSE)</f>
        <v>316020</v>
      </c>
    </row>
    <row r="20" spans="3:7" x14ac:dyDescent="0.35">
      <c r="C20">
        <v>2035</v>
      </c>
      <c r="D20">
        <f>VLOOKUP($C20,No_incentive!$B$2:$M$17,$C$2,FALSE)</f>
        <v>30</v>
      </c>
      <c r="E20">
        <f>VLOOKUP($C20,Base!$B$2:$M$17,$C$2,FALSE)</f>
        <v>30</v>
      </c>
      <c r="F20">
        <f>VLOOKUP($C20,High_tech!$B$2:$M$17,$C$2,FALSE)</f>
        <v>404230</v>
      </c>
      <c r="G20">
        <f>VLOOKUP($C20,high_tech_hybrid_sleeper!$B$2:$M$17,$C$2,FALSE)</f>
        <v>404230</v>
      </c>
    </row>
    <row r="23" spans="3:7" x14ac:dyDescent="0.35">
      <c r="C23" t="str">
        <f>CONCATENATE(C24,"+",$C$1)</f>
        <v>Sleeper+BEV_stocks (#/year)</v>
      </c>
    </row>
    <row r="24" spans="3:7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</row>
    <row r="25" spans="3:7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  <c r="G25">
        <f>VLOOKUP($C25,high_tech_hybrid_sleeper!$B$18:$M$33,$C$2,FALSE)</f>
        <v>0</v>
      </c>
    </row>
    <row r="26" spans="3:7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  <c r="G26">
        <f>VLOOKUP($C26,high_tech_hybrid_sleeper!$B$18:$M$33,$C$2,FALSE)</f>
        <v>0</v>
      </c>
    </row>
    <row r="27" spans="3:7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  <c r="G27">
        <f>VLOOKUP($C27,high_tech_hybrid_sleeper!$B$18:$M$33,$C$2,FALSE)</f>
        <v>0</v>
      </c>
    </row>
    <row r="28" spans="3:7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  <c r="G28">
        <f>VLOOKUP($C28,high_tech_hybrid_sleeper!$B$18:$M$33,$C$2,FALSE)</f>
        <v>0</v>
      </c>
    </row>
    <row r="29" spans="3:7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  <c r="G29">
        <f>VLOOKUP($C29,high_tech_hybrid_sleeper!$B$18:$M$33,$C$2,FALSE)</f>
        <v>0</v>
      </c>
    </row>
    <row r="30" spans="3:7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  <c r="G30">
        <f>VLOOKUP($C30,high_tech_hybrid_sleeper!$B$18:$M$33,$C$2,FALSE)</f>
        <v>0</v>
      </c>
    </row>
    <row r="31" spans="3:7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  <c r="G31">
        <f>VLOOKUP($C31,high_tech_hybrid_sleeper!$B$18:$M$33,$C$2,FALSE)</f>
        <v>0</v>
      </c>
    </row>
    <row r="32" spans="3:7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  <c r="G32">
        <f>VLOOKUP($C32,high_tech_hybrid_sleeper!$B$18:$M$33,$C$2,FALSE)</f>
        <v>0</v>
      </c>
    </row>
    <row r="33" spans="3:7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  <c r="G33">
        <f>VLOOKUP($C33,high_tech_hybrid_sleeper!$B$18:$M$33,$C$2,FALSE)</f>
        <v>0</v>
      </c>
    </row>
    <row r="34" spans="3:7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  <c r="G34">
        <f>VLOOKUP($C34,high_tech_hybrid_sleeper!$B$18:$M$33,$C$2,FALSE)</f>
        <v>140</v>
      </c>
    </row>
    <row r="35" spans="3:7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200</v>
      </c>
      <c r="G35">
        <f>VLOOKUP($C35,high_tech_hybrid_sleeper!$B$18:$M$33,$C$2,FALSE)</f>
        <v>6400</v>
      </c>
    </row>
    <row r="36" spans="3:7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380</v>
      </c>
      <c r="G36">
        <f>VLOOKUP($C36,high_tech_hybrid_sleeper!$B$18:$M$33,$C$2,FALSE)</f>
        <v>11880</v>
      </c>
    </row>
    <row r="37" spans="3:7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1220</v>
      </c>
      <c r="G37">
        <f>VLOOKUP($C37,high_tech_hybrid_sleeper!$B$18:$M$33,$C$2,FALSE)</f>
        <v>22750</v>
      </c>
    </row>
    <row r="38" spans="3:7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4210</v>
      </c>
      <c r="G38">
        <f>VLOOKUP($C38,high_tech_hybrid_sleeper!$B$18:$M$33,$C$2,FALSE)</f>
        <v>42500</v>
      </c>
    </row>
    <row r="39" spans="3:7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13720</v>
      </c>
      <c r="G39">
        <f>VLOOKUP($C39,high_tech_hybrid_sleeper!$B$18:$M$33,$C$2,FALSE)</f>
        <v>73410</v>
      </c>
    </row>
    <row r="40" spans="3:7" x14ac:dyDescent="0.35">
      <c r="C40">
        <v>2035</v>
      </c>
      <c r="D40">
        <f>VLOOKUP($C40,No_incentive!$B$18:$M$33,$C$2,FALSE)</f>
        <v>0</v>
      </c>
      <c r="E40">
        <f>VLOOKUP($C40,Base!$B$18:$M$33,$C$2,FALSE)</f>
        <v>0</v>
      </c>
      <c r="F40">
        <f>VLOOKUP($C40,High_tech!$B$18:$M$33,$C$2,FALSE)</f>
        <v>35760</v>
      </c>
      <c r="G40">
        <f>VLOOKUP($C40,high_tech_hybrid_sleeper!$B$18:$M$33,$C$2,FALSE)</f>
        <v>116240</v>
      </c>
    </row>
    <row r="43" spans="3:7" x14ac:dyDescent="0.35">
      <c r="C43" t="str">
        <f>CONCATENATE(C44,"+",$C$1)</f>
        <v>Bus+BEV_stocks (#/year)</v>
      </c>
    </row>
    <row r="44" spans="3:7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</row>
    <row r="45" spans="3:7" x14ac:dyDescent="0.35">
      <c r="C45">
        <v>2020</v>
      </c>
      <c r="D45">
        <f>VLOOKUP($C45,No_incentive!$B$34:$M$49,$C$2,FALSE)</f>
        <v>200</v>
      </c>
      <c r="E45">
        <f>VLOOKUP($C45,Base!$B$34:$M$49,$C$2,FALSE)</f>
        <v>480</v>
      </c>
      <c r="F45">
        <f>VLOOKUP($C45,High_tech!$B$34:$M$49,$C$2,FALSE)</f>
        <v>200</v>
      </c>
      <c r="G45">
        <f>VLOOKUP($C45,high_tech_hybrid_sleeper!$B$34:$M$49,$C$2,FALSE)</f>
        <v>200</v>
      </c>
    </row>
    <row r="46" spans="3:7" x14ac:dyDescent="0.35">
      <c r="C46">
        <v>2021</v>
      </c>
      <c r="D46">
        <f>VLOOKUP($C46,No_incentive!$B$34:$M$49,$C$2,FALSE)</f>
        <v>560</v>
      </c>
      <c r="E46">
        <f>VLOOKUP($C46,Base!$B$34:$M$49,$C$2,FALSE)</f>
        <v>840</v>
      </c>
      <c r="F46">
        <f>VLOOKUP($C46,High_tech!$B$34:$M$49,$C$2,FALSE)</f>
        <v>5830</v>
      </c>
      <c r="G46">
        <f>VLOOKUP($C46,high_tech_hybrid_sleeper!$B$34:$M$49,$C$2,FALSE)</f>
        <v>5830</v>
      </c>
    </row>
    <row r="47" spans="3:7" x14ac:dyDescent="0.35">
      <c r="C47">
        <v>2022</v>
      </c>
      <c r="D47">
        <f>VLOOKUP($C47,No_incentive!$B$34:$M$49,$C$2,FALSE)</f>
        <v>1260</v>
      </c>
      <c r="E47">
        <f>VLOOKUP($C47,Base!$B$34:$M$49,$C$2,FALSE)</f>
        <v>6540</v>
      </c>
      <c r="F47">
        <f>VLOOKUP($C47,High_tech!$B$34:$M$49,$C$2,FALSE)</f>
        <v>11620</v>
      </c>
      <c r="G47">
        <f>VLOOKUP($C47,high_tech_hybrid_sleeper!$B$34:$M$49,$C$2,FALSE)</f>
        <v>11620</v>
      </c>
    </row>
    <row r="48" spans="3:7" x14ac:dyDescent="0.35">
      <c r="C48">
        <v>2023</v>
      </c>
      <c r="D48">
        <f>VLOOKUP($C48,No_incentive!$B$34:$M$49,$C$2,FALSE)</f>
        <v>2620</v>
      </c>
      <c r="E48">
        <f>VLOOKUP($C48,Base!$B$34:$M$49,$C$2,FALSE)</f>
        <v>12370</v>
      </c>
      <c r="F48">
        <f>VLOOKUP($C48,High_tech!$B$34:$M$49,$C$2,FALSE)</f>
        <v>17510</v>
      </c>
      <c r="G48">
        <f>VLOOKUP($C48,high_tech_hybrid_sleeper!$B$34:$M$49,$C$2,FALSE)</f>
        <v>17510</v>
      </c>
    </row>
    <row r="49" spans="3:7" x14ac:dyDescent="0.35">
      <c r="C49">
        <v>2024</v>
      </c>
      <c r="D49">
        <f>VLOOKUP($C49,No_incentive!$B$34:$M$49,$C$2,FALSE)</f>
        <v>4910</v>
      </c>
      <c r="E49">
        <f>VLOOKUP($C49,Base!$B$34:$M$49,$C$2,FALSE)</f>
        <v>18260</v>
      </c>
      <c r="F49">
        <f>VLOOKUP($C49,High_tech!$B$34:$M$49,$C$2,FALSE)</f>
        <v>23460</v>
      </c>
      <c r="G49">
        <f>VLOOKUP($C49,high_tech_hybrid_sleeper!$B$34:$M$49,$C$2,FALSE)</f>
        <v>23470</v>
      </c>
    </row>
    <row r="50" spans="3:7" x14ac:dyDescent="0.35">
      <c r="C50">
        <v>2025</v>
      </c>
      <c r="D50">
        <f>VLOOKUP($C50,No_incentive!$B$34:$M$49,$C$2,FALSE)</f>
        <v>8220</v>
      </c>
      <c r="E50">
        <f>VLOOKUP($C50,Base!$B$34:$M$49,$C$2,FALSE)</f>
        <v>24200</v>
      </c>
      <c r="F50">
        <f>VLOOKUP($C50,High_tech!$B$34:$M$49,$C$2,FALSE)</f>
        <v>29450</v>
      </c>
      <c r="G50">
        <f>VLOOKUP($C50,high_tech_hybrid_sleeper!$B$34:$M$49,$C$2,FALSE)</f>
        <v>29460</v>
      </c>
    </row>
    <row r="51" spans="3:7" x14ac:dyDescent="0.35">
      <c r="C51">
        <v>2026</v>
      </c>
      <c r="D51">
        <f>VLOOKUP($C51,No_incentive!$B$34:$M$49,$C$2,FALSE)</f>
        <v>12540</v>
      </c>
      <c r="E51">
        <f>VLOOKUP($C51,Base!$B$34:$M$49,$C$2,FALSE)</f>
        <v>30160</v>
      </c>
      <c r="F51">
        <f>VLOOKUP($C51,High_tech!$B$34:$M$49,$C$2,FALSE)</f>
        <v>35440</v>
      </c>
      <c r="G51">
        <f>VLOOKUP($C51,high_tech_hybrid_sleeper!$B$34:$M$49,$C$2,FALSE)</f>
        <v>35450</v>
      </c>
    </row>
    <row r="52" spans="3:7" x14ac:dyDescent="0.35">
      <c r="C52">
        <v>2027</v>
      </c>
      <c r="D52">
        <f>VLOOKUP($C52,No_incentive!$B$34:$M$49,$C$2,FALSE)</f>
        <v>17860</v>
      </c>
      <c r="E52">
        <f>VLOOKUP($C52,Base!$B$34:$M$49,$C$2,FALSE)</f>
        <v>36130</v>
      </c>
      <c r="F52">
        <f>VLOOKUP($C52,High_tech!$B$34:$M$49,$C$2,FALSE)</f>
        <v>41430</v>
      </c>
      <c r="G52">
        <f>VLOOKUP($C52,high_tech_hybrid_sleeper!$B$34:$M$49,$C$2,FALSE)</f>
        <v>41440</v>
      </c>
    </row>
    <row r="53" spans="3:7" x14ac:dyDescent="0.35">
      <c r="C53">
        <v>2028</v>
      </c>
      <c r="D53">
        <f>VLOOKUP($C53,No_incentive!$B$34:$M$49,$C$2,FALSE)</f>
        <v>23660</v>
      </c>
      <c r="E53">
        <f>VLOOKUP($C53,Base!$B$34:$M$49,$C$2,FALSE)</f>
        <v>42090</v>
      </c>
      <c r="F53">
        <f>VLOOKUP($C53,High_tech!$B$34:$M$49,$C$2,FALSE)</f>
        <v>47420</v>
      </c>
      <c r="G53">
        <f>VLOOKUP($C53,high_tech_hybrid_sleeper!$B$34:$M$49,$C$2,FALSE)</f>
        <v>47430</v>
      </c>
    </row>
    <row r="54" spans="3:7" x14ac:dyDescent="0.35">
      <c r="C54">
        <v>2029</v>
      </c>
      <c r="D54">
        <f>VLOOKUP($C54,No_incentive!$B$34:$M$49,$C$2,FALSE)</f>
        <v>29620</v>
      </c>
      <c r="E54">
        <f>VLOOKUP($C54,Base!$B$34:$M$49,$C$2,FALSE)</f>
        <v>48030</v>
      </c>
      <c r="F54">
        <f>VLOOKUP($C54,High_tech!$B$34:$M$49,$C$2,FALSE)</f>
        <v>53420</v>
      </c>
      <c r="G54">
        <f>VLOOKUP($C54,high_tech_hybrid_sleeper!$B$34:$M$49,$C$2,FALSE)</f>
        <v>53430</v>
      </c>
    </row>
    <row r="55" spans="3:7" x14ac:dyDescent="0.35">
      <c r="C55">
        <v>2030</v>
      </c>
      <c r="D55">
        <f>VLOOKUP($C55,No_incentive!$B$34:$M$49,$C$2,FALSE)</f>
        <v>35610</v>
      </c>
      <c r="E55">
        <f>VLOOKUP($C55,Base!$B$34:$M$49,$C$2,FALSE)</f>
        <v>53950</v>
      </c>
      <c r="F55">
        <f>VLOOKUP($C55,High_tech!$B$34:$M$49,$C$2,FALSE)</f>
        <v>59420</v>
      </c>
      <c r="G55">
        <f>VLOOKUP($C55,high_tech_hybrid_sleeper!$B$34:$M$49,$C$2,FALSE)</f>
        <v>59430</v>
      </c>
    </row>
    <row r="56" spans="3:7" x14ac:dyDescent="0.35">
      <c r="C56">
        <v>2031</v>
      </c>
      <c r="D56">
        <f>VLOOKUP($C56,No_incentive!$B$34:$M$49,$C$2,FALSE)</f>
        <v>41600</v>
      </c>
      <c r="E56">
        <f>VLOOKUP($C56,Base!$B$34:$M$49,$C$2,FALSE)</f>
        <v>59830</v>
      </c>
      <c r="F56">
        <f>VLOOKUP($C56,High_tech!$B$34:$M$49,$C$2,FALSE)</f>
        <v>65420</v>
      </c>
      <c r="G56">
        <f>VLOOKUP($C56,high_tech_hybrid_sleeper!$B$34:$M$49,$C$2,FALSE)</f>
        <v>65430</v>
      </c>
    </row>
    <row r="57" spans="3:7" x14ac:dyDescent="0.35">
      <c r="C57">
        <v>2032</v>
      </c>
      <c r="D57">
        <f>VLOOKUP($C57,No_incentive!$B$34:$M$49,$C$2,FALSE)</f>
        <v>47390</v>
      </c>
      <c r="E57">
        <f>VLOOKUP($C57,Base!$B$34:$M$49,$C$2,FALSE)</f>
        <v>65620</v>
      </c>
      <c r="F57">
        <f>VLOOKUP($C57,High_tech!$B$34:$M$49,$C$2,FALSE)</f>
        <v>71220</v>
      </c>
      <c r="G57">
        <f>VLOOKUP($C57,high_tech_hybrid_sleeper!$B$34:$M$49,$C$2,FALSE)</f>
        <v>71230</v>
      </c>
    </row>
    <row r="58" spans="3:7" x14ac:dyDescent="0.35">
      <c r="C58">
        <v>2033</v>
      </c>
      <c r="D58">
        <f>VLOOKUP($C58,No_incentive!$B$34:$M$49,$C$2,FALSE)</f>
        <v>53020</v>
      </c>
      <c r="E58">
        <f>VLOOKUP($C58,Base!$B$34:$M$49,$C$2,FALSE)</f>
        <v>71250</v>
      </c>
      <c r="F58">
        <f>VLOOKUP($C58,High_tech!$B$34:$M$49,$C$2,FALSE)</f>
        <v>71590</v>
      </c>
      <c r="G58">
        <f>VLOOKUP($C58,high_tech_hybrid_sleeper!$B$34:$M$49,$C$2,FALSE)</f>
        <v>71600</v>
      </c>
    </row>
    <row r="59" spans="3:7" x14ac:dyDescent="0.35">
      <c r="C59">
        <v>2034</v>
      </c>
      <c r="D59">
        <f>VLOOKUP($C59,No_incentive!$B$34:$M$49,$C$2,FALSE)</f>
        <v>58310</v>
      </c>
      <c r="E59">
        <f>VLOOKUP($C59,Base!$B$34:$M$49,$C$2,FALSE)</f>
        <v>71540</v>
      </c>
      <c r="F59">
        <f>VLOOKUP($C59,High_tech!$B$34:$M$49,$C$2,FALSE)</f>
        <v>71800</v>
      </c>
      <c r="G59">
        <f>VLOOKUP($C59,high_tech_hybrid_sleeper!$B$34:$M$49,$C$2,FALSE)</f>
        <v>71810</v>
      </c>
    </row>
    <row r="60" spans="3:7" x14ac:dyDescent="0.35">
      <c r="C60">
        <v>2035</v>
      </c>
      <c r="D60">
        <f>VLOOKUP($C60,No_incentive!$B$34:$M$49,$C$2,FALSE)</f>
        <v>62940</v>
      </c>
      <c r="E60">
        <f>VLOOKUP($C60,Base!$B$34:$M$49,$C$2,FALSE)</f>
        <v>71700</v>
      </c>
      <c r="F60">
        <f>VLOOKUP($C60,High_tech!$B$34:$M$49,$C$2,FALSE)</f>
        <v>71910</v>
      </c>
      <c r="G60">
        <f>VLOOKUP($C60,high_tech_hybrid_sleeper!$B$34:$M$49,$C$2,FALSE)</f>
        <v>71920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C3FD-30F4-44C2-82FE-010EDAA58545}">
  <dimension ref="B1:V60"/>
  <sheetViews>
    <sheetView topLeftCell="H22" zoomScale="70" zoomScaleNormal="70" workbookViewId="0">
      <selection activeCell="W40" sqref="W40"/>
    </sheetView>
  </sheetViews>
  <sheetFormatPr defaultRowHeight="14.5" x14ac:dyDescent="0.35"/>
  <sheetData>
    <row r="1" spans="2:22" x14ac:dyDescent="0.35">
      <c r="B1" t="s">
        <v>19</v>
      </c>
      <c r="C1" t="s">
        <v>56</v>
      </c>
      <c r="Q1" t="s">
        <v>19</v>
      </c>
      <c r="R1" t="s">
        <v>57</v>
      </c>
    </row>
    <row r="2" spans="2:22" x14ac:dyDescent="0.35">
      <c r="B2" t="s">
        <v>20</v>
      </c>
      <c r="C2">
        <v>10</v>
      </c>
    </row>
    <row r="3" spans="2:22" x14ac:dyDescent="0.35">
      <c r="C3" t="str">
        <f>CONCATENATE(C4,"+",$C$1)</f>
        <v xml:space="preserve">Day_cab+BEV_incentive </v>
      </c>
      <c r="R3" t="str">
        <f>CONCATENATE(R4,"+",$R$1)</f>
        <v>Day_cab+BEV_incentive (accumulated)</v>
      </c>
    </row>
    <row r="4" spans="2:22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  <c r="R4" t="s">
        <v>13</v>
      </c>
      <c r="S4" t="s">
        <v>16</v>
      </c>
      <c r="T4" t="s">
        <v>17</v>
      </c>
      <c r="U4" t="s">
        <v>18</v>
      </c>
      <c r="V4" t="s">
        <v>54</v>
      </c>
    </row>
    <row r="5" spans="2:22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  <c r="G5">
        <f>VLOOKUP($C5,high_tech_hybrid_sleeper!$B$2:$M$17,$C$2,FALSE)</f>
        <v>0</v>
      </c>
      <c r="R5">
        <v>2020</v>
      </c>
      <c r="S5">
        <f>D5</f>
        <v>0</v>
      </c>
      <c r="T5">
        <f t="shared" ref="T5:V5" si="0">E5</f>
        <v>0</v>
      </c>
      <c r="U5">
        <f t="shared" si="0"/>
        <v>0</v>
      </c>
      <c r="V5">
        <f t="shared" si="0"/>
        <v>0</v>
      </c>
    </row>
    <row r="6" spans="2:22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  <c r="G6">
        <f>VLOOKUP($C6,high_tech_hybrid_sleeper!$B$2:$M$17,$C$2,FALSE)</f>
        <v>0</v>
      </c>
      <c r="R6">
        <v>2021</v>
      </c>
      <c r="S6">
        <f>D6+S5</f>
        <v>0</v>
      </c>
      <c r="T6">
        <f t="shared" ref="T6:V6" si="1">E6+T5</f>
        <v>0</v>
      </c>
      <c r="U6">
        <f t="shared" si="1"/>
        <v>0</v>
      </c>
      <c r="V6">
        <f t="shared" si="1"/>
        <v>0</v>
      </c>
    </row>
    <row r="7" spans="2:22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  <c r="G7">
        <f>VLOOKUP($C7,high_tech_hybrid_sleeper!$B$2:$M$17,$C$2,FALSE)</f>
        <v>0</v>
      </c>
      <c r="R7">
        <v>2022</v>
      </c>
      <c r="S7">
        <f t="shared" ref="S7:S16" si="2">D7+S6</f>
        <v>0</v>
      </c>
      <c r="T7">
        <f t="shared" ref="T7:T16" si="3">E7+T6</f>
        <v>0</v>
      </c>
      <c r="U7">
        <f t="shared" ref="U7:U16" si="4">F7+U6</f>
        <v>0</v>
      </c>
      <c r="V7">
        <f t="shared" ref="V7:V16" si="5">G7+V6</f>
        <v>0</v>
      </c>
    </row>
    <row r="8" spans="2:22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  <c r="G8">
        <f>VLOOKUP($C8,high_tech_hybrid_sleeper!$B$2:$M$17,$C$2,FALSE)</f>
        <v>0</v>
      </c>
      <c r="R8">
        <v>2023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2:22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  <c r="G9">
        <f>VLOOKUP($C9,high_tech_hybrid_sleeper!$B$2:$M$17,$C$2,FALSE)</f>
        <v>0</v>
      </c>
      <c r="R9">
        <v>2024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</row>
    <row r="10" spans="2:22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8334230.8213800304</v>
      </c>
      <c r="G10">
        <f>VLOOKUP($C10,high_tech_hybrid_sleeper!$B$2:$M$17,$C$2,FALSE)</f>
        <v>8334230.8213800304</v>
      </c>
      <c r="R10">
        <v>2025</v>
      </c>
      <c r="S10">
        <f t="shared" si="2"/>
        <v>0</v>
      </c>
      <c r="T10">
        <f t="shared" si="3"/>
        <v>0</v>
      </c>
      <c r="U10">
        <f t="shared" si="4"/>
        <v>8334230.8213800304</v>
      </c>
      <c r="V10">
        <f t="shared" si="5"/>
        <v>8334230.8213800304</v>
      </c>
    </row>
    <row r="11" spans="2:22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10337164.829739699</v>
      </c>
      <c r="G11">
        <f>VLOOKUP($C11,high_tech_hybrid_sleeper!$B$2:$M$17,$C$2,FALSE)</f>
        <v>10337164.829739699</v>
      </c>
      <c r="R11">
        <v>2026</v>
      </c>
      <c r="S11">
        <f t="shared" si="2"/>
        <v>0</v>
      </c>
      <c r="T11">
        <f t="shared" si="3"/>
        <v>0</v>
      </c>
      <c r="U11">
        <f t="shared" si="4"/>
        <v>18671395.651119731</v>
      </c>
      <c r="V11">
        <f t="shared" si="5"/>
        <v>18671395.651119731</v>
      </c>
    </row>
    <row r="12" spans="2:22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21544280.465376802</v>
      </c>
      <c r="G12">
        <f>VLOOKUP($C12,high_tech_hybrid_sleeper!$B$2:$M$17,$C$2,FALSE)</f>
        <v>21544280.465376802</v>
      </c>
      <c r="R12">
        <v>2027</v>
      </c>
      <c r="S12">
        <f t="shared" si="2"/>
        <v>0</v>
      </c>
      <c r="T12">
        <f t="shared" si="3"/>
        <v>0</v>
      </c>
      <c r="U12">
        <f t="shared" si="4"/>
        <v>40215676.116496533</v>
      </c>
      <c r="V12">
        <f t="shared" si="5"/>
        <v>40215676.116496533</v>
      </c>
    </row>
    <row r="13" spans="2:22" x14ac:dyDescent="0.35">
      <c r="C13">
        <v>2028</v>
      </c>
      <c r="D13">
        <f>VLOOKUP($C13,No_incentive!$B$2:$M$17,$C$2,FALSE)</f>
        <v>0</v>
      </c>
      <c r="E13">
        <f>VLOOKUP($C13,Base!$B$2:$M$17,$C$2,FALSE)</f>
        <v>0</v>
      </c>
      <c r="F13">
        <f>VLOOKUP($C13,High_tech!$B$2:$M$17,$C$2,FALSE)</f>
        <v>59368738.666135401</v>
      </c>
      <c r="G13">
        <f>VLOOKUP($C13,high_tech_hybrid_sleeper!$B$2:$M$17,$C$2,FALSE)</f>
        <v>59368738.666135401</v>
      </c>
      <c r="R13">
        <v>2028</v>
      </c>
      <c r="S13">
        <f t="shared" si="2"/>
        <v>0</v>
      </c>
      <c r="T13">
        <f t="shared" si="3"/>
        <v>0</v>
      </c>
      <c r="U13">
        <f t="shared" si="4"/>
        <v>99584414.782631934</v>
      </c>
      <c r="V13">
        <f t="shared" si="5"/>
        <v>99584414.782631934</v>
      </c>
    </row>
    <row r="14" spans="2:22" x14ac:dyDescent="0.35">
      <c r="C14">
        <v>2029</v>
      </c>
      <c r="D14">
        <f>VLOOKUP($C14,No_incentive!$B$2:$M$17,$C$2,FALSE)</f>
        <v>0</v>
      </c>
      <c r="E14">
        <f>VLOOKUP($C14,Base!$B$2:$M$17,$C$2,FALSE)</f>
        <v>0</v>
      </c>
      <c r="F14">
        <f>VLOOKUP($C14,High_tech!$B$2:$M$17,$C$2,FALSE)</f>
        <v>214943304.86807099</v>
      </c>
      <c r="G14">
        <f>VLOOKUP($C14,high_tech_hybrid_sleeper!$B$2:$M$17,$C$2,FALSE)</f>
        <v>214943304.86807099</v>
      </c>
      <c r="R14">
        <v>2029</v>
      </c>
      <c r="S14">
        <f t="shared" si="2"/>
        <v>0</v>
      </c>
      <c r="T14">
        <f t="shared" si="3"/>
        <v>0</v>
      </c>
      <c r="U14">
        <f t="shared" si="4"/>
        <v>314527719.65070295</v>
      </c>
      <c r="V14">
        <f t="shared" si="5"/>
        <v>314527719.65070295</v>
      </c>
    </row>
    <row r="15" spans="2:22" x14ac:dyDescent="0.35">
      <c r="C15">
        <v>2030</v>
      </c>
      <c r="D15">
        <f>VLOOKUP($C15,No_incentive!$B$2:$M$17,$C$2,FALSE)</f>
        <v>0</v>
      </c>
      <c r="E15">
        <f>VLOOKUP($C15,Base!$B$2:$M$17,$C$2,FALSE)</f>
        <v>0</v>
      </c>
      <c r="F15">
        <f>VLOOKUP($C15,High_tech!$B$2:$M$17,$C$2,FALSE)</f>
        <v>440267479.37102199</v>
      </c>
      <c r="G15">
        <f>VLOOKUP($C15,high_tech_hybrid_sleeper!$B$2:$M$17,$C$2,FALSE)</f>
        <v>440267479.37102199</v>
      </c>
      <c r="R15">
        <v>2030</v>
      </c>
      <c r="S15">
        <f t="shared" si="2"/>
        <v>0</v>
      </c>
      <c r="T15">
        <f t="shared" si="3"/>
        <v>0</v>
      </c>
      <c r="U15">
        <f t="shared" si="4"/>
        <v>754795199.02172494</v>
      </c>
      <c r="V15">
        <f t="shared" si="5"/>
        <v>754795199.02172494</v>
      </c>
    </row>
    <row r="16" spans="2:22" x14ac:dyDescent="0.35">
      <c r="C16">
        <v>2031</v>
      </c>
      <c r="D16">
        <f>VLOOKUP($C16,No_incentive!$B$2:$M$17,$C$2,FALSE)</f>
        <v>0</v>
      </c>
      <c r="E16">
        <f>VLOOKUP($C16,Base!$B$2:$M$17,$C$2,FALSE)</f>
        <v>0</v>
      </c>
      <c r="F16">
        <f>VLOOKUP($C16,High_tech!$B$2:$M$17,$C$2,FALSE)</f>
        <v>0</v>
      </c>
      <c r="G16">
        <f>VLOOKUP($C16,high_tech_hybrid_sleeper!$B$2:$M$17,$C$2,FALSE)</f>
        <v>0</v>
      </c>
      <c r="R16">
        <v>2031</v>
      </c>
      <c r="S16">
        <f t="shared" si="2"/>
        <v>0</v>
      </c>
      <c r="T16">
        <f t="shared" si="3"/>
        <v>0</v>
      </c>
      <c r="U16">
        <f t="shared" si="4"/>
        <v>754795199.02172494</v>
      </c>
      <c r="V16">
        <f t="shared" si="5"/>
        <v>754795199.02172494</v>
      </c>
    </row>
    <row r="17" spans="3:22" x14ac:dyDescent="0.35">
      <c r="C17">
        <v>2032</v>
      </c>
      <c r="D17">
        <f>VLOOKUP($C17,No_incentive!$B$2:$M$17,$C$2,FALSE)</f>
        <v>0</v>
      </c>
      <c r="E17">
        <f>VLOOKUP($C17,Base!$B$2:$M$17,$C$2,FALSE)</f>
        <v>0</v>
      </c>
      <c r="F17">
        <f>VLOOKUP($C17,High_tech!$B$2:$M$17,$C$2,FALSE)</f>
        <v>0</v>
      </c>
      <c r="G17">
        <f>VLOOKUP($C17,high_tech_hybrid_sleeper!$B$2:$M$17,$C$2,FALSE)</f>
        <v>0</v>
      </c>
    </row>
    <row r="18" spans="3:22" x14ac:dyDescent="0.35">
      <c r="C18">
        <v>2033</v>
      </c>
      <c r="D18">
        <f>VLOOKUP($C18,No_incentive!$B$2:$M$17,$C$2,FALSE)</f>
        <v>0</v>
      </c>
      <c r="E18">
        <f>VLOOKUP($C18,Base!$B$2:$M$17,$C$2,FALSE)</f>
        <v>0</v>
      </c>
      <c r="F18">
        <f>VLOOKUP($C18,High_tech!$B$2:$M$17,$C$2,FALSE)</f>
        <v>0</v>
      </c>
      <c r="G18">
        <f>VLOOKUP($C18,high_tech_hybrid_sleeper!$B$2:$M$17,$C$2,FALSE)</f>
        <v>0</v>
      </c>
    </row>
    <row r="19" spans="3:22" x14ac:dyDescent="0.35">
      <c r="C19">
        <v>2034</v>
      </c>
      <c r="D19">
        <f>VLOOKUP($C19,No_incentive!$B$2:$M$17,$C$2,FALSE)</f>
        <v>0</v>
      </c>
      <c r="E19">
        <f>VLOOKUP($C19,Base!$B$2:$M$17,$C$2,FALSE)</f>
        <v>0</v>
      </c>
      <c r="F19">
        <f>VLOOKUP($C19,High_tech!$B$2:$M$17,$C$2,FALSE)</f>
        <v>0</v>
      </c>
      <c r="G19">
        <f>VLOOKUP($C19,high_tech_hybrid_sleeper!$B$2:$M$17,$C$2,FALSE)</f>
        <v>0</v>
      </c>
    </row>
    <row r="20" spans="3:22" x14ac:dyDescent="0.35">
      <c r="C20">
        <v>2035</v>
      </c>
      <c r="D20">
        <f>VLOOKUP($C20,No_incentive!$B$2:$M$17,$C$2,FALSE)</f>
        <v>0</v>
      </c>
      <c r="E20">
        <f>VLOOKUP($C20,Base!$B$2:$M$17,$C$2,FALSE)</f>
        <v>0</v>
      </c>
      <c r="F20">
        <f>VLOOKUP($C20,High_tech!$B$2:$M$17,$C$2,FALSE)</f>
        <v>0</v>
      </c>
      <c r="G20">
        <f>VLOOKUP($C20,high_tech_hybrid_sleeper!$B$2:$M$17,$C$2,FALSE)</f>
        <v>0</v>
      </c>
    </row>
    <row r="23" spans="3:22" x14ac:dyDescent="0.35">
      <c r="C23" t="str">
        <f>CONCATENATE(C24,"+",$C$1)</f>
        <v xml:space="preserve">Sleeper+BEV_incentive </v>
      </c>
      <c r="R23" t="str">
        <f>CONCATENATE(R24,"+",$R$1)</f>
        <v>Sleeper+BEV_incentive (accumulated)</v>
      </c>
    </row>
    <row r="24" spans="3:22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  <c r="R24" t="s">
        <v>14</v>
      </c>
      <c r="S24" t="s">
        <v>16</v>
      </c>
      <c r="T24" t="s">
        <v>17</v>
      </c>
      <c r="U24" t="s">
        <v>18</v>
      </c>
      <c r="V24" t="s">
        <v>54</v>
      </c>
    </row>
    <row r="25" spans="3:22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  <c r="G25">
        <f>VLOOKUP($C25,high_tech_hybrid_sleeper!$B$18:$M$33,$C$2,FALSE)</f>
        <v>0</v>
      </c>
      <c r="R25">
        <v>2020</v>
      </c>
      <c r="S25">
        <f>D25</f>
        <v>0</v>
      </c>
      <c r="T25">
        <f t="shared" ref="T25" si="6">E25</f>
        <v>0</v>
      </c>
      <c r="U25">
        <f t="shared" ref="U25" si="7">F25</f>
        <v>0</v>
      </c>
      <c r="V25">
        <f t="shared" ref="V25" si="8">G25</f>
        <v>0</v>
      </c>
    </row>
    <row r="26" spans="3:22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  <c r="G26">
        <f>VLOOKUP($C26,high_tech_hybrid_sleeper!$B$18:$M$33,$C$2,FALSE)</f>
        <v>0</v>
      </c>
      <c r="R26">
        <v>2021</v>
      </c>
      <c r="S26">
        <f>D26+S25</f>
        <v>0</v>
      </c>
      <c r="T26">
        <f t="shared" ref="T26" si="9">E26+T25</f>
        <v>0</v>
      </c>
      <c r="U26">
        <f t="shared" ref="U26" si="10">F26+U25</f>
        <v>0</v>
      </c>
      <c r="V26">
        <f t="shared" ref="V26" si="11">G26+V25</f>
        <v>0</v>
      </c>
    </row>
    <row r="27" spans="3:22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  <c r="G27">
        <f>VLOOKUP($C27,high_tech_hybrid_sleeper!$B$18:$M$33,$C$2,FALSE)</f>
        <v>0</v>
      </c>
      <c r="R27">
        <v>2022</v>
      </c>
      <c r="S27">
        <f t="shared" ref="S27:S36" si="12">D27+S26</f>
        <v>0</v>
      </c>
      <c r="T27">
        <f t="shared" ref="T27:T36" si="13">E27+T26</f>
        <v>0</v>
      </c>
      <c r="U27">
        <f t="shared" ref="U27:U36" si="14">F27+U26</f>
        <v>0</v>
      </c>
      <c r="V27">
        <f t="shared" ref="V27:V36" si="15">G27+V26</f>
        <v>0</v>
      </c>
    </row>
    <row r="28" spans="3:22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  <c r="G28">
        <f>VLOOKUP($C28,high_tech_hybrid_sleeper!$B$18:$M$33,$C$2,FALSE)</f>
        <v>0</v>
      </c>
      <c r="R28">
        <v>2023</v>
      </c>
      <c r="S28">
        <f t="shared" si="12"/>
        <v>0</v>
      </c>
      <c r="T28">
        <f t="shared" si="13"/>
        <v>0</v>
      </c>
      <c r="U28">
        <f t="shared" si="14"/>
        <v>0</v>
      </c>
      <c r="V28">
        <f t="shared" si="15"/>
        <v>0</v>
      </c>
    </row>
    <row r="29" spans="3:22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  <c r="G29">
        <f>VLOOKUP($C29,high_tech_hybrid_sleeper!$B$18:$M$33,$C$2,FALSE)</f>
        <v>0</v>
      </c>
      <c r="R29">
        <v>2024</v>
      </c>
      <c r="S29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</row>
    <row r="30" spans="3:22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  <c r="G30">
        <f>VLOOKUP($C30,high_tech_hybrid_sleeper!$B$18:$M$33,$C$2,FALSE)</f>
        <v>0</v>
      </c>
      <c r="R30">
        <v>2025</v>
      </c>
      <c r="S30">
        <f t="shared" si="12"/>
        <v>0</v>
      </c>
      <c r="T30">
        <f t="shared" si="13"/>
        <v>0</v>
      </c>
      <c r="U30">
        <f t="shared" si="14"/>
        <v>0</v>
      </c>
      <c r="V30">
        <f t="shared" si="15"/>
        <v>0</v>
      </c>
    </row>
    <row r="31" spans="3:22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  <c r="G31">
        <f>VLOOKUP($C31,high_tech_hybrid_sleeper!$B$18:$M$33,$C$2,FALSE)</f>
        <v>0</v>
      </c>
      <c r="R31">
        <v>2026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5"/>
        <v>0</v>
      </c>
    </row>
    <row r="32" spans="3:22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  <c r="G32">
        <f>VLOOKUP($C32,high_tech_hybrid_sleeper!$B$18:$M$33,$C$2,FALSE)</f>
        <v>0</v>
      </c>
      <c r="R32">
        <v>2027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5"/>
        <v>0</v>
      </c>
    </row>
    <row r="33" spans="3:22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  <c r="G33">
        <f>VLOOKUP($C33,high_tech_hybrid_sleeper!$B$18:$M$33,$C$2,FALSE)</f>
        <v>0</v>
      </c>
      <c r="R33">
        <v>2028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5"/>
        <v>0</v>
      </c>
    </row>
    <row r="34" spans="3:22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  <c r="G34">
        <f>VLOOKUP($C34,high_tech_hybrid_sleeper!$B$18:$M$33,$C$2,FALSE)</f>
        <v>3707854.4405892901</v>
      </c>
      <c r="R34">
        <v>2029</v>
      </c>
      <c r="S34">
        <f t="shared" si="12"/>
        <v>0</v>
      </c>
      <c r="T34">
        <f t="shared" si="13"/>
        <v>0</v>
      </c>
      <c r="U34">
        <f t="shared" si="14"/>
        <v>0</v>
      </c>
      <c r="V34">
        <f t="shared" si="15"/>
        <v>3707854.4405892901</v>
      </c>
    </row>
    <row r="35" spans="3:22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2524185.4735733299</v>
      </c>
      <c r="G35">
        <f>VLOOKUP($C35,high_tech_hybrid_sleeper!$B$18:$M$33,$C$2,FALSE)</f>
        <v>69880454.935830206</v>
      </c>
      <c r="R35">
        <v>2030</v>
      </c>
      <c r="S35">
        <f t="shared" si="12"/>
        <v>0</v>
      </c>
      <c r="T35">
        <f t="shared" si="13"/>
        <v>0</v>
      </c>
      <c r="U35">
        <f t="shared" si="14"/>
        <v>2524185.4735733299</v>
      </c>
      <c r="V35">
        <f t="shared" si="15"/>
        <v>73588309.3764195</v>
      </c>
    </row>
    <row r="36" spans="3:22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0</v>
      </c>
      <c r="G36">
        <f>VLOOKUP($C36,high_tech_hybrid_sleeper!$B$18:$M$33,$C$2,FALSE)</f>
        <v>0</v>
      </c>
      <c r="R36">
        <v>2031</v>
      </c>
      <c r="S36">
        <f t="shared" si="12"/>
        <v>0</v>
      </c>
      <c r="T36">
        <f t="shared" si="13"/>
        <v>0</v>
      </c>
      <c r="U36">
        <f t="shared" si="14"/>
        <v>2524185.4735733299</v>
      </c>
      <c r="V36">
        <f t="shared" si="15"/>
        <v>73588309.3764195</v>
      </c>
    </row>
    <row r="37" spans="3:22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0</v>
      </c>
      <c r="G37">
        <f>VLOOKUP($C37,high_tech_hybrid_sleeper!$B$18:$M$33,$C$2,FALSE)</f>
        <v>0</v>
      </c>
    </row>
    <row r="38" spans="3:22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0</v>
      </c>
      <c r="G38">
        <f>VLOOKUP($C38,high_tech_hybrid_sleeper!$B$18:$M$33,$C$2,FALSE)</f>
        <v>0</v>
      </c>
    </row>
    <row r="39" spans="3:22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0</v>
      </c>
      <c r="G39">
        <f>VLOOKUP($C39,high_tech_hybrid_sleeper!$B$18:$M$33,$C$2,FALSE)</f>
        <v>0</v>
      </c>
    </row>
    <row r="40" spans="3:22" x14ac:dyDescent="0.35">
      <c r="C40">
        <v>2035</v>
      </c>
      <c r="D40">
        <f>VLOOKUP($C40,No_incentive!$B$18:$M$33,$C$2,FALSE)</f>
        <v>0</v>
      </c>
      <c r="E40">
        <f>VLOOKUP($C40,Base!$B$18:$M$33,$C$2,FALSE)</f>
        <v>0</v>
      </c>
      <c r="F40">
        <f>VLOOKUP($C40,High_tech!$B$18:$M$33,$C$2,FALSE)</f>
        <v>0</v>
      </c>
      <c r="G40">
        <f>VLOOKUP($C40,high_tech_hybrid_sleeper!$B$18:$M$33,$C$2,FALSE)</f>
        <v>0</v>
      </c>
    </row>
    <row r="43" spans="3:22" x14ac:dyDescent="0.35">
      <c r="C43" t="str">
        <f>CONCATENATE(C44,"+",$C$1)</f>
        <v xml:space="preserve">Bus+BEV_incentive </v>
      </c>
      <c r="R43" t="str">
        <f>CONCATENATE(R44,"+",$R$1)</f>
        <v>Bus+BEV_incentive (accumulated)</v>
      </c>
    </row>
    <row r="44" spans="3:22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  <c r="R44" t="s">
        <v>15</v>
      </c>
      <c r="S44" t="s">
        <v>16</v>
      </c>
      <c r="T44" t="s">
        <v>17</v>
      </c>
      <c r="U44" t="s">
        <v>18</v>
      </c>
      <c r="V44" t="s">
        <v>54</v>
      </c>
    </row>
    <row r="45" spans="3:22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  <c r="G45">
        <f>VLOOKUP($C45,high_tech_hybrid_sleeper!$B$34:$M$49,$C$2,FALSE)</f>
        <v>0</v>
      </c>
      <c r="R45">
        <v>2020</v>
      </c>
      <c r="S45">
        <f>D45</f>
        <v>0</v>
      </c>
      <c r="T45">
        <f t="shared" ref="T45" si="16">E45</f>
        <v>0</v>
      </c>
      <c r="U45">
        <f t="shared" ref="U45" si="17">F45</f>
        <v>0</v>
      </c>
      <c r="V45">
        <f t="shared" ref="V45" si="18">G45</f>
        <v>0</v>
      </c>
    </row>
    <row r="46" spans="3:22" x14ac:dyDescent="0.35">
      <c r="C46">
        <v>2021</v>
      </c>
      <c r="D46">
        <f>VLOOKUP($C46,No_incentive!$B$34:$M$49,$C$2,FALSE)</f>
        <v>0</v>
      </c>
      <c r="E46">
        <f>VLOOKUP($C46,Base!$B$34:$M$49,$C$2,FALSE)</f>
        <v>0</v>
      </c>
      <c r="F46">
        <f>VLOOKUP($C46,High_tech!$B$34:$M$49,$C$2,FALSE)</f>
        <v>510476826.22666198</v>
      </c>
      <c r="G46">
        <f>VLOOKUP($C46,high_tech_hybrid_sleeper!$B$34:$M$49,$C$2,FALSE)</f>
        <v>508555052.847754</v>
      </c>
      <c r="R46">
        <v>2021</v>
      </c>
      <c r="S46">
        <f>D46+S45</f>
        <v>0</v>
      </c>
      <c r="T46">
        <f t="shared" ref="T46" si="19">E46+T45</f>
        <v>0</v>
      </c>
      <c r="U46">
        <f t="shared" ref="U46" si="20">F46+U45</f>
        <v>510476826.22666198</v>
      </c>
      <c r="V46">
        <f t="shared" ref="V46" si="21">G46+V45</f>
        <v>508555052.847754</v>
      </c>
    </row>
    <row r="47" spans="3:22" x14ac:dyDescent="0.35">
      <c r="C47">
        <v>2022</v>
      </c>
      <c r="D47">
        <f>VLOOKUP($C47,No_incentive!$B$34:$M$49,$C$2,FALSE)</f>
        <v>0</v>
      </c>
      <c r="E47">
        <f>VLOOKUP($C47,Base!$B$34:$M$49,$C$2,FALSE)</f>
        <v>507695914.03207803</v>
      </c>
      <c r="F47">
        <f>VLOOKUP($C47,High_tech!$B$34:$M$49,$C$2,FALSE)</f>
        <v>488496742.38988698</v>
      </c>
      <c r="G47">
        <f>VLOOKUP($C47,high_tech_hybrid_sleeper!$B$34:$M$49,$C$2,FALSE)</f>
        <v>484528167.09787798</v>
      </c>
      <c r="R47">
        <v>2022</v>
      </c>
      <c r="S47">
        <f t="shared" ref="S47:S56" si="22">D47+S46</f>
        <v>0</v>
      </c>
      <c r="T47">
        <f t="shared" ref="T47:T56" si="23">E47+T46</f>
        <v>507695914.03207803</v>
      </c>
      <c r="U47">
        <f t="shared" ref="U47:U56" si="24">F47+U46</f>
        <v>998973568.61654902</v>
      </c>
      <c r="V47">
        <f t="shared" ref="V47:V56" si="25">G47+V46</f>
        <v>993083219.94563198</v>
      </c>
    </row>
    <row r="48" spans="3:22" x14ac:dyDescent="0.35">
      <c r="C48">
        <v>2023</v>
      </c>
      <c r="D48">
        <f>VLOOKUP($C48,No_incentive!$B$34:$M$49,$C$2,FALSE)</f>
        <v>0</v>
      </c>
      <c r="E48">
        <f>VLOOKUP($C48,Base!$B$34:$M$49,$C$2,FALSE)</f>
        <v>495741262.86942202</v>
      </c>
      <c r="F48">
        <f>VLOOKUP($C48,High_tech!$B$34:$M$49,$C$2,FALSE)</f>
        <v>457460794.28214198</v>
      </c>
      <c r="G48">
        <f>VLOOKUP($C48,high_tech_hybrid_sleeper!$B$34:$M$49,$C$2,FALSE)</f>
        <v>451408040.09267098</v>
      </c>
      <c r="R48">
        <v>2023</v>
      </c>
      <c r="S48">
        <f t="shared" si="22"/>
        <v>0</v>
      </c>
      <c r="T48">
        <f t="shared" si="23"/>
        <v>1003437176.9015</v>
      </c>
      <c r="U48">
        <f t="shared" si="24"/>
        <v>1456434362.8986909</v>
      </c>
      <c r="V48">
        <f t="shared" si="25"/>
        <v>1444491260.0383029</v>
      </c>
    </row>
    <row r="49" spans="3:22" x14ac:dyDescent="0.35">
      <c r="C49">
        <v>2024</v>
      </c>
      <c r="D49">
        <f>VLOOKUP($C49,No_incentive!$B$34:$M$49,$C$2,FALSE)</f>
        <v>0</v>
      </c>
      <c r="E49">
        <f>VLOOKUP($C49,Base!$B$34:$M$49,$C$2,FALSE)</f>
        <v>475910732.28800601</v>
      </c>
      <c r="F49">
        <f>VLOOKUP($C49,High_tech!$B$34:$M$49,$C$2,FALSE)</f>
        <v>422476256.87923902</v>
      </c>
      <c r="G49">
        <f>VLOOKUP($C49,high_tech_hybrid_sleeper!$B$34:$M$49,$C$2,FALSE)</f>
        <v>415053526.10923898</v>
      </c>
      <c r="R49">
        <v>2024</v>
      </c>
      <c r="S49">
        <f t="shared" si="22"/>
        <v>0</v>
      </c>
      <c r="T49">
        <f t="shared" si="23"/>
        <v>1479347909.1895061</v>
      </c>
      <c r="U49">
        <f t="shared" si="24"/>
        <v>1878910619.77793</v>
      </c>
      <c r="V49">
        <f t="shared" si="25"/>
        <v>1859544786.147542</v>
      </c>
    </row>
    <row r="50" spans="3:22" x14ac:dyDescent="0.35">
      <c r="C50">
        <v>2025</v>
      </c>
      <c r="D50">
        <f>VLOOKUP($C50,No_incentive!$B$34:$M$49,$C$2,FALSE)</f>
        <v>0</v>
      </c>
      <c r="E50">
        <f>VLOOKUP($C50,Base!$B$34:$M$49,$C$2,FALSE)</f>
        <v>454993006.371768</v>
      </c>
      <c r="F50">
        <f>VLOOKUP($C50,High_tech!$B$34:$M$49,$C$2,FALSE)</f>
        <v>385478283.42011499</v>
      </c>
      <c r="G50">
        <f>VLOOKUP($C50,high_tech_hybrid_sleeper!$B$34:$M$49,$C$2,FALSE)</f>
        <v>375217779.31009299</v>
      </c>
      <c r="R50">
        <v>2025</v>
      </c>
      <c r="S50">
        <f t="shared" si="22"/>
        <v>0</v>
      </c>
      <c r="T50">
        <f t="shared" si="23"/>
        <v>1934340915.5612741</v>
      </c>
      <c r="U50">
        <f t="shared" si="24"/>
        <v>2264388903.1980448</v>
      </c>
      <c r="V50">
        <f t="shared" si="25"/>
        <v>2234762565.4576349</v>
      </c>
    </row>
    <row r="51" spans="3:22" x14ac:dyDescent="0.35">
      <c r="C51">
        <v>2026</v>
      </c>
      <c r="D51">
        <f>VLOOKUP($C51,No_incentive!$B$34:$M$49,$C$2,FALSE)</f>
        <v>0</v>
      </c>
      <c r="E51">
        <f>VLOOKUP($C51,Base!$B$34:$M$49,$C$2,FALSE)</f>
        <v>431359056.27362603</v>
      </c>
      <c r="F51">
        <f>VLOOKUP($C51,High_tech!$B$34:$M$49,$C$2,FALSE)</f>
        <v>287951834.63426399</v>
      </c>
      <c r="G51">
        <f>VLOOKUP($C51,high_tech_hybrid_sleeper!$B$34:$M$49,$C$2,FALSE)</f>
        <v>277692274.45247501</v>
      </c>
      <c r="R51">
        <v>2026</v>
      </c>
      <c r="S51">
        <f t="shared" si="22"/>
        <v>0</v>
      </c>
      <c r="T51">
        <f t="shared" si="23"/>
        <v>2365699971.8348999</v>
      </c>
      <c r="U51">
        <f t="shared" si="24"/>
        <v>2552340737.8323088</v>
      </c>
      <c r="V51">
        <f t="shared" si="25"/>
        <v>2512454839.91011</v>
      </c>
    </row>
    <row r="52" spans="3:22" x14ac:dyDescent="0.35">
      <c r="C52">
        <v>2027</v>
      </c>
      <c r="D52">
        <f>VLOOKUP($C52,No_incentive!$B$34:$M$49,$C$2,FALSE)</f>
        <v>0</v>
      </c>
      <c r="E52">
        <f>VLOOKUP($C52,Base!$B$34:$M$49,$C$2,FALSE)</f>
        <v>340279157.300964</v>
      </c>
      <c r="F52">
        <f>VLOOKUP($C52,High_tech!$B$34:$M$49,$C$2,FALSE)</f>
        <v>203742307.86322799</v>
      </c>
      <c r="G52">
        <f>VLOOKUP($C52,high_tech_hybrid_sleeper!$B$34:$M$49,$C$2,FALSE)</f>
        <v>194167599.359909</v>
      </c>
      <c r="R52">
        <v>2027</v>
      </c>
      <c r="S52">
        <f t="shared" si="22"/>
        <v>0</v>
      </c>
      <c r="T52">
        <f t="shared" si="23"/>
        <v>2705979129.1358638</v>
      </c>
      <c r="U52">
        <f t="shared" si="24"/>
        <v>2756083045.6955366</v>
      </c>
      <c r="V52">
        <f t="shared" si="25"/>
        <v>2706622439.2700191</v>
      </c>
    </row>
    <row r="53" spans="3:22" x14ac:dyDescent="0.35">
      <c r="C53">
        <v>2028</v>
      </c>
      <c r="D53">
        <f>VLOOKUP($C53,No_incentive!$B$34:$M$49,$C$2,FALSE)</f>
        <v>0</v>
      </c>
      <c r="E53">
        <f>VLOOKUP($C53,Base!$B$34:$M$49,$C$2,FALSE)</f>
        <v>255384861.921736</v>
      </c>
      <c r="F53">
        <f>VLOOKUP($C53,High_tech!$B$34:$M$49,$C$2,FALSE)</f>
        <v>132846032.060645</v>
      </c>
      <c r="G53">
        <f>VLOOKUP($C53,high_tech_hybrid_sleeper!$B$34:$M$49,$C$2,FALSE)</f>
        <v>124639894.200387</v>
      </c>
      <c r="R53">
        <v>2028</v>
      </c>
      <c r="S53">
        <f t="shared" si="22"/>
        <v>0</v>
      </c>
      <c r="T53">
        <f t="shared" si="23"/>
        <v>2961363991.0576</v>
      </c>
      <c r="U53">
        <f t="shared" si="24"/>
        <v>2888929077.7561817</v>
      </c>
      <c r="V53">
        <f t="shared" si="25"/>
        <v>2831262333.4704061</v>
      </c>
    </row>
    <row r="54" spans="3:22" x14ac:dyDescent="0.35">
      <c r="C54">
        <v>2029</v>
      </c>
      <c r="D54">
        <f>VLOOKUP($C54,No_incentive!$B$34:$M$49,$C$2,FALSE)</f>
        <v>0</v>
      </c>
      <c r="E54">
        <f>VLOOKUP($C54,Base!$B$34:$M$49,$C$2,FALSE)</f>
        <v>178912119.39018199</v>
      </c>
      <c r="F54">
        <f>VLOOKUP($C54,High_tech!$B$34:$M$49,$C$2,FALSE)</f>
        <v>75391141.059492394</v>
      </c>
      <c r="G54">
        <f>VLOOKUP($C54,high_tech_hybrid_sleeper!$B$34:$M$49,$C$2,FALSE)</f>
        <v>69226326.194188893</v>
      </c>
      <c r="R54">
        <v>2029</v>
      </c>
      <c r="S54">
        <f t="shared" si="22"/>
        <v>0</v>
      </c>
      <c r="T54">
        <f t="shared" si="23"/>
        <v>3140276110.447782</v>
      </c>
      <c r="U54">
        <f t="shared" si="24"/>
        <v>2964320218.8156743</v>
      </c>
      <c r="V54">
        <f t="shared" si="25"/>
        <v>2900488659.6645951</v>
      </c>
    </row>
    <row r="55" spans="3:22" x14ac:dyDescent="0.35">
      <c r="C55">
        <v>2030</v>
      </c>
      <c r="D55">
        <f>VLOOKUP($C55,No_incentive!$B$34:$M$49,$C$2,FALSE)</f>
        <v>0</v>
      </c>
      <c r="E55">
        <f>VLOOKUP($C55,Base!$B$34:$M$49,$C$2,FALSE)</f>
        <v>110858608.698108</v>
      </c>
      <c r="F55">
        <f>VLOOKUP($C55,High_tech!$B$34:$M$49,$C$2,FALSE)</f>
        <v>31032682.6430002</v>
      </c>
      <c r="G55">
        <f>VLOOKUP($C55,high_tech_hybrid_sleeper!$B$34:$M$49,$C$2,FALSE)</f>
        <v>27608113.996320799</v>
      </c>
      <c r="R55">
        <v>2030</v>
      </c>
      <c r="S55">
        <f t="shared" si="22"/>
        <v>0</v>
      </c>
      <c r="T55">
        <f t="shared" si="23"/>
        <v>3251134719.1458902</v>
      </c>
      <c r="U55">
        <f t="shared" si="24"/>
        <v>2995352901.4586744</v>
      </c>
      <c r="V55">
        <f t="shared" si="25"/>
        <v>2928096773.6609159</v>
      </c>
    </row>
    <row r="56" spans="3:22" x14ac:dyDescent="0.35">
      <c r="C56">
        <v>2031</v>
      </c>
      <c r="D56">
        <f>VLOOKUP($C56,No_incentive!$B$34:$M$49,$C$2,FALSE)</f>
        <v>0</v>
      </c>
      <c r="E56">
        <f>VLOOKUP($C56,Base!$B$34:$M$49,$C$2,FALSE)</f>
        <v>53629809.456677802</v>
      </c>
      <c r="F56">
        <f>VLOOKUP($C56,High_tech!$B$34:$M$49,$C$2,FALSE)</f>
        <v>0</v>
      </c>
      <c r="G56">
        <f>VLOOKUP($C56,high_tech_hybrid_sleeper!$B$34:$M$49,$C$2,FALSE)</f>
        <v>0</v>
      </c>
      <c r="R56">
        <v>2031</v>
      </c>
      <c r="S56">
        <f t="shared" si="22"/>
        <v>0</v>
      </c>
      <c r="T56">
        <f t="shared" si="23"/>
        <v>3304764528.6025681</v>
      </c>
      <c r="U56">
        <f t="shared" si="24"/>
        <v>2995352901.4586744</v>
      </c>
      <c r="V56">
        <f t="shared" si="25"/>
        <v>2928096773.6609159</v>
      </c>
    </row>
    <row r="57" spans="3:22" x14ac:dyDescent="0.35">
      <c r="C57">
        <v>2032</v>
      </c>
      <c r="D57">
        <f>VLOOKUP($C57,No_incentive!$B$34:$M$49,$C$2,FALSE)</f>
        <v>0</v>
      </c>
      <c r="E57">
        <f>VLOOKUP($C57,Base!$B$34:$M$49,$C$2,FALSE)</f>
        <v>0</v>
      </c>
      <c r="F57">
        <f>VLOOKUP($C57,High_tech!$B$34:$M$49,$C$2,FALSE)</f>
        <v>0</v>
      </c>
      <c r="G57">
        <f>VLOOKUP($C57,high_tech_hybrid_sleeper!$B$34:$M$49,$C$2,FALSE)</f>
        <v>0</v>
      </c>
    </row>
    <row r="58" spans="3:22" x14ac:dyDescent="0.35">
      <c r="C58">
        <v>2033</v>
      </c>
      <c r="D58">
        <f>VLOOKUP($C58,No_incentive!$B$34:$M$49,$C$2,FALSE)</f>
        <v>0</v>
      </c>
      <c r="E58">
        <f>VLOOKUP($C58,Base!$B$34:$M$49,$C$2,FALSE)</f>
        <v>0</v>
      </c>
      <c r="F58">
        <f>VLOOKUP($C58,High_tech!$B$34:$M$49,$C$2,FALSE)</f>
        <v>0</v>
      </c>
      <c r="G58">
        <f>VLOOKUP($C58,high_tech_hybrid_sleeper!$B$34:$M$49,$C$2,FALSE)</f>
        <v>0</v>
      </c>
    </row>
    <row r="59" spans="3:22" x14ac:dyDescent="0.35">
      <c r="C59">
        <v>2034</v>
      </c>
      <c r="D59">
        <f>VLOOKUP($C59,No_incentive!$B$34:$M$49,$C$2,FALSE)</f>
        <v>0</v>
      </c>
      <c r="E59">
        <f>VLOOKUP($C59,Base!$B$34:$M$49,$C$2,FALSE)</f>
        <v>0</v>
      </c>
      <c r="F59">
        <f>VLOOKUP($C59,High_tech!$B$34:$M$49,$C$2,FALSE)</f>
        <v>0</v>
      </c>
      <c r="G59">
        <f>VLOOKUP($C59,high_tech_hybrid_sleeper!$B$34:$M$49,$C$2,FALSE)</f>
        <v>0</v>
      </c>
    </row>
    <row r="60" spans="3:22" x14ac:dyDescent="0.35">
      <c r="C60">
        <v>2035</v>
      </c>
      <c r="D60">
        <f>VLOOKUP($C60,No_incentive!$B$34:$M$49,$C$2,FALSE)</f>
        <v>0</v>
      </c>
      <c r="E60">
        <f>VLOOKUP($C60,Base!$B$34:$M$49,$C$2,FALSE)</f>
        <v>0</v>
      </c>
      <c r="F60">
        <f>VLOOKUP($C60,High_tech!$B$34:$M$49,$C$2,FALSE)</f>
        <v>0</v>
      </c>
      <c r="G60">
        <f>VLOOKUP($C60,high_tech_hybrid_sleeper!$B$34:$M$49,$C$2,FALSE)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C461-F816-46F0-B89C-91D70D3E2928}">
  <dimension ref="B1:V60"/>
  <sheetViews>
    <sheetView topLeftCell="H1" zoomScale="70" zoomScaleNormal="70" workbookViewId="0">
      <selection activeCell="U10" sqref="U10"/>
    </sheetView>
  </sheetViews>
  <sheetFormatPr defaultRowHeight="14.5" x14ac:dyDescent="0.35"/>
  <sheetData>
    <row r="1" spans="2:22" x14ac:dyDescent="0.35">
      <c r="B1" t="s">
        <v>19</v>
      </c>
      <c r="C1" t="s">
        <v>55</v>
      </c>
      <c r="Q1" t="s">
        <v>19</v>
      </c>
      <c r="R1" t="s">
        <v>58</v>
      </c>
    </row>
    <row r="2" spans="2:22" x14ac:dyDescent="0.35">
      <c r="B2" t="s">
        <v>20</v>
      </c>
      <c r="C2">
        <v>11</v>
      </c>
    </row>
    <row r="3" spans="2:22" x14ac:dyDescent="0.35">
      <c r="C3" t="str">
        <f>CONCATENATE(C4,"+",$C$1)</f>
        <v>Day_cab+Infrastructure_incentive</v>
      </c>
      <c r="R3" t="str">
        <f>CONCATENATE(R4,"+",$R$1)</f>
        <v>Day_cab+infrastructure_incentive (accumulated)</v>
      </c>
    </row>
    <row r="4" spans="2:22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  <c r="R4" t="s">
        <v>13</v>
      </c>
      <c r="S4" t="s">
        <v>16</v>
      </c>
      <c r="T4" t="s">
        <v>17</v>
      </c>
      <c r="U4" t="s">
        <v>18</v>
      </c>
      <c r="V4" t="s">
        <v>54</v>
      </c>
    </row>
    <row r="5" spans="2:22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  <c r="G5">
        <f>VLOOKUP($C5,high_tech_hybrid_sleeper!$B$2:$M$17,$C$2,FALSE)</f>
        <v>0</v>
      </c>
      <c r="R5">
        <v>2020</v>
      </c>
      <c r="S5">
        <f>D5</f>
        <v>0</v>
      </c>
      <c r="T5">
        <f t="shared" ref="T5:V5" si="0">E5</f>
        <v>0</v>
      </c>
      <c r="U5">
        <f t="shared" si="0"/>
        <v>0</v>
      </c>
      <c r="V5">
        <f t="shared" si="0"/>
        <v>0</v>
      </c>
    </row>
    <row r="6" spans="2:22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  <c r="G6">
        <f>VLOOKUP($C6,high_tech_hybrid_sleeper!$B$2:$M$17,$C$2,FALSE)</f>
        <v>0</v>
      </c>
      <c r="R6">
        <v>2021</v>
      </c>
      <c r="S6">
        <f>D6+S5</f>
        <v>0</v>
      </c>
      <c r="T6">
        <f t="shared" ref="T6:V16" si="1">E6+T5</f>
        <v>0</v>
      </c>
      <c r="U6">
        <f t="shared" si="1"/>
        <v>0</v>
      </c>
      <c r="V6">
        <f t="shared" si="1"/>
        <v>0</v>
      </c>
    </row>
    <row r="7" spans="2:22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  <c r="G7">
        <f>VLOOKUP($C7,high_tech_hybrid_sleeper!$B$2:$M$17,$C$2,FALSE)</f>
        <v>0</v>
      </c>
      <c r="R7">
        <v>2022</v>
      </c>
      <c r="S7">
        <f t="shared" ref="S7:S16" si="2">D7+S6</f>
        <v>0</v>
      </c>
      <c r="T7">
        <f t="shared" si="1"/>
        <v>0</v>
      </c>
      <c r="U7">
        <f t="shared" si="1"/>
        <v>0</v>
      </c>
      <c r="V7">
        <f t="shared" si="1"/>
        <v>0</v>
      </c>
    </row>
    <row r="8" spans="2:22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  <c r="G8">
        <f>VLOOKUP($C8,high_tech_hybrid_sleeper!$B$2:$M$17,$C$2,FALSE)</f>
        <v>0</v>
      </c>
      <c r="R8">
        <v>2023</v>
      </c>
      <c r="S8">
        <f t="shared" si="2"/>
        <v>0</v>
      </c>
      <c r="T8">
        <f t="shared" si="1"/>
        <v>0</v>
      </c>
      <c r="U8">
        <f t="shared" si="1"/>
        <v>0</v>
      </c>
      <c r="V8">
        <f t="shared" si="1"/>
        <v>0</v>
      </c>
    </row>
    <row r="9" spans="2:22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  <c r="G9">
        <f>VLOOKUP($C9,high_tech_hybrid_sleeper!$B$2:$M$17,$C$2,FALSE)</f>
        <v>0</v>
      </c>
      <c r="R9">
        <v>2024</v>
      </c>
      <c r="S9">
        <f t="shared" si="2"/>
        <v>0</v>
      </c>
      <c r="T9">
        <f t="shared" si="1"/>
        <v>0</v>
      </c>
      <c r="U9">
        <f t="shared" si="1"/>
        <v>0</v>
      </c>
      <c r="V9">
        <f t="shared" si="1"/>
        <v>0</v>
      </c>
    </row>
    <row r="10" spans="2:22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136639.79217540499</v>
      </c>
      <c r="G10">
        <f>VLOOKUP($C10,high_tech_hybrid_sleeper!$B$2:$M$17,$C$2,FALSE)</f>
        <v>136639.79217540499</v>
      </c>
      <c r="R10">
        <v>2025</v>
      </c>
      <c r="S10">
        <f t="shared" si="2"/>
        <v>0</v>
      </c>
      <c r="T10">
        <f t="shared" si="1"/>
        <v>0</v>
      </c>
      <c r="U10">
        <f t="shared" si="1"/>
        <v>136639.79217540499</v>
      </c>
      <c r="V10">
        <f t="shared" si="1"/>
        <v>136639.79217540499</v>
      </c>
    </row>
    <row r="11" spans="2:22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275581.37218519201</v>
      </c>
      <c r="G11">
        <f>VLOOKUP($C11,high_tech_hybrid_sleeper!$B$2:$M$17,$C$2,FALSE)</f>
        <v>275581.37218519201</v>
      </c>
      <c r="R11">
        <v>2026</v>
      </c>
      <c r="S11">
        <f t="shared" si="2"/>
        <v>0</v>
      </c>
      <c r="T11">
        <f t="shared" si="1"/>
        <v>0</v>
      </c>
      <c r="U11">
        <f t="shared" si="1"/>
        <v>412221.16436059703</v>
      </c>
      <c r="V11">
        <f t="shared" si="1"/>
        <v>412221.16436059703</v>
      </c>
    </row>
    <row r="12" spans="2:22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553545.30536214297</v>
      </c>
      <c r="G12">
        <f>VLOOKUP($C12,high_tech_hybrid_sleeper!$B$2:$M$17,$C$2,FALSE)</f>
        <v>553545.30536214297</v>
      </c>
      <c r="R12">
        <v>2027</v>
      </c>
      <c r="S12">
        <f t="shared" si="2"/>
        <v>0</v>
      </c>
      <c r="T12">
        <f t="shared" si="1"/>
        <v>0</v>
      </c>
      <c r="U12">
        <f t="shared" si="1"/>
        <v>965766.46972274</v>
      </c>
      <c r="V12">
        <f t="shared" si="1"/>
        <v>965766.46972274</v>
      </c>
    </row>
    <row r="13" spans="2:22" x14ac:dyDescent="0.35">
      <c r="C13">
        <v>2028</v>
      </c>
      <c r="D13">
        <f>VLOOKUP($C13,No_incentive!$B$2:$M$17,$C$2,FALSE)</f>
        <v>0</v>
      </c>
      <c r="E13">
        <f>VLOOKUP($C13,Base!$B$2:$M$17,$C$2,FALSE)</f>
        <v>0</v>
      </c>
      <c r="F13">
        <f>VLOOKUP($C13,High_tech!$B$2:$M$17,$C$2,FALSE)</f>
        <v>1334198.54737219</v>
      </c>
      <c r="G13">
        <f>VLOOKUP($C13,high_tech_hybrid_sleeper!$B$2:$M$17,$C$2,FALSE)</f>
        <v>1334198.54737219</v>
      </c>
      <c r="R13">
        <v>2028</v>
      </c>
      <c r="S13">
        <f t="shared" si="2"/>
        <v>0</v>
      </c>
      <c r="T13">
        <f t="shared" si="1"/>
        <v>0</v>
      </c>
      <c r="U13">
        <f t="shared" si="1"/>
        <v>2299965.0170949302</v>
      </c>
      <c r="V13">
        <f t="shared" si="1"/>
        <v>2299965.0170949302</v>
      </c>
    </row>
    <row r="14" spans="2:22" x14ac:dyDescent="0.35">
      <c r="C14">
        <v>2029</v>
      </c>
      <c r="D14">
        <f>VLOOKUP($C14,No_incentive!$B$2:$M$17,$C$2,FALSE)</f>
        <v>0</v>
      </c>
      <c r="E14">
        <f>VLOOKUP($C14,Base!$B$2:$M$17,$C$2,FALSE)</f>
        <v>0</v>
      </c>
      <c r="F14">
        <f>VLOOKUP($C14,High_tech!$B$2:$M$17,$C$2,FALSE)</f>
        <v>4244582.05600629</v>
      </c>
      <c r="G14">
        <f>VLOOKUP($C14,high_tech_hybrid_sleeper!$B$2:$M$17,$C$2,FALSE)</f>
        <v>4244582.05600629</v>
      </c>
      <c r="R14">
        <v>2029</v>
      </c>
      <c r="S14">
        <f t="shared" si="2"/>
        <v>0</v>
      </c>
      <c r="T14">
        <f t="shared" si="1"/>
        <v>0</v>
      </c>
      <c r="U14">
        <f t="shared" si="1"/>
        <v>6544547.0731012207</v>
      </c>
      <c r="V14">
        <f t="shared" si="1"/>
        <v>6544547.0731012207</v>
      </c>
    </row>
    <row r="15" spans="2:22" x14ac:dyDescent="0.35">
      <c r="C15">
        <v>2030</v>
      </c>
      <c r="D15">
        <f>VLOOKUP($C15,No_incentive!$B$2:$M$17,$C$2,FALSE)</f>
        <v>0</v>
      </c>
      <c r="E15">
        <f>VLOOKUP($C15,Base!$B$2:$M$17,$C$2,FALSE)</f>
        <v>0</v>
      </c>
      <c r="F15">
        <f>VLOOKUP($C15,High_tech!$B$2:$M$17,$C$2,FALSE)</f>
        <v>9075547.6923204996</v>
      </c>
      <c r="G15">
        <f>VLOOKUP($C15,high_tech_hybrid_sleeper!$B$2:$M$17,$C$2,FALSE)</f>
        <v>9075547.6923204996</v>
      </c>
      <c r="R15">
        <v>2030</v>
      </c>
      <c r="S15">
        <f t="shared" si="2"/>
        <v>0</v>
      </c>
      <c r="T15">
        <f t="shared" si="1"/>
        <v>0</v>
      </c>
      <c r="U15">
        <f t="shared" si="1"/>
        <v>15620094.76542172</v>
      </c>
      <c r="V15">
        <f t="shared" si="1"/>
        <v>15620094.76542172</v>
      </c>
    </row>
    <row r="16" spans="2:22" x14ac:dyDescent="0.35">
      <c r="C16">
        <v>2031</v>
      </c>
      <c r="D16">
        <f>VLOOKUP($C16,No_incentive!$B$2:$M$17,$C$2,FALSE)</f>
        <v>0</v>
      </c>
      <c r="E16">
        <f>VLOOKUP($C16,Base!$B$2:$M$17,$C$2,FALSE)</f>
        <v>0</v>
      </c>
      <c r="F16">
        <f>VLOOKUP($C16,High_tech!$B$2:$M$17,$C$2,FALSE)</f>
        <v>0</v>
      </c>
      <c r="G16">
        <f>VLOOKUP($C16,high_tech_hybrid_sleeper!$B$2:$M$17,$C$2,FALSE)</f>
        <v>0</v>
      </c>
      <c r="R16">
        <v>2031</v>
      </c>
      <c r="S16">
        <f t="shared" si="2"/>
        <v>0</v>
      </c>
      <c r="T16">
        <f t="shared" si="1"/>
        <v>0</v>
      </c>
      <c r="U16">
        <f t="shared" si="1"/>
        <v>15620094.76542172</v>
      </c>
      <c r="V16">
        <f t="shared" si="1"/>
        <v>15620094.76542172</v>
      </c>
    </row>
    <row r="17" spans="3:22" x14ac:dyDescent="0.35">
      <c r="C17">
        <v>2032</v>
      </c>
      <c r="D17">
        <f>VLOOKUP($C17,No_incentive!$B$2:$M$17,$C$2,FALSE)</f>
        <v>0</v>
      </c>
      <c r="E17">
        <f>VLOOKUP($C17,Base!$B$2:$M$17,$C$2,FALSE)</f>
        <v>0</v>
      </c>
      <c r="F17">
        <f>VLOOKUP($C17,High_tech!$B$2:$M$17,$C$2,FALSE)</f>
        <v>0</v>
      </c>
      <c r="G17">
        <f>VLOOKUP($C17,high_tech_hybrid_sleeper!$B$2:$M$17,$C$2,FALSE)</f>
        <v>0</v>
      </c>
    </row>
    <row r="18" spans="3:22" x14ac:dyDescent="0.35">
      <c r="C18">
        <v>2033</v>
      </c>
      <c r="D18">
        <f>VLOOKUP($C18,No_incentive!$B$2:$M$17,$C$2,FALSE)</f>
        <v>0</v>
      </c>
      <c r="E18">
        <f>VLOOKUP($C18,Base!$B$2:$M$17,$C$2,FALSE)</f>
        <v>0</v>
      </c>
      <c r="F18">
        <f>VLOOKUP($C18,High_tech!$B$2:$M$17,$C$2,FALSE)</f>
        <v>0</v>
      </c>
      <c r="G18">
        <f>VLOOKUP($C18,high_tech_hybrid_sleeper!$B$2:$M$17,$C$2,FALSE)</f>
        <v>0</v>
      </c>
    </row>
    <row r="19" spans="3:22" x14ac:dyDescent="0.35">
      <c r="C19">
        <v>2034</v>
      </c>
      <c r="D19">
        <f>VLOOKUP($C19,No_incentive!$B$2:$M$17,$C$2,FALSE)</f>
        <v>0</v>
      </c>
      <c r="E19">
        <f>VLOOKUP($C19,Base!$B$2:$M$17,$C$2,FALSE)</f>
        <v>0</v>
      </c>
      <c r="F19">
        <f>VLOOKUP($C19,High_tech!$B$2:$M$17,$C$2,FALSE)</f>
        <v>0</v>
      </c>
      <c r="G19">
        <f>VLOOKUP($C19,high_tech_hybrid_sleeper!$B$2:$M$17,$C$2,FALSE)</f>
        <v>0</v>
      </c>
    </row>
    <row r="20" spans="3:22" x14ac:dyDescent="0.35">
      <c r="C20">
        <v>2035</v>
      </c>
      <c r="D20">
        <f>VLOOKUP($C20,No_incentive!$B$2:$M$17,$C$2,FALSE)</f>
        <v>0</v>
      </c>
      <c r="E20">
        <f>VLOOKUP($C20,Base!$B$2:$M$17,$C$2,FALSE)</f>
        <v>0</v>
      </c>
      <c r="F20">
        <f>VLOOKUP($C20,High_tech!$B$2:$M$17,$C$2,FALSE)</f>
        <v>0</v>
      </c>
      <c r="G20">
        <f>VLOOKUP($C20,high_tech_hybrid_sleeper!$B$2:$M$17,$C$2,FALSE)</f>
        <v>0</v>
      </c>
    </row>
    <row r="23" spans="3:22" x14ac:dyDescent="0.35">
      <c r="C23" t="str">
        <f>CONCATENATE(C24,"+",$C$1)</f>
        <v>Sleeper+Infrastructure_incentive</v>
      </c>
      <c r="R23" t="str">
        <f>CONCATENATE(R24,"+",$R$1)</f>
        <v>Sleeper+infrastructure_incentive (accumulated)</v>
      </c>
    </row>
    <row r="24" spans="3:22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  <c r="R24" t="s">
        <v>14</v>
      </c>
      <c r="S24" t="s">
        <v>16</v>
      </c>
      <c r="T24" t="s">
        <v>17</v>
      </c>
      <c r="U24" t="s">
        <v>18</v>
      </c>
      <c r="V24" t="s">
        <v>54</v>
      </c>
    </row>
    <row r="25" spans="3:22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  <c r="G25">
        <f>VLOOKUP($C25,high_tech_hybrid_sleeper!$B$18:$M$33,$C$2,FALSE)</f>
        <v>0</v>
      </c>
      <c r="R25">
        <v>2020</v>
      </c>
      <c r="S25">
        <f>D25</f>
        <v>0</v>
      </c>
      <c r="T25">
        <f t="shared" ref="T25:V25" si="3">E25</f>
        <v>0</v>
      </c>
      <c r="U25">
        <f t="shared" si="3"/>
        <v>0</v>
      </c>
      <c r="V25">
        <f t="shared" si="3"/>
        <v>0</v>
      </c>
    </row>
    <row r="26" spans="3:22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  <c r="G26">
        <f>VLOOKUP($C26,high_tech_hybrid_sleeper!$B$18:$M$33,$C$2,FALSE)</f>
        <v>0</v>
      </c>
      <c r="R26">
        <v>2021</v>
      </c>
      <c r="S26">
        <f>D26+S25</f>
        <v>0</v>
      </c>
      <c r="T26">
        <f t="shared" ref="T26:V36" si="4">E26+T25</f>
        <v>0</v>
      </c>
      <c r="U26">
        <f t="shared" si="4"/>
        <v>0</v>
      </c>
      <c r="V26">
        <f t="shared" si="4"/>
        <v>0</v>
      </c>
    </row>
    <row r="27" spans="3:22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  <c r="G27">
        <f>VLOOKUP($C27,high_tech_hybrid_sleeper!$B$18:$M$33,$C$2,FALSE)</f>
        <v>0</v>
      </c>
      <c r="R27">
        <v>2022</v>
      </c>
      <c r="S27">
        <f t="shared" ref="S27:S36" si="5">D27+S26</f>
        <v>0</v>
      </c>
      <c r="T27">
        <f t="shared" si="4"/>
        <v>0</v>
      </c>
      <c r="U27">
        <f t="shared" si="4"/>
        <v>0</v>
      </c>
      <c r="V27">
        <f t="shared" si="4"/>
        <v>0</v>
      </c>
    </row>
    <row r="28" spans="3:22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  <c r="G28">
        <f>VLOOKUP($C28,high_tech_hybrid_sleeper!$B$18:$M$33,$C$2,FALSE)</f>
        <v>0</v>
      </c>
      <c r="R28">
        <v>2023</v>
      </c>
      <c r="S28">
        <f t="shared" si="5"/>
        <v>0</v>
      </c>
      <c r="T28">
        <f t="shared" si="4"/>
        <v>0</v>
      </c>
      <c r="U28">
        <f t="shared" si="4"/>
        <v>0</v>
      </c>
      <c r="V28">
        <f t="shared" si="4"/>
        <v>0</v>
      </c>
    </row>
    <row r="29" spans="3:22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  <c r="G29">
        <f>VLOOKUP($C29,high_tech_hybrid_sleeper!$B$18:$M$33,$C$2,FALSE)</f>
        <v>0</v>
      </c>
      <c r="R29">
        <v>2024</v>
      </c>
      <c r="S29">
        <f t="shared" si="5"/>
        <v>0</v>
      </c>
      <c r="T29">
        <f t="shared" si="4"/>
        <v>0</v>
      </c>
      <c r="U29">
        <f t="shared" si="4"/>
        <v>0</v>
      </c>
      <c r="V29">
        <f t="shared" si="4"/>
        <v>0</v>
      </c>
    </row>
    <row r="30" spans="3:22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  <c r="G30">
        <f>VLOOKUP($C30,high_tech_hybrid_sleeper!$B$18:$M$33,$C$2,FALSE)</f>
        <v>0</v>
      </c>
      <c r="R30">
        <v>2025</v>
      </c>
      <c r="S30">
        <f t="shared" si="5"/>
        <v>0</v>
      </c>
      <c r="T30">
        <f t="shared" si="4"/>
        <v>0</v>
      </c>
      <c r="U30">
        <f t="shared" si="4"/>
        <v>0</v>
      </c>
      <c r="V30">
        <f t="shared" si="4"/>
        <v>0</v>
      </c>
    </row>
    <row r="31" spans="3:22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  <c r="G31">
        <f>VLOOKUP($C31,high_tech_hybrid_sleeper!$B$18:$M$33,$C$2,FALSE)</f>
        <v>0</v>
      </c>
      <c r="R31">
        <v>2026</v>
      </c>
      <c r="S31">
        <f t="shared" si="5"/>
        <v>0</v>
      </c>
      <c r="T31">
        <f t="shared" si="4"/>
        <v>0</v>
      </c>
      <c r="U31">
        <f t="shared" si="4"/>
        <v>0</v>
      </c>
      <c r="V31">
        <f t="shared" si="4"/>
        <v>0</v>
      </c>
    </row>
    <row r="32" spans="3:22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  <c r="G32">
        <f>VLOOKUP($C32,high_tech_hybrid_sleeper!$B$18:$M$33,$C$2,FALSE)</f>
        <v>0</v>
      </c>
      <c r="R32">
        <v>2027</v>
      </c>
      <c r="S32">
        <f t="shared" si="5"/>
        <v>0</v>
      </c>
      <c r="T32">
        <f t="shared" si="4"/>
        <v>0</v>
      </c>
      <c r="U32">
        <f t="shared" si="4"/>
        <v>0</v>
      </c>
      <c r="V32">
        <f t="shared" si="4"/>
        <v>0</v>
      </c>
    </row>
    <row r="33" spans="3:22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  <c r="G33">
        <f>VLOOKUP($C33,high_tech_hybrid_sleeper!$B$18:$M$33,$C$2,FALSE)</f>
        <v>0</v>
      </c>
      <c r="R33">
        <v>2028</v>
      </c>
      <c r="S33">
        <f t="shared" si="5"/>
        <v>0</v>
      </c>
      <c r="T33">
        <f t="shared" si="4"/>
        <v>0</v>
      </c>
      <c r="U33">
        <f t="shared" si="4"/>
        <v>0</v>
      </c>
      <c r="V33">
        <f t="shared" si="4"/>
        <v>0</v>
      </c>
    </row>
    <row r="34" spans="3:22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  <c r="G34">
        <f>VLOOKUP($C34,high_tech_hybrid_sleeper!$B$18:$M$33,$C$2,FALSE)</f>
        <v>242688.883312438</v>
      </c>
      <c r="R34">
        <v>2029</v>
      </c>
      <c r="S34">
        <f t="shared" si="5"/>
        <v>0</v>
      </c>
      <c r="T34">
        <f t="shared" si="4"/>
        <v>0</v>
      </c>
      <c r="U34">
        <f t="shared" si="4"/>
        <v>0</v>
      </c>
      <c r="V34">
        <f t="shared" si="4"/>
        <v>242688.883312438</v>
      </c>
    </row>
    <row r="35" spans="3:22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156551.32109146201</v>
      </c>
      <c r="G35">
        <f>VLOOKUP($C35,high_tech_hybrid_sleeper!$B$18:$M$33,$C$2,FALSE)</f>
        <v>5013880.6241600504</v>
      </c>
      <c r="R35">
        <v>2030</v>
      </c>
      <c r="S35">
        <f t="shared" si="5"/>
        <v>0</v>
      </c>
      <c r="T35">
        <f t="shared" si="4"/>
        <v>0</v>
      </c>
      <c r="U35">
        <f t="shared" si="4"/>
        <v>156551.32109146201</v>
      </c>
      <c r="V35">
        <f t="shared" si="4"/>
        <v>5256569.5074724881</v>
      </c>
    </row>
    <row r="36" spans="3:22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0</v>
      </c>
      <c r="G36">
        <f>VLOOKUP($C36,high_tech_hybrid_sleeper!$B$18:$M$33,$C$2,FALSE)</f>
        <v>0</v>
      </c>
      <c r="R36">
        <v>2031</v>
      </c>
      <c r="S36">
        <f t="shared" si="5"/>
        <v>0</v>
      </c>
      <c r="T36">
        <f t="shared" si="4"/>
        <v>0</v>
      </c>
      <c r="U36">
        <f t="shared" si="4"/>
        <v>156551.32109146201</v>
      </c>
      <c r="V36">
        <f t="shared" si="4"/>
        <v>5256569.5074724881</v>
      </c>
    </row>
    <row r="37" spans="3:22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0</v>
      </c>
      <c r="G37">
        <f>VLOOKUP($C37,high_tech_hybrid_sleeper!$B$18:$M$33,$C$2,FALSE)</f>
        <v>0</v>
      </c>
    </row>
    <row r="38" spans="3:22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0</v>
      </c>
      <c r="G38">
        <f>VLOOKUP($C38,high_tech_hybrid_sleeper!$B$18:$M$33,$C$2,FALSE)</f>
        <v>0</v>
      </c>
    </row>
    <row r="39" spans="3:22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0</v>
      </c>
      <c r="G39">
        <f>VLOOKUP($C39,high_tech_hybrid_sleeper!$B$18:$M$33,$C$2,FALSE)</f>
        <v>0</v>
      </c>
    </row>
    <row r="40" spans="3:22" x14ac:dyDescent="0.35">
      <c r="C40">
        <v>2035</v>
      </c>
      <c r="D40">
        <f>VLOOKUP($C40,No_incentive!$B$18:$M$33,$C$2,FALSE)</f>
        <v>0</v>
      </c>
      <c r="E40">
        <f>VLOOKUP($C40,Base!$B$18:$M$33,$C$2,FALSE)</f>
        <v>0</v>
      </c>
      <c r="F40">
        <f>VLOOKUP($C40,High_tech!$B$18:$M$33,$C$2,FALSE)</f>
        <v>0</v>
      </c>
      <c r="G40">
        <f>VLOOKUP($C40,high_tech_hybrid_sleeper!$B$18:$M$33,$C$2,FALSE)</f>
        <v>0</v>
      </c>
    </row>
    <row r="43" spans="3:22" x14ac:dyDescent="0.35">
      <c r="C43" t="str">
        <f>CONCATENATE(C44,"+",$C$1)</f>
        <v>Bus+Infrastructure_incentive</v>
      </c>
      <c r="R43" t="str">
        <f>CONCATENATE(R44,"+",$R$1)</f>
        <v>Bus+infrastructure_incentive (accumulated)</v>
      </c>
    </row>
    <row r="44" spans="3:22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  <c r="R44" t="s">
        <v>15</v>
      </c>
      <c r="S44" t="s">
        <v>16</v>
      </c>
      <c r="T44" t="s">
        <v>17</v>
      </c>
      <c r="U44" t="s">
        <v>18</v>
      </c>
      <c r="V44" t="s">
        <v>54</v>
      </c>
    </row>
    <row r="45" spans="3:22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  <c r="G45">
        <f>VLOOKUP($C45,high_tech_hybrid_sleeper!$B$34:$M$49,$C$2,FALSE)</f>
        <v>0</v>
      </c>
      <c r="R45">
        <v>2020</v>
      </c>
      <c r="S45">
        <f>D45</f>
        <v>0</v>
      </c>
      <c r="T45">
        <f t="shared" ref="T45:V45" si="6">E45</f>
        <v>0</v>
      </c>
      <c r="U45">
        <f t="shared" si="6"/>
        <v>0</v>
      </c>
      <c r="V45">
        <f t="shared" si="6"/>
        <v>0</v>
      </c>
    </row>
    <row r="46" spans="3:22" x14ac:dyDescent="0.35">
      <c r="C46">
        <v>2021</v>
      </c>
      <c r="D46">
        <f>VLOOKUP($C46,No_incentive!$B$34:$M$49,$C$2,FALSE)</f>
        <v>0</v>
      </c>
      <c r="E46">
        <f>VLOOKUP($C46,Base!$B$34:$M$49,$C$2,FALSE)</f>
        <v>0</v>
      </c>
      <c r="F46">
        <f>VLOOKUP($C46,High_tech!$B$34:$M$49,$C$2,FALSE)</f>
        <v>2398470.3973181201</v>
      </c>
      <c r="G46">
        <f>VLOOKUP($C46,high_tech_hybrid_sleeper!$B$34:$M$49,$C$2,FALSE)</f>
        <v>2398470.3973181201</v>
      </c>
      <c r="R46">
        <v>2021</v>
      </c>
      <c r="S46">
        <f>D46+S45</f>
        <v>0</v>
      </c>
      <c r="T46">
        <f t="shared" ref="T46:V56" si="7">E46+T45</f>
        <v>0</v>
      </c>
      <c r="U46">
        <f t="shared" si="7"/>
        <v>2398470.3973181201</v>
      </c>
      <c r="V46">
        <f t="shared" si="7"/>
        <v>2398470.3973181201</v>
      </c>
    </row>
    <row r="47" spans="3:22" x14ac:dyDescent="0.35">
      <c r="C47">
        <v>2022</v>
      </c>
      <c r="D47">
        <f>VLOOKUP($C47,No_incentive!$B$34:$M$49,$C$2,FALSE)</f>
        <v>0</v>
      </c>
      <c r="E47">
        <f>VLOOKUP($C47,Base!$B$34:$M$49,$C$2,FALSE)</f>
        <v>2372437.5576067101</v>
      </c>
      <c r="F47">
        <f>VLOOKUP($C47,High_tech!$B$34:$M$49,$C$2,FALSE)</f>
        <v>4138469.5099056601</v>
      </c>
      <c r="G47">
        <f>VLOOKUP($C47,high_tech_hybrid_sleeper!$B$34:$M$49,$C$2,FALSE)</f>
        <v>4138469.5099056601</v>
      </c>
      <c r="R47">
        <v>2022</v>
      </c>
      <c r="S47">
        <f t="shared" ref="S47:S56" si="8">D47+S46</f>
        <v>0</v>
      </c>
      <c r="T47">
        <f t="shared" si="7"/>
        <v>2372437.5576067101</v>
      </c>
      <c r="U47">
        <f t="shared" si="7"/>
        <v>6536939.9072237797</v>
      </c>
      <c r="V47">
        <f t="shared" si="7"/>
        <v>6536939.9072237797</v>
      </c>
    </row>
    <row r="48" spans="3:22" x14ac:dyDescent="0.35">
      <c r="C48">
        <v>2023</v>
      </c>
      <c r="D48">
        <f>VLOOKUP($C48,No_incentive!$B$34:$M$49,$C$2,FALSE)</f>
        <v>0</v>
      </c>
      <c r="E48">
        <f>VLOOKUP($C48,Base!$B$34:$M$49,$C$2,FALSE)</f>
        <v>3838702.02085141</v>
      </c>
      <c r="F48">
        <f>VLOOKUP($C48,High_tech!$B$34:$M$49,$C$2,FALSE)</f>
        <v>5295563.9227420203</v>
      </c>
      <c r="G48">
        <f>VLOOKUP($C48,high_tech_hybrid_sleeper!$B$34:$M$49,$C$2,FALSE)</f>
        <v>5295563.9227420203</v>
      </c>
      <c r="R48">
        <v>2023</v>
      </c>
      <c r="S48">
        <f t="shared" si="8"/>
        <v>0</v>
      </c>
      <c r="T48">
        <f t="shared" si="7"/>
        <v>6211139.5784581201</v>
      </c>
      <c r="U48">
        <f t="shared" si="7"/>
        <v>11832503.8299658</v>
      </c>
      <c r="V48">
        <f t="shared" si="7"/>
        <v>11832503.8299658</v>
      </c>
    </row>
    <row r="49" spans="3:22" x14ac:dyDescent="0.35">
      <c r="C49">
        <v>2024</v>
      </c>
      <c r="D49">
        <f>VLOOKUP($C49,No_incentive!$B$34:$M$49,$C$2,FALSE)</f>
        <v>0</v>
      </c>
      <c r="E49">
        <f>VLOOKUP($C49,Base!$B$34:$M$49,$C$2,FALSE)</f>
        <v>4725777.6339966599</v>
      </c>
      <c r="F49">
        <f>VLOOKUP($C49,High_tech!$B$34:$M$49,$C$2,FALSE)</f>
        <v>5869737.8107727002</v>
      </c>
      <c r="G49">
        <f>VLOOKUP($C49,high_tech_hybrid_sleeper!$B$34:$M$49,$C$2,FALSE)</f>
        <v>5872125.9251477597</v>
      </c>
      <c r="R49">
        <v>2024</v>
      </c>
      <c r="S49">
        <f t="shared" si="8"/>
        <v>0</v>
      </c>
      <c r="T49">
        <f t="shared" si="7"/>
        <v>10936917.212454781</v>
      </c>
      <c r="U49">
        <f t="shared" si="7"/>
        <v>17702241.640738502</v>
      </c>
      <c r="V49">
        <f t="shared" si="7"/>
        <v>17704629.755113561</v>
      </c>
    </row>
    <row r="50" spans="3:22" x14ac:dyDescent="0.35">
      <c r="C50">
        <v>2025</v>
      </c>
      <c r="D50">
        <f>VLOOKUP($C50,No_incentive!$B$34:$M$49,$C$2,FALSE)</f>
        <v>0</v>
      </c>
      <c r="E50">
        <f>VLOOKUP($C50,Base!$B$34:$M$49,$C$2,FALSE)</f>
        <v>5034529.6754648099</v>
      </c>
      <c r="F50">
        <f>VLOOKUP($C50,High_tech!$B$34:$M$49,$C$2,FALSE)</f>
        <v>5873887.6933253799</v>
      </c>
      <c r="G50">
        <f>VLOOKUP($C50,high_tech_hybrid_sleeper!$B$34:$M$49,$C$2,FALSE)</f>
        <v>5875821.2713403702</v>
      </c>
      <c r="R50">
        <v>2025</v>
      </c>
      <c r="S50">
        <f t="shared" si="8"/>
        <v>0</v>
      </c>
      <c r="T50">
        <f t="shared" si="7"/>
        <v>15971446.88791959</v>
      </c>
      <c r="U50">
        <f t="shared" si="7"/>
        <v>23576129.33406388</v>
      </c>
      <c r="V50">
        <f t="shared" si="7"/>
        <v>23580451.026453931</v>
      </c>
    </row>
    <row r="51" spans="3:22" x14ac:dyDescent="0.35">
      <c r="C51">
        <v>2026</v>
      </c>
      <c r="D51">
        <f>VLOOKUP($C51,No_incentive!$B$34:$M$49,$C$2,FALSE)</f>
        <v>0</v>
      </c>
      <c r="E51">
        <f>VLOOKUP($C51,Base!$B$34:$M$49,$C$2,FALSE)</f>
        <v>5920084.1724426504</v>
      </c>
      <c r="F51">
        <f>VLOOKUP($C51,High_tech!$B$34:$M$49,$C$2,FALSE)</f>
        <v>5510674.5090049701</v>
      </c>
      <c r="G51">
        <f>VLOOKUP($C51,high_tech_hybrid_sleeper!$B$34:$M$49,$C$2,FALSE)</f>
        <v>5512205.8018939998</v>
      </c>
      <c r="R51">
        <v>2026</v>
      </c>
      <c r="S51">
        <f t="shared" si="8"/>
        <v>0</v>
      </c>
      <c r="T51">
        <f t="shared" si="7"/>
        <v>21891531.060362242</v>
      </c>
      <c r="U51">
        <f t="shared" si="7"/>
        <v>29086803.843068849</v>
      </c>
      <c r="V51">
        <f t="shared" si="7"/>
        <v>29092656.828347929</v>
      </c>
    </row>
    <row r="52" spans="3:22" x14ac:dyDescent="0.35">
      <c r="C52">
        <v>2027</v>
      </c>
      <c r="D52">
        <f>VLOOKUP($C52,No_incentive!$B$34:$M$49,$C$2,FALSE)</f>
        <v>0</v>
      </c>
      <c r="E52">
        <f>VLOOKUP($C52,Base!$B$34:$M$49,$C$2,FALSE)</f>
        <v>5560603.7718988499</v>
      </c>
      <c r="F52">
        <f>VLOOKUP($C52,High_tech!$B$34:$M$49,$C$2,FALSE)</f>
        <v>4807209.7826525196</v>
      </c>
      <c r="G52">
        <f>VLOOKUP($C52,high_tech_hybrid_sleeper!$B$34:$M$49,$C$2,FALSE)</f>
        <v>4808370.7992649898</v>
      </c>
      <c r="R52">
        <v>2027</v>
      </c>
      <c r="S52">
        <f t="shared" si="8"/>
        <v>0</v>
      </c>
      <c r="T52">
        <f t="shared" si="7"/>
        <v>27452134.832261093</v>
      </c>
      <c r="U52">
        <f t="shared" si="7"/>
        <v>33894013.625721365</v>
      </c>
      <c r="V52">
        <f t="shared" si="7"/>
        <v>33901027.627612919</v>
      </c>
    </row>
    <row r="53" spans="3:22" x14ac:dyDescent="0.35">
      <c r="C53">
        <v>2028</v>
      </c>
      <c r="D53">
        <f>VLOOKUP($C53,No_incentive!$B$34:$M$49,$C$2,FALSE)</f>
        <v>0</v>
      </c>
      <c r="E53">
        <f>VLOOKUP($C53,Base!$B$34:$M$49,$C$2,FALSE)</f>
        <v>4861027.0995990401</v>
      </c>
      <c r="F53">
        <f>VLOOKUP($C53,High_tech!$B$34:$M$49,$C$2,FALSE)</f>
        <v>3836697.5912772198</v>
      </c>
      <c r="G53">
        <f>VLOOKUP($C53,high_tech_hybrid_sleeper!$B$34:$M$49,$C$2,FALSE)</f>
        <v>3837520.34046249</v>
      </c>
      <c r="R53">
        <v>2028</v>
      </c>
      <c r="S53">
        <f t="shared" si="8"/>
        <v>0</v>
      </c>
      <c r="T53">
        <f t="shared" si="7"/>
        <v>32313161.931860134</v>
      </c>
      <c r="U53">
        <f t="shared" si="7"/>
        <v>37730711.216998585</v>
      </c>
      <c r="V53">
        <f t="shared" si="7"/>
        <v>37738547.96807541</v>
      </c>
    </row>
    <row r="54" spans="3:22" x14ac:dyDescent="0.35">
      <c r="C54">
        <v>2029</v>
      </c>
      <c r="D54">
        <f>VLOOKUP($C54,No_incentive!$B$34:$M$49,$C$2,FALSE)</f>
        <v>0</v>
      </c>
      <c r="E54">
        <f>VLOOKUP($C54,Base!$B$34:$M$49,$C$2,FALSE)</f>
        <v>3888855.3833814301</v>
      </c>
      <c r="F54">
        <f>VLOOKUP($C54,High_tech!$B$34:$M$49,$C$2,FALSE)</f>
        <v>2669115.18298097</v>
      </c>
      <c r="G54">
        <f>VLOOKUP($C54,high_tech_hybrid_sleeper!$B$34:$M$49,$C$2,FALSE)</f>
        <v>2669631.6735884398</v>
      </c>
      <c r="R54">
        <v>2029</v>
      </c>
      <c r="S54">
        <f t="shared" si="8"/>
        <v>0</v>
      </c>
      <c r="T54">
        <f t="shared" si="7"/>
        <v>36202017.31524156</v>
      </c>
      <c r="U54">
        <f t="shared" si="7"/>
        <v>40399826.399979554</v>
      </c>
      <c r="V54">
        <f t="shared" si="7"/>
        <v>40408179.641663849</v>
      </c>
    </row>
    <row r="55" spans="3:22" x14ac:dyDescent="0.35">
      <c r="C55">
        <v>2030</v>
      </c>
      <c r="D55">
        <f>VLOOKUP($C55,No_incentive!$B$34:$M$49,$C$2,FALSE)</f>
        <v>0</v>
      </c>
      <c r="E55">
        <f>VLOOKUP($C55,Base!$B$34:$M$49,$C$2,FALSE)</f>
        <v>2711494.8316585999</v>
      </c>
      <c r="F55">
        <f>VLOOKUP($C55,High_tech!$B$34:$M$49,$C$2,FALSE)</f>
        <v>1369441.1352746401</v>
      </c>
      <c r="G55">
        <f>VLOOKUP($C55,high_tech_hybrid_sleeper!$B$34:$M$49,$C$2,FALSE)</f>
        <v>1369683.37615368</v>
      </c>
      <c r="R55">
        <v>2030</v>
      </c>
      <c r="S55">
        <f t="shared" si="8"/>
        <v>0</v>
      </c>
      <c r="T55">
        <f t="shared" si="7"/>
        <v>38913512.146900162</v>
      </c>
      <c r="U55">
        <f t="shared" si="7"/>
        <v>41769267.535254195</v>
      </c>
      <c r="V55">
        <f t="shared" si="7"/>
        <v>41777863.017817527</v>
      </c>
    </row>
    <row r="56" spans="3:22" x14ac:dyDescent="0.35">
      <c r="C56">
        <v>2031</v>
      </c>
      <c r="D56">
        <f>VLOOKUP($C56,No_incentive!$B$34:$M$49,$C$2,FALSE)</f>
        <v>0</v>
      </c>
      <c r="E56">
        <f>VLOOKUP($C56,Base!$B$34:$M$49,$C$2,FALSE)</f>
        <v>1452343.6654725501</v>
      </c>
      <c r="F56">
        <f>VLOOKUP($C56,High_tech!$B$34:$M$49,$C$2,FALSE)</f>
        <v>0</v>
      </c>
      <c r="G56">
        <f>VLOOKUP($C56,high_tech_hybrid_sleeper!$B$34:$M$49,$C$2,FALSE)</f>
        <v>0</v>
      </c>
      <c r="R56">
        <v>2031</v>
      </c>
      <c r="S56">
        <f t="shared" si="8"/>
        <v>0</v>
      </c>
      <c r="T56">
        <f t="shared" si="7"/>
        <v>40365855.812372714</v>
      </c>
      <c r="U56">
        <f t="shared" si="7"/>
        <v>41769267.535254195</v>
      </c>
      <c r="V56">
        <f t="shared" si="7"/>
        <v>41777863.017817527</v>
      </c>
    </row>
    <row r="57" spans="3:22" x14ac:dyDescent="0.35">
      <c r="C57">
        <v>2032</v>
      </c>
      <c r="D57">
        <f>VLOOKUP($C57,No_incentive!$B$34:$M$49,$C$2,FALSE)</f>
        <v>0</v>
      </c>
      <c r="E57">
        <f>VLOOKUP($C57,Base!$B$34:$M$49,$C$2,FALSE)</f>
        <v>0</v>
      </c>
      <c r="F57">
        <f>VLOOKUP($C57,High_tech!$B$34:$M$49,$C$2,FALSE)</f>
        <v>0</v>
      </c>
      <c r="G57">
        <f>VLOOKUP($C57,high_tech_hybrid_sleeper!$B$34:$M$49,$C$2,FALSE)</f>
        <v>0</v>
      </c>
    </row>
    <row r="58" spans="3:22" x14ac:dyDescent="0.35">
      <c r="C58">
        <v>2033</v>
      </c>
      <c r="D58">
        <f>VLOOKUP($C58,No_incentive!$B$34:$M$49,$C$2,FALSE)</f>
        <v>0</v>
      </c>
      <c r="E58">
        <f>VLOOKUP($C58,Base!$B$34:$M$49,$C$2,FALSE)</f>
        <v>0</v>
      </c>
      <c r="F58">
        <f>VLOOKUP($C58,High_tech!$B$34:$M$49,$C$2,FALSE)</f>
        <v>0</v>
      </c>
      <c r="G58">
        <f>VLOOKUP($C58,high_tech_hybrid_sleeper!$B$34:$M$49,$C$2,FALSE)</f>
        <v>0</v>
      </c>
    </row>
    <row r="59" spans="3:22" x14ac:dyDescent="0.35">
      <c r="C59">
        <v>2034</v>
      </c>
      <c r="D59">
        <f>VLOOKUP($C59,No_incentive!$B$34:$M$49,$C$2,FALSE)</f>
        <v>0</v>
      </c>
      <c r="E59">
        <f>VLOOKUP($C59,Base!$B$34:$M$49,$C$2,FALSE)</f>
        <v>0</v>
      </c>
      <c r="F59">
        <f>VLOOKUP($C59,High_tech!$B$34:$M$49,$C$2,FALSE)</f>
        <v>0</v>
      </c>
      <c r="G59">
        <f>VLOOKUP($C59,high_tech_hybrid_sleeper!$B$34:$M$49,$C$2,FALSE)</f>
        <v>0</v>
      </c>
    </row>
    <row r="60" spans="3:22" x14ac:dyDescent="0.35">
      <c r="C60">
        <v>2035</v>
      </c>
      <c r="D60">
        <f>VLOOKUP($C60,No_incentive!$B$34:$M$49,$C$2,FALSE)</f>
        <v>0</v>
      </c>
      <c r="E60">
        <f>VLOOKUP($C60,Base!$B$34:$M$49,$C$2,FALSE)</f>
        <v>0</v>
      </c>
      <c r="F60">
        <f>VLOOKUP($C60,High_tech!$B$34:$M$49,$C$2,FALSE)</f>
        <v>0</v>
      </c>
      <c r="G60">
        <f>VLOOKUP($C60,high_tech_hybrid_sleeper!$B$34:$M$49,$C$2,FALSE)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83E8-2181-401F-B930-61BC9A804D6C}">
  <dimension ref="B1:G60"/>
  <sheetViews>
    <sheetView workbookViewId="0">
      <selection activeCell="R53" sqref="R53"/>
    </sheetView>
  </sheetViews>
  <sheetFormatPr defaultRowHeight="14.5" x14ac:dyDescent="0.35"/>
  <sheetData>
    <row r="1" spans="2:7" x14ac:dyDescent="0.35">
      <c r="B1" t="s">
        <v>19</v>
      </c>
      <c r="C1" t="s">
        <v>59</v>
      </c>
    </row>
    <row r="2" spans="2:7" x14ac:dyDescent="0.35">
      <c r="B2" t="s">
        <v>20</v>
      </c>
      <c r="C2">
        <v>12</v>
      </c>
    </row>
    <row r="3" spans="2:7" x14ac:dyDescent="0.35">
      <c r="C3" t="str">
        <f>CONCATENATE(C4,"+",$C$1)</f>
        <v>Day_cab+GHG emissions</v>
      </c>
    </row>
    <row r="4" spans="2:7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</row>
    <row r="5" spans="2:7" x14ac:dyDescent="0.35">
      <c r="C5">
        <v>2020</v>
      </c>
      <c r="D5">
        <f>VLOOKUP($C5,No_incentive!$B$2:$M$17,$C$2,FALSE)</f>
        <v>85920826705.567398</v>
      </c>
      <c r="E5">
        <f>VLOOKUP($C5,Base!$B$2:$M$17,$C$2,FALSE)</f>
        <v>85920826711.012802</v>
      </c>
      <c r="F5">
        <f>VLOOKUP($C5,High_tech!$B$2:$M$17,$C$2,FALSE)</f>
        <v>85920826705.567398</v>
      </c>
      <c r="G5">
        <f>VLOOKUP($C5,high_tech_hybrid_sleeper!$B$2:$M$17,$C$2,FALSE)</f>
        <v>85920826705.567398</v>
      </c>
    </row>
    <row r="6" spans="2:7" x14ac:dyDescent="0.35">
      <c r="C6">
        <v>2021</v>
      </c>
      <c r="D6">
        <f>VLOOKUP($C6,No_incentive!$B$2:$M$17,$C$2,FALSE)</f>
        <v>85783066940.162399</v>
      </c>
      <c r="E6">
        <f>VLOOKUP($C6,Base!$B$2:$M$17,$C$2,FALSE)</f>
        <v>85783066945.607803</v>
      </c>
      <c r="F6">
        <f>VLOOKUP($C6,High_tech!$B$2:$M$17,$C$2,FALSE)</f>
        <v>85675781019.949402</v>
      </c>
      <c r="G6">
        <f>VLOOKUP($C6,high_tech_hybrid_sleeper!$B$2:$M$17,$C$2,FALSE)</f>
        <v>85675781019.949402</v>
      </c>
    </row>
    <row r="7" spans="2:7" x14ac:dyDescent="0.35">
      <c r="C7">
        <v>2022</v>
      </c>
      <c r="D7">
        <f>VLOOKUP($C7,No_incentive!$B$2:$M$17,$C$2,FALSE)</f>
        <v>85507547409.264694</v>
      </c>
      <c r="E7">
        <f>VLOOKUP($C7,Base!$B$2:$M$17,$C$2,FALSE)</f>
        <v>85507547414.797897</v>
      </c>
      <c r="F7">
        <f>VLOOKUP($C7,High_tech!$B$2:$M$17,$C$2,FALSE)</f>
        <v>85185689648.713593</v>
      </c>
      <c r="G7">
        <f>VLOOKUP($C7,high_tech_hybrid_sleeper!$B$2:$M$17,$C$2,FALSE)</f>
        <v>85185689648.713593</v>
      </c>
    </row>
    <row r="8" spans="2:7" x14ac:dyDescent="0.35">
      <c r="C8">
        <v>2023</v>
      </c>
      <c r="D8">
        <f>VLOOKUP($C8,No_incentive!$B$2:$M$17,$C$2,FALSE)</f>
        <v>85094268112.962097</v>
      </c>
      <c r="E8">
        <f>VLOOKUP($C8,Base!$B$2:$M$17,$C$2,FALSE)</f>
        <v>85094268118.4953</v>
      </c>
      <c r="F8">
        <f>VLOOKUP($C8,High_tech!$B$2:$M$17,$C$2,FALSE)</f>
        <v>84450552591.772003</v>
      </c>
      <c r="G8">
        <f>VLOOKUP($C8,high_tech_hybrid_sleeper!$B$2:$M$17,$C$2,FALSE)</f>
        <v>84450552591.772003</v>
      </c>
    </row>
    <row r="9" spans="2:7" x14ac:dyDescent="0.35">
      <c r="C9">
        <v>2024</v>
      </c>
      <c r="D9">
        <f>VLOOKUP($C9,No_incentive!$B$2:$M$17,$C$2,FALSE)</f>
        <v>84543229051.254593</v>
      </c>
      <c r="E9">
        <f>VLOOKUP($C9,Base!$B$2:$M$17,$C$2,FALSE)</f>
        <v>84543229056.787796</v>
      </c>
      <c r="F9">
        <f>VLOOKUP($C9,High_tech!$B$2:$M$17,$C$2,FALSE)</f>
        <v>83470369849.212494</v>
      </c>
      <c r="G9">
        <f>VLOOKUP($C9,high_tech_hybrid_sleeper!$B$2:$M$17,$C$2,FALSE)</f>
        <v>83470369849.212494</v>
      </c>
    </row>
    <row r="10" spans="2:7" x14ac:dyDescent="0.35">
      <c r="C10">
        <v>2025</v>
      </c>
      <c r="D10">
        <f>VLOOKUP($C10,No_incentive!$B$2:$M$17,$C$2,FALSE)</f>
        <v>83854430224.138596</v>
      </c>
      <c r="E10">
        <f>VLOOKUP($C10,Base!$B$2:$M$17,$C$2,FALSE)</f>
        <v>83854430229.584</v>
      </c>
      <c r="F10">
        <f>VLOOKUP($C10,High_tech!$B$2:$M$17,$C$2,FALSE)</f>
        <v>82242455287.426193</v>
      </c>
      <c r="G10">
        <f>VLOOKUP($C10,high_tech_hybrid_sleeper!$B$2:$M$17,$C$2,FALSE)</f>
        <v>82242455287.426193</v>
      </c>
    </row>
    <row r="11" spans="2:7" x14ac:dyDescent="0.35">
      <c r="C11">
        <v>2026</v>
      </c>
      <c r="D11">
        <f>VLOOKUP($C11,No_incentive!$B$2:$M$17,$C$2,FALSE)</f>
        <v>83027871631.497192</v>
      </c>
      <c r="E11">
        <f>VLOOKUP($C11,Base!$B$2:$M$17,$C$2,FALSE)</f>
        <v>83027871636.930603</v>
      </c>
      <c r="F11">
        <f>VLOOKUP($C11,High_tech!$B$2:$M$17,$C$2,FALSE)</f>
        <v>80767471161.996796</v>
      </c>
      <c r="G11">
        <f>VLOOKUP($C11,high_tech_hybrid_sleeper!$B$2:$M$17,$C$2,FALSE)</f>
        <v>80767471161.996796</v>
      </c>
    </row>
    <row r="12" spans="2:7" x14ac:dyDescent="0.35">
      <c r="C12">
        <v>2027</v>
      </c>
      <c r="D12">
        <f>VLOOKUP($C12,No_incentive!$B$2:$M$17,$C$2,FALSE)</f>
        <v>82063553273.526596</v>
      </c>
      <c r="E12">
        <f>VLOOKUP($C12,Base!$B$2:$M$17,$C$2,FALSE)</f>
        <v>82063553278.836899</v>
      </c>
      <c r="F12">
        <f>VLOOKUP($C12,High_tech!$B$2:$M$17,$C$2,FALSE)</f>
        <v>79038480922.524994</v>
      </c>
      <c r="G12">
        <f>VLOOKUP($C12,high_tech_hybrid_sleeper!$B$2:$M$17,$C$2,FALSE)</f>
        <v>79038480922.524994</v>
      </c>
    </row>
    <row r="13" spans="2:7" x14ac:dyDescent="0.35">
      <c r="C13">
        <v>2028</v>
      </c>
      <c r="D13">
        <f>VLOOKUP($C13,No_incentive!$B$2:$M$17,$C$2,FALSE)</f>
        <v>80961475150.123596</v>
      </c>
      <c r="E13">
        <f>VLOOKUP($C13,Base!$B$2:$M$17,$C$2,FALSE)</f>
        <v>80961475155.301895</v>
      </c>
      <c r="F13">
        <f>VLOOKUP($C13,High_tech!$B$2:$M$17,$C$2,FALSE)</f>
        <v>77022518446.393402</v>
      </c>
      <c r="G13">
        <f>VLOOKUP($C13,high_tech_hybrid_sleeper!$B$2:$M$17,$C$2,FALSE)</f>
        <v>77022518446.393402</v>
      </c>
    </row>
    <row r="14" spans="2:7" x14ac:dyDescent="0.35">
      <c r="C14">
        <v>2029</v>
      </c>
      <c r="D14">
        <f>VLOOKUP($C14,No_incentive!$B$2:$M$17,$C$2,FALSE)</f>
        <v>79721637261.214203</v>
      </c>
      <c r="E14">
        <f>VLOOKUP($C14,Base!$B$2:$M$17,$C$2,FALSE)</f>
        <v>79721637266.3806</v>
      </c>
      <c r="F14">
        <f>VLOOKUP($C14,High_tech!$B$2:$M$17,$C$2,FALSE)</f>
        <v>74479850378.736206</v>
      </c>
      <c r="G14">
        <f>VLOOKUP($C14,high_tech_hybrid_sleeper!$B$2:$M$17,$C$2,FALSE)</f>
        <v>74479850378.736206</v>
      </c>
    </row>
    <row r="15" spans="2:7" x14ac:dyDescent="0.35">
      <c r="C15">
        <v>2030</v>
      </c>
      <c r="D15">
        <f>VLOOKUP($C15,No_incentive!$B$2:$M$17,$C$2,FALSE)</f>
        <v>78344039606.897095</v>
      </c>
      <c r="E15">
        <f>VLOOKUP($C15,Base!$B$2:$M$17,$C$2,FALSE)</f>
        <v>78344039611.995804</v>
      </c>
      <c r="F15">
        <f>VLOOKUP($C15,High_tech!$B$2:$M$17,$C$2,FALSE)</f>
        <v>70440527910.832397</v>
      </c>
      <c r="G15">
        <f>VLOOKUP($C15,high_tech_hybrid_sleeper!$B$2:$M$17,$C$2,FALSE)</f>
        <v>70440527910.832397</v>
      </c>
    </row>
    <row r="16" spans="2:7" x14ac:dyDescent="0.35">
      <c r="C16">
        <v>2031</v>
      </c>
      <c r="D16">
        <f>VLOOKUP($C16,No_incentive!$B$2:$M$17,$C$2,FALSE)</f>
        <v>76966441952.636795</v>
      </c>
      <c r="E16">
        <f>VLOOKUP($C16,Base!$B$2:$M$17,$C$2,FALSE)</f>
        <v>76966441957.573395</v>
      </c>
      <c r="F16">
        <f>VLOOKUP($C16,High_tech!$B$2:$M$17,$C$2,FALSE)</f>
        <v>66544477195.905098</v>
      </c>
      <c r="G16">
        <f>VLOOKUP($C16,high_tech_hybrid_sleeper!$B$2:$M$17,$C$2,FALSE)</f>
        <v>66544477195.905098</v>
      </c>
    </row>
    <row r="17" spans="3:7" x14ac:dyDescent="0.35">
      <c r="C17">
        <v>2032</v>
      </c>
      <c r="D17">
        <f>VLOOKUP($C17,No_incentive!$B$2:$M$17,$C$2,FALSE)</f>
        <v>75588844298.363098</v>
      </c>
      <c r="E17">
        <f>VLOOKUP($C17,Base!$B$2:$M$17,$C$2,FALSE)</f>
        <v>75588844303.197998</v>
      </c>
      <c r="F17">
        <f>VLOOKUP($C17,High_tech!$B$2:$M$17,$C$2,FALSE)</f>
        <v>62073934868.4011</v>
      </c>
      <c r="G17">
        <f>VLOOKUP($C17,high_tech_hybrid_sleeper!$B$2:$M$17,$C$2,FALSE)</f>
        <v>62073934868.4011</v>
      </c>
    </row>
    <row r="18" spans="3:7" x14ac:dyDescent="0.35">
      <c r="C18">
        <v>2033</v>
      </c>
      <c r="D18">
        <f>VLOOKUP($C18,No_incentive!$B$2:$M$17,$C$2,FALSE)</f>
        <v>74211246644.045395</v>
      </c>
      <c r="E18">
        <f>VLOOKUP($C18,Base!$B$2:$M$17,$C$2,FALSE)</f>
        <v>74211246648.802094</v>
      </c>
      <c r="F18">
        <f>VLOOKUP($C18,High_tech!$B$2:$M$17,$C$2,FALSE)</f>
        <v>56996019791.230301</v>
      </c>
      <c r="G18">
        <f>VLOOKUP($C18,high_tech_hybrid_sleeper!$B$2:$M$17,$C$2,FALSE)</f>
        <v>56996019791.230301</v>
      </c>
    </row>
    <row r="19" spans="3:7" x14ac:dyDescent="0.35">
      <c r="C19">
        <v>2034</v>
      </c>
      <c r="D19">
        <f>VLOOKUP($C19,No_incentive!$B$2:$M$17,$C$2,FALSE)</f>
        <v>72833648989.763702</v>
      </c>
      <c r="E19">
        <f>VLOOKUP($C19,Base!$B$2:$M$17,$C$2,FALSE)</f>
        <v>72833648994.467194</v>
      </c>
      <c r="F19">
        <f>VLOOKUP($C19,High_tech!$B$2:$M$17,$C$2,FALSE)</f>
        <v>51454749362.213799</v>
      </c>
      <c r="G19">
        <f>VLOOKUP($C19,high_tech_hybrid_sleeper!$B$2:$M$17,$C$2,FALSE)</f>
        <v>51454749362.213799</v>
      </c>
    </row>
    <row r="20" spans="3:7" x14ac:dyDescent="0.35">
      <c r="C20">
        <v>2035</v>
      </c>
      <c r="D20">
        <f>VLOOKUP($C20,No_incentive!$B$2:$M$17,$C$2,FALSE)</f>
        <v>71454801658.1745</v>
      </c>
      <c r="E20">
        <f>VLOOKUP($C20,Base!$B$2:$M$17,$C$2,FALSE)</f>
        <v>71454801662.818298</v>
      </c>
      <c r="F20">
        <f>VLOOKUP($C20,High_tech!$B$2:$M$17,$C$2,FALSE)</f>
        <v>45616948279.200302</v>
      </c>
      <c r="G20">
        <f>VLOOKUP($C20,high_tech_hybrid_sleeper!$B$2:$M$17,$C$2,FALSE)</f>
        <v>45616948279.200302</v>
      </c>
    </row>
    <row r="23" spans="3:7" x14ac:dyDescent="0.35">
      <c r="C23" t="str">
        <f>CONCATENATE(C24,"+",$C$1)</f>
        <v>Sleeper+GHG emissions</v>
      </c>
    </row>
    <row r="24" spans="3:7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</row>
    <row r="25" spans="3:7" x14ac:dyDescent="0.35">
      <c r="C25">
        <v>2020</v>
      </c>
      <c r="D25">
        <f>VLOOKUP($C25,No_incentive!$B$18:$M$33,$C$2,FALSE)</f>
        <v>89059054927.549393</v>
      </c>
      <c r="E25">
        <f>VLOOKUP($C25,Base!$B$18:$M$33,$C$2,FALSE)</f>
        <v>89059054926.363205</v>
      </c>
      <c r="F25">
        <f>VLOOKUP($C25,High_tech!$B$18:$M$33,$C$2,FALSE)</f>
        <v>89059054927.549393</v>
      </c>
      <c r="G25">
        <f>VLOOKUP($C25,high_tech_hybrid_sleeper!$B$18:$M$33,$C$2,FALSE)</f>
        <v>89059054927.549393</v>
      </c>
    </row>
    <row r="26" spans="3:7" x14ac:dyDescent="0.35">
      <c r="C26">
        <v>2021</v>
      </c>
      <c r="D26">
        <f>VLOOKUP($C26,No_incentive!$B$18:$M$33,$C$2,FALSE)</f>
        <v>88939428249.966995</v>
      </c>
      <c r="E26">
        <f>VLOOKUP($C26,Base!$B$18:$M$33,$C$2,FALSE)</f>
        <v>88939428248.780701</v>
      </c>
      <c r="F26">
        <f>VLOOKUP($C26,High_tech!$B$18:$M$33,$C$2,FALSE)</f>
        <v>88850393415.798904</v>
      </c>
      <c r="G26">
        <f>VLOOKUP($C26,high_tech_hybrid_sleeper!$B$18:$M$33,$C$2,FALSE)</f>
        <v>88850393415.798904</v>
      </c>
    </row>
    <row r="27" spans="3:7" x14ac:dyDescent="0.35">
      <c r="C27">
        <v>2022</v>
      </c>
      <c r="D27">
        <f>VLOOKUP($C27,No_incentive!$B$18:$M$33,$C$2,FALSE)</f>
        <v>88700174894.783493</v>
      </c>
      <c r="E27">
        <f>VLOOKUP($C27,Base!$B$18:$M$33,$C$2,FALSE)</f>
        <v>88700174893.597305</v>
      </c>
      <c r="F27">
        <f>VLOOKUP($C27,High_tech!$B$18:$M$33,$C$2,FALSE)</f>
        <v>88433070392.312698</v>
      </c>
      <c r="G27">
        <f>VLOOKUP($C27,high_tech_hybrid_sleeper!$B$18:$M$33,$C$2,FALSE)</f>
        <v>88433070392.312698</v>
      </c>
    </row>
    <row r="28" spans="3:7" x14ac:dyDescent="0.35">
      <c r="C28">
        <v>2023</v>
      </c>
      <c r="D28">
        <f>VLOOKUP($C28,No_incentive!$B$18:$M$33,$C$2,FALSE)</f>
        <v>88341294862.040207</v>
      </c>
      <c r="E28">
        <f>VLOOKUP($C28,Base!$B$18:$M$33,$C$2,FALSE)</f>
        <v>88341294860.854004</v>
      </c>
      <c r="F28">
        <f>VLOOKUP($C28,High_tech!$B$18:$M$33,$C$2,FALSE)</f>
        <v>87807085857.050201</v>
      </c>
      <c r="G28">
        <f>VLOOKUP($C28,high_tech_hybrid_sleeper!$B$18:$M$33,$C$2,FALSE)</f>
        <v>87807085857.050201</v>
      </c>
    </row>
    <row r="29" spans="3:7" x14ac:dyDescent="0.35">
      <c r="C29">
        <v>2024</v>
      </c>
      <c r="D29">
        <f>VLOOKUP($C29,No_incentive!$B$18:$M$33,$C$2,FALSE)</f>
        <v>87862788151.664001</v>
      </c>
      <c r="E29">
        <f>VLOOKUP($C29,Base!$B$18:$M$33,$C$2,FALSE)</f>
        <v>87862788150.477798</v>
      </c>
      <c r="F29">
        <f>VLOOKUP($C29,High_tech!$B$18:$M$33,$C$2,FALSE)</f>
        <v>86972439810.033493</v>
      </c>
      <c r="G29">
        <f>VLOOKUP($C29,high_tech_hybrid_sleeper!$B$18:$M$33,$C$2,FALSE)</f>
        <v>86972439810.033493</v>
      </c>
    </row>
    <row r="30" spans="3:7" x14ac:dyDescent="0.35">
      <c r="C30">
        <v>2025</v>
      </c>
      <c r="D30">
        <f>VLOOKUP($C30,No_incentive!$B$18:$M$33,$C$2,FALSE)</f>
        <v>87264654763.699005</v>
      </c>
      <c r="E30">
        <f>VLOOKUP($C30,Base!$B$18:$M$33,$C$2,FALSE)</f>
        <v>87264654762.512802</v>
      </c>
      <c r="F30">
        <f>VLOOKUP($C30,High_tech!$B$18:$M$33,$C$2,FALSE)</f>
        <v>85929132251.281204</v>
      </c>
      <c r="G30">
        <f>VLOOKUP($C30,high_tech_hybrid_sleeper!$B$18:$M$33,$C$2,FALSE)</f>
        <v>85929132251.281204</v>
      </c>
    </row>
    <row r="31" spans="3:7" x14ac:dyDescent="0.35">
      <c r="C31">
        <v>2026</v>
      </c>
      <c r="D31">
        <f>VLOOKUP($C31,No_incentive!$B$18:$M$33,$C$2,FALSE)</f>
        <v>86546894698.127106</v>
      </c>
      <c r="E31">
        <f>VLOOKUP($C31,Base!$B$18:$M$33,$C$2,FALSE)</f>
        <v>86546894696.966003</v>
      </c>
      <c r="F31">
        <f>VLOOKUP($C31,High_tech!$B$18:$M$33,$C$2,FALSE)</f>
        <v>84677163180.708603</v>
      </c>
      <c r="G31">
        <f>VLOOKUP($C31,high_tech_hybrid_sleeper!$B$18:$M$33,$C$2,FALSE)</f>
        <v>84677163180.708603</v>
      </c>
    </row>
    <row r="32" spans="3:7" x14ac:dyDescent="0.35">
      <c r="C32">
        <v>2027</v>
      </c>
      <c r="D32">
        <f>VLOOKUP($C32,No_incentive!$B$18:$M$33,$C$2,FALSE)</f>
        <v>85709507954.970505</v>
      </c>
      <c r="E32">
        <f>VLOOKUP($C32,Base!$B$18:$M$33,$C$2,FALSE)</f>
        <v>85709507953.837296</v>
      </c>
      <c r="F32">
        <f>VLOOKUP($C32,High_tech!$B$18:$M$33,$C$2,FALSE)</f>
        <v>83216532598.366898</v>
      </c>
      <c r="G32">
        <f>VLOOKUP($C32,high_tech_hybrid_sleeper!$B$18:$M$33,$C$2,FALSE)</f>
        <v>83216532598.366898</v>
      </c>
    </row>
    <row r="33" spans="3:7" x14ac:dyDescent="0.35">
      <c r="C33">
        <v>2028</v>
      </c>
      <c r="D33">
        <f>VLOOKUP($C33,No_incentive!$B$18:$M$33,$C$2,FALSE)</f>
        <v>84752494534.155304</v>
      </c>
      <c r="E33">
        <f>VLOOKUP($C33,Base!$B$18:$M$33,$C$2,FALSE)</f>
        <v>84752494533.093201</v>
      </c>
      <c r="F33">
        <f>VLOOKUP($C33,High_tech!$B$18:$M$33,$C$2,FALSE)</f>
        <v>81547240504.346207</v>
      </c>
      <c r="G33">
        <f>VLOOKUP($C33,high_tech_hybrid_sleeper!$B$18:$M$33,$C$2,FALSE)</f>
        <v>81547240504.346207</v>
      </c>
    </row>
    <row r="34" spans="3:7" x14ac:dyDescent="0.35">
      <c r="C34">
        <v>2029</v>
      </c>
      <c r="D34">
        <f>VLOOKUP($C34,No_incentive!$B$18:$M$33,$C$2,FALSE)</f>
        <v>83675854435.813904</v>
      </c>
      <c r="E34">
        <f>VLOOKUP($C34,Base!$B$18:$M$33,$C$2,FALSE)</f>
        <v>83675854434.751801</v>
      </c>
      <c r="F34">
        <f>VLOOKUP($C34,High_tech!$B$18:$M$33,$C$2,FALSE)</f>
        <v>79669286898.513794</v>
      </c>
      <c r="G34">
        <f>VLOOKUP($C34,high_tech_hybrid_sleeper!$B$18:$M$33,$C$2,FALSE)</f>
        <v>79660950416.952194</v>
      </c>
    </row>
    <row r="35" spans="3:7" x14ac:dyDescent="0.35">
      <c r="C35">
        <v>2030</v>
      </c>
      <c r="D35">
        <f>VLOOKUP($C35,No_incentive!$B$18:$M$33,$C$2,FALSE)</f>
        <v>82479587659.862793</v>
      </c>
      <c r="E35">
        <f>VLOOKUP($C35,Base!$B$18:$M$33,$C$2,FALSE)</f>
        <v>82479587658.803894</v>
      </c>
      <c r="F35">
        <f>VLOOKUP($C35,High_tech!$B$18:$M$33,$C$2,FALSE)</f>
        <v>77570449070.450806</v>
      </c>
      <c r="G35">
        <f>VLOOKUP($C35,high_tech_hybrid_sleeper!$B$18:$M$33,$C$2,FALSE)</f>
        <v>77191348016.689499</v>
      </c>
    </row>
    <row r="36" spans="3:7" x14ac:dyDescent="0.35">
      <c r="C36">
        <v>2031</v>
      </c>
      <c r="D36">
        <f>VLOOKUP($C36,No_incentive!$B$18:$M$33,$C$2,FALSE)</f>
        <v>81283320883.920303</v>
      </c>
      <c r="E36">
        <f>VLOOKUP($C36,Base!$B$18:$M$33,$C$2,FALSE)</f>
        <v>81283320882.877396</v>
      </c>
      <c r="F36">
        <f>VLOOKUP($C36,High_tech!$B$18:$M$33,$C$2,FALSE)</f>
        <v>75472018512.829193</v>
      </c>
      <c r="G36">
        <f>VLOOKUP($C36,high_tech_hybrid_sleeper!$B$18:$M$33,$C$2,FALSE)</f>
        <v>74744111909.438293</v>
      </c>
    </row>
    <row r="37" spans="3:7" x14ac:dyDescent="0.35">
      <c r="C37">
        <v>2032</v>
      </c>
      <c r="D37">
        <f>VLOOKUP($C37,No_incentive!$B$18:$M$33,$C$2,FALSE)</f>
        <v>80087054107.928894</v>
      </c>
      <c r="E37">
        <f>VLOOKUP($C37,Base!$B$18:$M$33,$C$2,FALSE)</f>
        <v>80087054106.960297</v>
      </c>
      <c r="F37">
        <f>VLOOKUP($C37,High_tech!$B$18:$M$33,$C$2,FALSE)</f>
        <v>73330924939.4814</v>
      </c>
      <c r="G37">
        <f>VLOOKUP($C37,high_tech_hybrid_sleeper!$B$18:$M$33,$C$2,FALSE)</f>
        <v>71932913241.947693</v>
      </c>
    </row>
    <row r="38" spans="3:7" x14ac:dyDescent="0.35">
      <c r="C38">
        <v>2033</v>
      </c>
      <c r="D38">
        <f>VLOOKUP($C38,No_incentive!$B$18:$M$33,$C$2,FALSE)</f>
        <v>78890787331.985504</v>
      </c>
      <c r="E38">
        <f>VLOOKUP($C38,Base!$B$18:$M$33,$C$2,FALSE)</f>
        <v>78890787331.042892</v>
      </c>
      <c r="F38">
        <f>VLOOKUP($C38,High_tech!$B$18:$M$33,$C$2,FALSE)</f>
        <v>71048208292.492401</v>
      </c>
      <c r="G38">
        <f>VLOOKUP($C38,high_tech_hybrid_sleeper!$B$18:$M$33,$C$2,FALSE)</f>
        <v>68510543176.978996</v>
      </c>
    </row>
    <row r="39" spans="3:7" x14ac:dyDescent="0.35">
      <c r="C39">
        <v>2034</v>
      </c>
      <c r="D39">
        <f>VLOOKUP($C39,No_incentive!$B$18:$M$33,$C$2,FALSE)</f>
        <v>77694520556.036804</v>
      </c>
      <c r="E39">
        <f>VLOOKUP($C39,Base!$B$18:$M$33,$C$2,FALSE)</f>
        <v>77694520555.097198</v>
      </c>
      <c r="F39">
        <f>VLOOKUP($C39,High_tech!$B$18:$M$33,$C$2,FALSE)</f>
        <v>68330994627.628403</v>
      </c>
      <c r="G39">
        <f>VLOOKUP($C39,high_tech_hybrid_sleeper!$B$18:$M$33,$C$2,FALSE)</f>
        <v>64297454548.448196</v>
      </c>
    </row>
    <row r="40" spans="3:7" x14ac:dyDescent="0.35">
      <c r="C40">
        <v>2035</v>
      </c>
      <c r="D40">
        <f>VLOOKUP($C40,No_incentive!$B$18:$M$33,$C$2,FALSE)</f>
        <v>76498253780.082993</v>
      </c>
      <c r="E40">
        <f>VLOOKUP($C40,Base!$B$18:$M$33,$C$2,FALSE)</f>
        <v>76498253779.150604</v>
      </c>
      <c r="F40">
        <f>VLOOKUP($C40,High_tech!$B$18:$M$33,$C$2,FALSE)</f>
        <v>64764082211.401001</v>
      </c>
      <c r="G40">
        <f>VLOOKUP($C40,high_tech_hybrid_sleeper!$B$18:$M$33,$C$2,FALSE)</f>
        <v>59213058411.281502</v>
      </c>
    </row>
    <row r="43" spans="3:7" x14ac:dyDescent="0.35">
      <c r="C43" t="str">
        <f>CONCATENATE(C44,"+",$C$1)</f>
        <v>Bus+GHG emissions</v>
      </c>
    </row>
    <row r="44" spans="3:7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</row>
    <row r="45" spans="3:7" x14ac:dyDescent="0.35">
      <c r="C45">
        <v>2020</v>
      </c>
      <c r="D45">
        <f>VLOOKUP($C45,No_incentive!$B$34:$M$49,$C$2,FALSE)</f>
        <v>4003628341.3586998</v>
      </c>
      <c r="E45">
        <f>VLOOKUP($C45,Base!$B$34:$M$49,$C$2,FALSE)</f>
        <v>3997189557.8395901</v>
      </c>
      <c r="F45">
        <f>VLOOKUP($C45,High_tech!$B$34:$M$49,$C$2,FALSE)</f>
        <v>4003628341.3586998</v>
      </c>
      <c r="G45">
        <f>VLOOKUP($C45,high_tech_hybrid_sleeper!$B$34:$M$49,$C$2,FALSE)</f>
        <v>4003628341.3586998</v>
      </c>
    </row>
    <row r="46" spans="3:7" x14ac:dyDescent="0.35">
      <c r="C46">
        <v>2021</v>
      </c>
      <c r="D46">
        <f>VLOOKUP($C46,No_incentive!$B$34:$M$49,$C$2,FALSE)</f>
        <v>3989623277.23561</v>
      </c>
      <c r="E46">
        <f>VLOOKUP($C46,Base!$B$34:$M$49,$C$2,FALSE)</f>
        <v>3982879534.8063002</v>
      </c>
      <c r="F46">
        <f>VLOOKUP($C46,High_tech!$B$34:$M$49,$C$2,FALSE)</f>
        <v>3862219271.43641</v>
      </c>
      <c r="G46">
        <f>VLOOKUP($C46,high_tech_hybrid_sleeper!$B$34:$M$49,$C$2,FALSE)</f>
        <v>3862219271.43641</v>
      </c>
    </row>
    <row r="47" spans="3:7" x14ac:dyDescent="0.35">
      <c r="C47">
        <v>2022</v>
      </c>
      <c r="D47">
        <f>VLOOKUP($C47,No_incentive!$B$34:$M$49,$C$2,FALSE)</f>
        <v>3961495305.1798902</v>
      </c>
      <c r="E47">
        <f>VLOOKUP($C47,Base!$B$34:$M$49,$C$2,FALSE)</f>
        <v>3833303354.3840799</v>
      </c>
      <c r="F47">
        <f>VLOOKUP($C47,High_tech!$B$34:$M$49,$C$2,FALSE)</f>
        <v>3699664810.2546101</v>
      </c>
      <c r="G47">
        <f>VLOOKUP($C47,high_tech_hybrid_sleeper!$B$34:$M$49,$C$2,FALSE)</f>
        <v>3699664810.2546101</v>
      </c>
    </row>
    <row r="48" spans="3:7" x14ac:dyDescent="0.35">
      <c r="C48">
        <v>2023</v>
      </c>
      <c r="D48">
        <f>VLOOKUP($C48,No_incentive!$B$34:$M$49,$C$2,FALSE)</f>
        <v>3910573750.3235798</v>
      </c>
      <c r="E48">
        <f>VLOOKUP($C48,Base!$B$34:$M$49,$C$2,FALSE)</f>
        <v>3665914147.8976898</v>
      </c>
      <c r="F48">
        <f>VLOOKUP($C48,High_tech!$B$34:$M$49,$C$2,FALSE)</f>
        <v>3517667641.7023001</v>
      </c>
      <c r="G48">
        <f>VLOOKUP($C48,high_tech_hybrid_sleeper!$B$34:$M$49,$C$2,FALSE)</f>
        <v>3517667641.7023001</v>
      </c>
    </row>
    <row r="49" spans="3:7" x14ac:dyDescent="0.35">
      <c r="C49">
        <v>2024</v>
      </c>
      <c r="D49">
        <f>VLOOKUP($C49,No_incentive!$B$34:$M$49,$C$2,FALSE)</f>
        <v>3828638288.6127901</v>
      </c>
      <c r="E49">
        <f>VLOOKUP($C49,Base!$B$34:$M$49,$C$2,FALSE)</f>
        <v>3482457747.7537198</v>
      </c>
      <c r="F49">
        <f>VLOOKUP($C49,High_tech!$B$34:$M$49,$C$2,FALSE)</f>
        <v>3317586913.0852199</v>
      </c>
      <c r="G49">
        <f>VLOOKUP($C49,high_tech_hybrid_sleeper!$B$34:$M$49,$C$2,FALSE)</f>
        <v>3317343432.6861801</v>
      </c>
    </row>
    <row r="50" spans="3:7" x14ac:dyDescent="0.35">
      <c r="C50">
        <v>2025</v>
      </c>
      <c r="D50">
        <f>VLOOKUP($C50,No_incentive!$B$34:$M$49,$C$2,FALSE)</f>
        <v>3711505058.7142401</v>
      </c>
      <c r="E50">
        <f>VLOOKUP($C50,Base!$B$34:$M$49,$C$2,FALSE)</f>
        <v>3283323768.0247002</v>
      </c>
      <c r="F50">
        <f>VLOOKUP($C50,High_tech!$B$34:$M$49,$C$2,FALSE)</f>
        <v>3100376490.6999698</v>
      </c>
      <c r="G50">
        <f>VLOOKUP($C50,high_tech_hybrid_sleeper!$B$34:$M$49,$C$2,FALSE)</f>
        <v>3100123348.8155298</v>
      </c>
    </row>
    <row r="51" spans="3:7" x14ac:dyDescent="0.35">
      <c r="C51">
        <v>2026</v>
      </c>
      <c r="D51">
        <f>VLOOKUP($C51,No_incentive!$B$34:$M$49,$C$2,FALSE)</f>
        <v>3557510486.6121001</v>
      </c>
      <c r="E51">
        <f>VLOOKUP($C51,Base!$B$34:$M$49,$C$2,FALSE)</f>
        <v>3069460443.1662598</v>
      </c>
      <c r="F51">
        <f>VLOOKUP($C51,High_tech!$B$34:$M$49,$C$2,FALSE)</f>
        <v>2867524184.65733</v>
      </c>
      <c r="G51">
        <f>VLOOKUP($C51,high_tech_hybrid_sleeper!$B$34:$M$49,$C$2,FALSE)</f>
        <v>2867261381.2874999</v>
      </c>
    </row>
    <row r="52" spans="3:7" x14ac:dyDescent="0.35">
      <c r="C52">
        <v>2027</v>
      </c>
      <c r="D52">
        <f>VLOOKUP($C52,No_incentive!$B$34:$M$49,$C$2,FALSE)</f>
        <v>3365133501.1651301</v>
      </c>
      <c r="E52">
        <f>VLOOKUP($C52,Base!$B$34:$M$49,$C$2,FALSE)</f>
        <v>2841433285.4281301</v>
      </c>
      <c r="F52">
        <f>VLOOKUP($C52,High_tech!$B$34:$M$49,$C$2,FALSE)</f>
        <v>2619582529.4132099</v>
      </c>
      <c r="G52">
        <f>VLOOKUP($C52,high_tech_hybrid_sleeper!$B$34:$M$49,$C$2,FALSE)</f>
        <v>2619310064.5579801</v>
      </c>
    </row>
    <row r="53" spans="3:7" x14ac:dyDescent="0.35">
      <c r="C53">
        <v>2028</v>
      </c>
      <c r="D53">
        <f>VLOOKUP($C53,No_incentive!$B$34:$M$49,$C$2,FALSE)</f>
        <v>3146880057.7551899</v>
      </c>
      <c r="E53">
        <f>VLOOKUP($C53,Base!$B$34:$M$49,$C$2,FALSE)</f>
        <v>2600012468.3835802</v>
      </c>
      <c r="F53">
        <f>VLOOKUP($C53,High_tech!$B$34:$M$49,$C$2,FALSE)</f>
        <v>2357104059.4237099</v>
      </c>
      <c r="G53">
        <f>VLOOKUP($C53,high_tech_hybrid_sleeper!$B$34:$M$49,$C$2,FALSE)</f>
        <v>2356821933.0830898</v>
      </c>
    </row>
    <row r="54" spans="3:7" x14ac:dyDescent="0.35">
      <c r="C54">
        <v>2029</v>
      </c>
      <c r="D54">
        <f>VLOOKUP($C54,No_incentive!$B$34:$M$49,$C$2,FALSE)</f>
        <v>2910974048.9362898</v>
      </c>
      <c r="E54">
        <f>VLOOKUP($C54,Base!$B$34:$M$49,$C$2,FALSE)</f>
        <v>2345820254.7051001</v>
      </c>
      <c r="F54">
        <f>VLOOKUP($C54,High_tech!$B$34:$M$49,$C$2,FALSE)</f>
        <v>2080394760.3848801</v>
      </c>
      <c r="G54">
        <f>VLOOKUP($C54,high_tech_hybrid_sleeper!$B$34:$M$49,$C$2,FALSE)</f>
        <v>2080102972.5588701</v>
      </c>
    </row>
    <row r="55" spans="3:7" x14ac:dyDescent="0.35">
      <c r="C55">
        <v>2030</v>
      </c>
      <c r="D55">
        <f>VLOOKUP($C55,No_incentive!$B$34:$M$49,$C$2,FALSE)</f>
        <v>2661036881.0165901</v>
      </c>
      <c r="E55">
        <f>VLOOKUP($C55,Base!$B$34:$M$49,$C$2,FALSE)</f>
        <v>2079183602.1551399</v>
      </c>
      <c r="F55">
        <f>VLOOKUP($C55,High_tech!$B$34:$M$49,$C$2,FALSE)</f>
        <v>1790246822.59161</v>
      </c>
      <c r="G55">
        <f>VLOOKUP($C55,high_tech_hybrid_sleeper!$B$34:$M$49,$C$2,FALSE)</f>
        <v>1789945373.28019</v>
      </c>
    </row>
    <row r="56" spans="3:7" x14ac:dyDescent="0.35">
      <c r="C56">
        <v>2031</v>
      </c>
      <c r="D56">
        <f>VLOOKUP($C56,No_incentive!$B$34:$M$49,$C$2,FALSE)</f>
        <v>2398130228.8192</v>
      </c>
      <c r="E56">
        <f>VLOOKUP($C56,Base!$B$34:$M$49,$C$2,FALSE)</f>
        <v>1801128992.21228</v>
      </c>
      <c r="F56">
        <f>VLOOKUP($C56,High_tech!$B$34:$M$49,$C$2,FALSE)</f>
        <v>1487213702.9279301</v>
      </c>
      <c r="G56">
        <f>VLOOKUP($C56,high_tech_hybrid_sleeper!$B$34:$M$49,$C$2,FALSE)</f>
        <v>1486902592.13112</v>
      </c>
    </row>
    <row r="57" spans="3:7" x14ac:dyDescent="0.35">
      <c r="C57">
        <v>2032</v>
      </c>
      <c r="D57">
        <f>VLOOKUP($C57,No_incentive!$B$34:$M$49,$C$2,FALSE)</f>
        <v>2129728766.7215199</v>
      </c>
      <c r="E57">
        <f>VLOOKUP($C57,Base!$B$34:$M$49,$C$2,FALSE)</f>
        <v>1513851997.2146699</v>
      </c>
      <c r="F57">
        <f>VLOOKUP($C57,High_tech!$B$34:$M$49,$C$2,FALSE)</f>
        <v>1179061923.2307899</v>
      </c>
      <c r="G57">
        <f>VLOOKUP($C57,high_tech_hybrid_sleeper!$B$34:$M$49,$C$2,FALSE)</f>
        <v>1178741150.94858</v>
      </c>
    </row>
    <row r="58" spans="3:7" x14ac:dyDescent="0.35">
      <c r="C58">
        <v>2033</v>
      </c>
      <c r="D58">
        <f>VLOOKUP($C58,No_incentive!$B$34:$M$49,$C$2,FALSE)</f>
        <v>1860315227.5851099</v>
      </c>
      <c r="E58">
        <f>VLOOKUP($C58,Base!$B$34:$M$49,$C$2,FALSE)</f>
        <v>1225562925.1782899</v>
      </c>
      <c r="F58">
        <f>VLOOKUP($C58,High_tech!$B$34:$M$49,$C$2,FALSE)</f>
        <v>1064832800.2454</v>
      </c>
      <c r="G58">
        <f>VLOOKUP($C58,high_tech_hybrid_sleeper!$B$34:$M$49,$C$2,FALSE)</f>
        <v>1064502366.4778</v>
      </c>
    </row>
    <row r="59" spans="3:7" x14ac:dyDescent="0.35">
      <c r="C59">
        <v>2034</v>
      </c>
      <c r="D59">
        <f>VLOOKUP($C59,No_incentive!$B$34:$M$49,$C$2,FALSE)</f>
        <v>1597101941.98399</v>
      </c>
      <c r="E59">
        <f>VLOOKUP($C59,Base!$B$34:$M$49,$C$2,FALSE)</f>
        <v>1128218719.1762199</v>
      </c>
      <c r="F59">
        <f>VLOOKUP($C59,High_tech!$B$34:$M$49,$C$2,FALSE)</f>
        <v>960420025.12758994</v>
      </c>
      <c r="G59">
        <f>VLOOKUP($C59,high_tech_hybrid_sleeper!$B$34:$M$49,$C$2,FALSE)</f>
        <v>960079929.874596</v>
      </c>
    </row>
    <row r="60" spans="3:7" x14ac:dyDescent="0.35">
      <c r="C60">
        <v>2035</v>
      </c>
      <c r="D60">
        <f>VLOOKUP($C60,No_incentive!$B$34:$M$49,$C$2,FALSE)</f>
        <v>1352916983.9994299</v>
      </c>
      <c r="E60">
        <f>VLOOKUP($C60,Base!$B$34:$M$49,$C$2,FALSE)</f>
        <v>1037399641.98926</v>
      </c>
      <c r="F60">
        <f>VLOOKUP($C60,High_tech!$B$34:$M$49,$C$2,FALSE)</f>
        <v>863838534.84671104</v>
      </c>
      <c r="G60">
        <f>VLOOKUP($C60,high_tech_hybrid_sleeper!$B$34:$M$49,$C$2,FALSE)</f>
        <v>863488778.10832202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No_incentive</vt:lpstr>
      <vt:lpstr>Base</vt:lpstr>
      <vt:lpstr>High_tech</vt:lpstr>
      <vt:lpstr>high_tech_hybrid_sleeper</vt:lpstr>
      <vt:lpstr>BEV_sale</vt:lpstr>
      <vt:lpstr>BEV_stock</vt:lpstr>
      <vt:lpstr>BEV_incentive</vt:lpstr>
      <vt:lpstr>infrastructure_incentive</vt:lpstr>
      <vt:lpstr>carbon_emissions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Fei</dc:creator>
  <cp:lastModifiedBy>Xie, Fei</cp:lastModifiedBy>
  <dcterms:created xsi:type="dcterms:W3CDTF">2015-06-05T18:17:20Z</dcterms:created>
  <dcterms:modified xsi:type="dcterms:W3CDTF">2021-10-26T20:35:10Z</dcterms:modified>
</cp:coreProperties>
</file>