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KimSooWan\FBA QUANT\FE\"/>
    </mc:Choice>
  </mc:AlternateContent>
  <xr:revisionPtr revIDLastSave="0" documentId="13_ncr:1_{EFE21954-B87E-40C7-952B-977FB99FC168}" xr6:coauthVersionLast="47" xr6:coauthVersionMax="47" xr10:uidLastSave="{00000000-0000-0000-0000-000000000000}"/>
  <bookViews>
    <workbookView xWindow="-110" yWindow="-110" windowWidth="19420" windowHeight="11020" activeTab="1" xr2:uid="{DF17B295-D87B-4747-84AC-8BC1AE660BAA}"/>
  </bookViews>
  <sheets>
    <sheet name="Problem 1" sheetId="1" r:id="rId1"/>
    <sheet name="Problem 2" sheetId="2" r:id="rId2"/>
    <sheet name="Problem 4" sheetId="3" r:id="rId3"/>
  </sheets>
  <definedNames>
    <definedName name="_xlnm._FilterDatabase" localSheetId="0" hidden="1">'Problem 1'!$E$20:$T$35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3" l="1"/>
  <c r="G28" i="3"/>
  <c r="H28" i="3"/>
  <c r="I28" i="3"/>
  <c r="J28" i="3"/>
  <c r="K28" i="3"/>
  <c r="L28" i="3"/>
  <c r="M28" i="3"/>
  <c r="N28" i="3"/>
  <c r="O28" i="3"/>
  <c r="F28" i="3"/>
  <c r="F17" i="3"/>
  <c r="H5" i="3"/>
  <c r="I5" i="3"/>
  <c r="J5" i="3"/>
  <c r="K5" i="3"/>
  <c r="L5" i="3"/>
  <c r="M5" i="3"/>
  <c r="N5" i="3"/>
  <c r="O5" i="3"/>
  <c r="P5" i="3"/>
  <c r="G5" i="3"/>
  <c r="G7" i="3"/>
  <c r="H8" i="3" s="1"/>
  <c r="I9" i="3" s="1"/>
  <c r="J10" i="3" s="1"/>
  <c r="K11" i="3" s="1"/>
  <c r="L12" i="3" s="1"/>
  <c r="M13" i="3" s="1"/>
  <c r="N14" i="3" s="1"/>
  <c r="O15" i="3" s="1"/>
  <c r="P16" i="3" s="1"/>
  <c r="G6" i="3"/>
  <c r="H7" i="3" s="1"/>
  <c r="I8" i="3" s="1"/>
  <c r="J9" i="3" s="1"/>
  <c r="K10" i="3" s="1"/>
  <c r="L11" i="3" s="1"/>
  <c r="M12" i="3" s="1"/>
  <c r="N13" i="3" s="1"/>
  <c r="O14" i="3" s="1"/>
  <c r="P15" i="3" s="1"/>
  <c r="K10" i="2"/>
  <c r="J8" i="2"/>
  <c r="E4" i="2"/>
  <c r="C10" i="2"/>
  <c r="C9" i="2"/>
  <c r="F5" i="2"/>
  <c r="G6" i="2" s="1"/>
  <c r="K6" i="2" s="1"/>
  <c r="F4" i="2"/>
  <c r="G4" i="2" s="1"/>
  <c r="K4" i="2" s="1"/>
  <c r="C7" i="2"/>
  <c r="E76" i="1"/>
  <c r="E72" i="1"/>
  <c r="E70" i="1"/>
  <c r="T54" i="1"/>
  <c r="T56" i="1"/>
  <c r="T58" i="1"/>
  <c r="T60" i="1"/>
  <c r="T51" i="1"/>
  <c r="T67" i="1" s="1"/>
  <c r="T50" i="1"/>
  <c r="T66" i="1" s="1"/>
  <c r="T49" i="1"/>
  <c r="T48" i="1"/>
  <c r="T64" i="1" s="1"/>
  <c r="T47" i="1"/>
  <c r="T63" i="1" s="1"/>
  <c r="T46" i="1"/>
  <c r="T62" i="1" s="1"/>
  <c r="T45" i="1"/>
  <c r="T61" i="1" s="1"/>
  <c r="T44" i="1"/>
  <c r="T43" i="1"/>
  <c r="T59" i="1" s="1"/>
  <c r="T37" i="1"/>
  <c r="T53" i="1" s="1"/>
  <c r="T38" i="1"/>
  <c r="T39" i="1"/>
  <c r="T55" i="1" s="1"/>
  <c r="T40" i="1"/>
  <c r="T41" i="1"/>
  <c r="T57" i="1" s="1"/>
  <c r="T42" i="1"/>
  <c r="T36" i="1"/>
  <c r="T21" i="1"/>
  <c r="T22" i="1"/>
  <c r="T23" i="1"/>
  <c r="T24" i="1"/>
  <c r="T25" i="1"/>
  <c r="T26" i="1"/>
  <c r="T27" i="1"/>
  <c r="T28" i="1"/>
  <c r="T29" i="1"/>
  <c r="T30" i="1"/>
  <c r="T31" i="1"/>
  <c r="T32" i="1"/>
  <c r="T33" i="1"/>
  <c r="T34" i="1"/>
  <c r="T35" i="1"/>
  <c r="T20" i="1"/>
  <c r="C10" i="1"/>
  <c r="C9" i="1"/>
  <c r="C11" i="1"/>
  <c r="C12" i="1" s="1"/>
  <c r="E4" i="1"/>
  <c r="P61" i="3" l="1"/>
  <c r="H19" i="3"/>
  <c r="P49" i="3"/>
  <c r="K22" i="3"/>
  <c r="O25" i="3"/>
  <c r="P50" i="3"/>
  <c r="P26" i="3"/>
  <c r="P38" i="3" s="1"/>
  <c r="N25" i="3"/>
  <c r="M24" i="3"/>
  <c r="M23" i="3"/>
  <c r="H18" i="3"/>
  <c r="P27" i="3"/>
  <c r="P39" i="3" s="1"/>
  <c r="O26" i="3"/>
  <c r="L23" i="3"/>
  <c r="K21" i="3"/>
  <c r="J20" i="3"/>
  <c r="G18" i="3"/>
  <c r="C9" i="3"/>
  <c r="P60" i="3"/>
  <c r="N24" i="3"/>
  <c r="G17" i="3"/>
  <c r="L22" i="3"/>
  <c r="J21" i="3"/>
  <c r="I20" i="3"/>
  <c r="I19" i="3"/>
  <c r="H6" i="3"/>
  <c r="G5" i="2"/>
  <c r="K5" i="2" s="1"/>
  <c r="J4" i="2"/>
  <c r="J5" i="2"/>
  <c r="I4" i="2"/>
  <c r="T65" i="1"/>
  <c r="C13" i="1"/>
  <c r="T52" i="1"/>
  <c r="F4" i="1"/>
  <c r="G5" i="1" s="1"/>
  <c r="H6" i="1" s="1"/>
  <c r="I7" i="1" s="1"/>
  <c r="J8" i="1" s="1"/>
  <c r="K9" i="1" s="1"/>
  <c r="L10" i="1" s="1"/>
  <c r="M11" i="1" s="1"/>
  <c r="N12" i="1" s="1"/>
  <c r="O13" i="1" s="1"/>
  <c r="P14" i="1" s="1"/>
  <c r="Q15" i="1" s="1"/>
  <c r="R16" i="1" s="1"/>
  <c r="S17" i="1" s="1"/>
  <c r="F5" i="1"/>
  <c r="G6" i="1" s="1"/>
  <c r="H7" i="1" s="1"/>
  <c r="I8" i="1" s="1"/>
  <c r="J9" i="1" s="1"/>
  <c r="K10" i="1" s="1"/>
  <c r="L11" i="1" s="1"/>
  <c r="M12" i="1" s="1"/>
  <c r="N13" i="1" s="1"/>
  <c r="O14" i="1" s="1"/>
  <c r="P15" i="1" s="1"/>
  <c r="Q16" i="1" s="1"/>
  <c r="R17" i="1" s="1"/>
  <c r="S18" i="1" s="1"/>
  <c r="O49" i="3" l="1"/>
  <c r="O60" i="3"/>
  <c r="H17" i="3"/>
  <c r="O38" i="3"/>
  <c r="I7" i="3"/>
  <c r="I6" i="3"/>
  <c r="G4" i="1"/>
  <c r="C14" i="1"/>
  <c r="S22" i="1"/>
  <c r="S23" i="1"/>
  <c r="S40" i="1"/>
  <c r="S30" i="1"/>
  <c r="S46" i="1"/>
  <c r="R46" i="1" s="1"/>
  <c r="S37" i="1"/>
  <c r="S41" i="1"/>
  <c r="S21" i="1"/>
  <c r="S26" i="1"/>
  <c r="S31" i="1"/>
  <c r="S47" i="1"/>
  <c r="S43" i="1"/>
  <c r="S34" i="1"/>
  <c r="S24" i="1"/>
  <c r="S36" i="1"/>
  <c r="S50" i="1"/>
  <c r="S28" i="1"/>
  <c r="S38" i="1"/>
  <c r="S44" i="1"/>
  <c r="S65" i="1"/>
  <c r="S32" i="1"/>
  <c r="S66" i="1"/>
  <c r="S27" i="1"/>
  <c r="S25" i="1"/>
  <c r="S42" i="1"/>
  <c r="S48" i="1"/>
  <c r="S39" i="1"/>
  <c r="R39" i="1" s="1"/>
  <c r="S45" i="1"/>
  <c r="S20" i="1"/>
  <c r="R20" i="1" s="1"/>
  <c r="S49" i="1"/>
  <c r="S29" i="1"/>
  <c r="S33" i="1"/>
  <c r="R44" i="1"/>
  <c r="H5" i="1"/>
  <c r="I6" i="1" s="1"/>
  <c r="J7" i="1" s="1"/>
  <c r="K8" i="1" s="1"/>
  <c r="L9" i="1" s="1"/>
  <c r="M10" i="1" s="1"/>
  <c r="N11" i="1" s="1"/>
  <c r="O12" i="1" s="1"/>
  <c r="P13" i="1" s="1"/>
  <c r="Q14" i="1" s="1"/>
  <c r="R15" i="1" s="1"/>
  <c r="S16" i="1" s="1"/>
  <c r="S64" i="1" s="1"/>
  <c r="H4" i="1"/>
  <c r="I17" i="3" l="1"/>
  <c r="I18" i="3"/>
  <c r="J8" i="3"/>
  <c r="J6" i="3"/>
  <c r="J7" i="3"/>
  <c r="R23" i="1"/>
  <c r="R27" i="1"/>
  <c r="R65" i="1"/>
  <c r="R33" i="1"/>
  <c r="R48" i="1"/>
  <c r="R36" i="1"/>
  <c r="R40" i="1"/>
  <c r="Q39" i="1" s="1"/>
  <c r="R38" i="1"/>
  <c r="Q38" i="1" s="1"/>
  <c r="R64" i="1"/>
  <c r="R30" i="1"/>
  <c r="R31" i="1"/>
  <c r="R37" i="1"/>
  <c r="Q37" i="1" s="1"/>
  <c r="P37" i="1" s="1"/>
  <c r="R41" i="1"/>
  <c r="Q40" i="1" s="1"/>
  <c r="R42" i="1"/>
  <c r="R43" i="1"/>
  <c r="R47" i="1"/>
  <c r="Q46" i="1" s="1"/>
  <c r="R26" i="1"/>
  <c r="Q26" i="1" s="1"/>
  <c r="R22" i="1"/>
  <c r="Q22" i="1" s="1"/>
  <c r="R49" i="1"/>
  <c r="Q48" i="1" s="1"/>
  <c r="R45" i="1"/>
  <c r="Q44" i="1" s="1"/>
  <c r="R25" i="1"/>
  <c r="R32" i="1"/>
  <c r="Q32" i="1" s="1"/>
  <c r="R28" i="1"/>
  <c r="R24" i="1"/>
  <c r="R21" i="1"/>
  <c r="Q21" i="1" s="1"/>
  <c r="P21" i="1" s="1"/>
  <c r="R29" i="1"/>
  <c r="Q43" i="1"/>
  <c r="I5" i="1"/>
  <c r="J6" i="1" s="1"/>
  <c r="K7" i="1" s="1"/>
  <c r="L8" i="1" s="1"/>
  <c r="M9" i="1" s="1"/>
  <c r="N10" i="1" s="1"/>
  <c r="O11" i="1" s="1"/>
  <c r="P12" i="1" s="1"/>
  <c r="Q13" i="1" s="1"/>
  <c r="R14" i="1" s="1"/>
  <c r="S15" i="1" s="1"/>
  <c r="S63" i="1" s="1"/>
  <c r="R63" i="1" s="1"/>
  <c r="Q63" i="1" s="1"/>
  <c r="I4" i="1"/>
  <c r="J18" i="3" l="1"/>
  <c r="J17" i="3"/>
  <c r="J19" i="3"/>
  <c r="K8" i="3"/>
  <c r="K9" i="3"/>
  <c r="K6" i="3"/>
  <c r="K7" i="3"/>
  <c r="Q24" i="1"/>
  <c r="Q20" i="1"/>
  <c r="P20" i="1" s="1"/>
  <c r="O20" i="1" s="1"/>
  <c r="Q47" i="1"/>
  <c r="P47" i="1" s="1"/>
  <c r="Q64" i="1"/>
  <c r="P63" i="1" s="1"/>
  <c r="Q29" i="1"/>
  <c r="Q31" i="1"/>
  <c r="P31" i="1" s="1"/>
  <c r="P38" i="1"/>
  <c r="O37" i="1" s="1"/>
  <c r="P39" i="1"/>
  <c r="P43" i="1"/>
  <c r="Q28" i="1"/>
  <c r="Q27" i="1"/>
  <c r="Q45" i="1"/>
  <c r="P45" i="1" s="1"/>
  <c r="Q30" i="1"/>
  <c r="O38" i="1"/>
  <c r="Q25" i="1"/>
  <c r="P25" i="1" s="1"/>
  <c r="Q41" i="1"/>
  <c r="Q42" i="1"/>
  <c r="P42" i="1" s="1"/>
  <c r="Q23" i="1"/>
  <c r="P23" i="1" s="1"/>
  <c r="Q36" i="1"/>
  <c r="P36" i="1" s="1"/>
  <c r="O36" i="1" s="1"/>
  <c r="J5" i="1"/>
  <c r="K6" i="1" s="1"/>
  <c r="L7" i="1" s="1"/>
  <c r="M8" i="1" s="1"/>
  <c r="N9" i="1" s="1"/>
  <c r="O10" i="1" s="1"/>
  <c r="P11" i="1" s="1"/>
  <c r="Q12" i="1" s="1"/>
  <c r="R13" i="1" s="1"/>
  <c r="S14" i="1" s="1"/>
  <c r="S62" i="1" s="1"/>
  <c r="R62" i="1" s="1"/>
  <c r="Q62" i="1" s="1"/>
  <c r="P62" i="1" s="1"/>
  <c r="J4" i="1"/>
  <c r="K19" i="3" l="1"/>
  <c r="K18" i="3"/>
  <c r="K17" i="3"/>
  <c r="K20" i="3"/>
  <c r="L10" i="3"/>
  <c r="L8" i="3"/>
  <c r="L9" i="3"/>
  <c r="L6" i="3"/>
  <c r="L7" i="3"/>
  <c r="O62" i="1"/>
  <c r="P24" i="1"/>
  <c r="O24" i="1" s="1"/>
  <c r="P28" i="1"/>
  <c r="N36" i="1"/>
  <c r="P46" i="1"/>
  <c r="O46" i="1" s="1"/>
  <c r="P41" i="1"/>
  <c r="O41" i="1" s="1"/>
  <c r="N37" i="1"/>
  <c r="P22" i="1"/>
  <c r="P30" i="1"/>
  <c r="O30" i="1" s="1"/>
  <c r="P29" i="1"/>
  <c r="O23" i="1"/>
  <c r="P40" i="1"/>
  <c r="O42" i="1"/>
  <c r="N41" i="1" s="1"/>
  <c r="P27" i="1"/>
  <c r="O27" i="1" s="1"/>
  <c r="P26" i="1"/>
  <c r="P44" i="1"/>
  <c r="O44" i="1" s="1"/>
  <c r="N23" i="1"/>
  <c r="K4" i="1"/>
  <c r="K5" i="1"/>
  <c r="L6" i="1" s="1"/>
  <c r="M7" i="1" s="1"/>
  <c r="N8" i="1" s="1"/>
  <c r="O9" i="1" s="1"/>
  <c r="P10" i="1" s="1"/>
  <c r="Q11" i="1" s="1"/>
  <c r="R12" i="1" s="1"/>
  <c r="S13" i="1" s="1"/>
  <c r="S61" i="1" s="1"/>
  <c r="R61" i="1" s="1"/>
  <c r="Q61" i="1" s="1"/>
  <c r="P61" i="1" s="1"/>
  <c r="O61" i="1" s="1"/>
  <c r="N61" i="1" s="1"/>
  <c r="L19" i="3" l="1"/>
  <c r="L17" i="3"/>
  <c r="L18" i="3"/>
  <c r="L21" i="3"/>
  <c r="L20" i="3"/>
  <c r="M9" i="3"/>
  <c r="M8" i="3"/>
  <c r="M10" i="3"/>
  <c r="M11" i="3"/>
  <c r="M6" i="3"/>
  <c r="M7" i="3"/>
  <c r="O29" i="1"/>
  <c r="N29" i="1" s="1"/>
  <c r="O45" i="1"/>
  <c r="N45" i="1" s="1"/>
  <c r="O22" i="1"/>
  <c r="N22" i="1" s="1"/>
  <c r="M22" i="1" s="1"/>
  <c r="O21" i="1"/>
  <c r="O28" i="1"/>
  <c r="N28" i="1" s="1"/>
  <c r="M28" i="1" s="1"/>
  <c r="M36" i="1"/>
  <c r="O39" i="1"/>
  <c r="O40" i="1"/>
  <c r="N40" i="1" s="1"/>
  <c r="M40" i="1" s="1"/>
  <c r="O26" i="1"/>
  <c r="N26" i="1" s="1"/>
  <c r="O25" i="1"/>
  <c r="O43" i="1"/>
  <c r="L4" i="1"/>
  <c r="L5" i="1"/>
  <c r="M6" i="1" s="1"/>
  <c r="N7" i="1" s="1"/>
  <c r="O8" i="1" s="1"/>
  <c r="P9" i="1" s="1"/>
  <c r="Q10" i="1" s="1"/>
  <c r="R11" i="1" s="1"/>
  <c r="S12" i="1" s="1"/>
  <c r="S60" i="1" s="1"/>
  <c r="R60" i="1" s="1"/>
  <c r="Q60" i="1" s="1"/>
  <c r="P60" i="1" s="1"/>
  <c r="O60" i="1" s="1"/>
  <c r="N60" i="1" s="1"/>
  <c r="M60" i="1" s="1"/>
  <c r="M20" i="3" l="1"/>
  <c r="M17" i="3"/>
  <c r="M22" i="3"/>
  <c r="M21" i="3"/>
  <c r="M18" i="3"/>
  <c r="M19" i="3"/>
  <c r="N10" i="3"/>
  <c r="N12" i="3"/>
  <c r="N9" i="3"/>
  <c r="N8" i="3"/>
  <c r="N11" i="3"/>
  <c r="N6" i="3"/>
  <c r="N7" i="3"/>
  <c r="N44" i="1"/>
  <c r="M44" i="1" s="1"/>
  <c r="N25" i="1"/>
  <c r="M25" i="1" s="1"/>
  <c r="N24" i="1"/>
  <c r="N42" i="1"/>
  <c r="N43" i="1"/>
  <c r="M43" i="1" s="1"/>
  <c r="L43" i="1" s="1"/>
  <c r="N38" i="1"/>
  <c r="N39" i="1"/>
  <c r="M39" i="1" s="1"/>
  <c r="L39" i="1" s="1"/>
  <c r="N21" i="1"/>
  <c r="M21" i="1" s="1"/>
  <c r="L21" i="1" s="1"/>
  <c r="N20" i="1"/>
  <c r="N27" i="1"/>
  <c r="M4" i="1"/>
  <c r="M5" i="1"/>
  <c r="N6" i="1" s="1"/>
  <c r="O7" i="1" s="1"/>
  <c r="P8" i="1" s="1"/>
  <c r="Q9" i="1" s="1"/>
  <c r="R10" i="1" s="1"/>
  <c r="S11" i="1" s="1"/>
  <c r="S59" i="1" s="1"/>
  <c r="R59" i="1" s="1"/>
  <c r="Q59" i="1" s="1"/>
  <c r="P59" i="1" s="1"/>
  <c r="O59" i="1" s="1"/>
  <c r="N59" i="1" s="1"/>
  <c r="M59" i="1" s="1"/>
  <c r="L59" i="1" s="1"/>
  <c r="N18" i="3" l="1"/>
  <c r="N20" i="3"/>
  <c r="N17" i="3"/>
  <c r="N23" i="3"/>
  <c r="N22" i="3"/>
  <c r="N21" i="3"/>
  <c r="N19" i="3"/>
  <c r="O8" i="3"/>
  <c r="O9" i="3"/>
  <c r="O13" i="3"/>
  <c r="O12" i="3"/>
  <c r="O10" i="3"/>
  <c r="O11" i="3"/>
  <c r="O6" i="3"/>
  <c r="O7" i="3"/>
  <c r="M20" i="1"/>
  <c r="L20" i="1" s="1"/>
  <c r="M26" i="1"/>
  <c r="M27" i="1"/>
  <c r="L27" i="1" s="1"/>
  <c r="M24" i="1"/>
  <c r="L24" i="1" s="1"/>
  <c r="K24" i="1" s="1"/>
  <c r="M23" i="1"/>
  <c r="M41" i="1"/>
  <c r="M42" i="1"/>
  <c r="L42" i="1" s="1"/>
  <c r="K42" i="1" s="1"/>
  <c r="M38" i="1"/>
  <c r="L38" i="1" s="1"/>
  <c r="K38" i="1" s="1"/>
  <c r="M37" i="1"/>
  <c r="L25" i="1"/>
  <c r="K20" i="1"/>
  <c r="N4" i="1"/>
  <c r="N5" i="1"/>
  <c r="O6" i="1" s="1"/>
  <c r="P7" i="1" s="1"/>
  <c r="Q8" i="1" s="1"/>
  <c r="R9" i="1" s="1"/>
  <c r="S10" i="1" s="1"/>
  <c r="S58" i="1" s="1"/>
  <c r="R58" i="1" s="1"/>
  <c r="Q58" i="1" s="1"/>
  <c r="P58" i="1" s="1"/>
  <c r="O58" i="1" s="1"/>
  <c r="N58" i="1" s="1"/>
  <c r="M58" i="1" s="1"/>
  <c r="L58" i="1" s="1"/>
  <c r="K58" i="1" s="1"/>
  <c r="O21" i="3" l="1"/>
  <c r="O19" i="3"/>
  <c r="O18" i="3"/>
  <c r="O23" i="3"/>
  <c r="O17" i="3"/>
  <c r="O24" i="3"/>
  <c r="O22" i="3"/>
  <c r="O20" i="3"/>
  <c r="P13" i="3"/>
  <c r="P10" i="3"/>
  <c r="P12" i="3"/>
  <c r="P8" i="3"/>
  <c r="P11" i="3"/>
  <c r="P14" i="3"/>
  <c r="P9" i="3"/>
  <c r="P6" i="3"/>
  <c r="P7" i="3"/>
  <c r="L26" i="1"/>
  <c r="L23" i="1"/>
  <c r="K23" i="1" s="1"/>
  <c r="J23" i="1" s="1"/>
  <c r="L22" i="1"/>
  <c r="L36" i="1"/>
  <c r="K36" i="1" s="1"/>
  <c r="J36" i="1" s="1"/>
  <c r="I36" i="1" s="1"/>
  <c r="L37" i="1"/>
  <c r="K37" i="1" s="1"/>
  <c r="J37" i="1" s="1"/>
  <c r="L40" i="1"/>
  <c r="L41" i="1"/>
  <c r="K41" i="1" s="1"/>
  <c r="J41" i="1" s="1"/>
  <c r="O4" i="1"/>
  <c r="O5" i="1"/>
  <c r="P6" i="1" s="1"/>
  <c r="Q7" i="1" s="1"/>
  <c r="R8" i="1" s="1"/>
  <c r="S9" i="1" s="1"/>
  <c r="S57" i="1" s="1"/>
  <c r="R57" i="1" s="1"/>
  <c r="Q57" i="1" s="1"/>
  <c r="P57" i="1" s="1"/>
  <c r="O57" i="1" s="1"/>
  <c r="N57" i="1" s="1"/>
  <c r="M57" i="1" s="1"/>
  <c r="L57" i="1" s="1"/>
  <c r="K57" i="1" s="1"/>
  <c r="J57" i="1" s="1"/>
  <c r="P42" i="3" l="1"/>
  <c r="P19" i="3"/>
  <c r="P31" i="3" s="1"/>
  <c r="P53" i="3"/>
  <c r="O53" i="3" s="1"/>
  <c r="P40" i="3"/>
  <c r="P17" i="3"/>
  <c r="P29" i="3" s="1"/>
  <c r="P51" i="3"/>
  <c r="P43" i="3"/>
  <c r="P20" i="3"/>
  <c r="P32" i="3" s="1"/>
  <c r="P54" i="3"/>
  <c r="P23" i="3"/>
  <c r="P35" i="3" s="1"/>
  <c r="P46" i="3"/>
  <c r="P57" i="3"/>
  <c r="P25" i="3"/>
  <c r="P37" i="3" s="1"/>
  <c r="O37" i="3" s="1"/>
  <c r="N37" i="3" s="1"/>
  <c r="P48" i="3"/>
  <c r="O48" i="3" s="1"/>
  <c r="N48" i="3" s="1"/>
  <c r="P59" i="3"/>
  <c r="O59" i="3" s="1"/>
  <c r="N59" i="3" s="1"/>
  <c r="P44" i="3"/>
  <c r="P21" i="3"/>
  <c r="P33" i="3" s="1"/>
  <c r="P55" i="3"/>
  <c r="P41" i="3"/>
  <c r="O41" i="3" s="1"/>
  <c r="P18" i="3"/>
  <c r="P30" i="3" s="1"/>
  <c r="O30" i="3" s="1"/>
  <c r="P52" i="3"/>
  <c r="O52" i="3" s="1"/>
  <c r="N52" i="3" s="1"/>
  <c r="P22" i="3"/>
  <c r="P34" i="3" s="1"/>
  <c r="O34" i="3" s="1"/>
  <c r="P45" i="3"/>
  <c r="O45" i="3" s="1"/>
  <c r="P56" i="3"/>
  <c r="O56" i="3" s="1"/>
  <c r="P47" i="3"/>
  <c r="O47" i="3" s="1"/>
  <c r="N47" i="3" s="1"/>
  <c r="M47" i="3" s="1"/>
  <c r="P24" i="3"/>
  <c r="P36" i="3" s="1"/>
  <c r="P58" i="3"/>
  <c r="O58" i="3" s="1"/>
  <c r="N58" i="3" s="1"/>
  <c r="M58" i="3" s="1"/>
  <c r="K26" i="1"/>
  <c r="K25" i="1"/>
  <c r="K40" i="1"/>
  <c r="J40" i="1" s="1"/>
  <c r="I40" i="1" s="1"/>
  <c r="K39" i="1"/>
  <c r="K22" i="1"/>
  <c r="J22" i="1" s="1"/>
  <c r="I22" i="1" s="1"/>
  <c r="K21" i="1"/>
  <c r="P4" i="1"/>
  <c r="P5" i="1"/>
  <c r="Q6" i="1" s="1"/>
  <c r="R7" i="1" s="1"/>
  <c r="S8" i="1" s="1"/>
  <c r="S56" i="1" s="1"/>
  <c r="R56" i="1" s="1"/>
  <c r="Q56" i="1" s="1"/>
  <c r="P56" i="1" s="1"/>
  <c r="O56" i="1" s="1"/>
  <c r="N56" i="1" s="1"/>
  <c r="M56" i="1" s="1"/>
  <c r="L56" i="1" s="1"/>
  <c r="K56" i="1" s="1"/>
  <c r="J56" i="1" s="1"/>
  <c r="I56" i="1" s="1"/>
  <c r="O44" i="3" l="1"/>
  <c r="N44" i="3" s="1"/>
  <c r="O57" i="3"/>
  <c r="N57" i="3" s="1"/>
  <c r="M57" i="3" s="1"/>
  <c r="L57" i="3" s="1"/>
  <c r="O54" i="3"/>
  <c r="N53" i="3" s="1"/>
  <c r="M52" i="3" s="1"/>
  <c r="O40" i="3"/>
  <c r="N40" i="3" s="1"/>
  <c r="O46" i="3"/>
  <c r="N46" i="3" s="1"/>
  <c r="M46" i="3" s="1"/>
  <c r="L46" i="3" s="1"/>
  <c r="O43" i="3"/>
  <c r="N43" i="3" s="1"/>
  <c r="M43" i="3" s="1"/>
  <c r="O36" i="3"/>
  <c r="N36" i="3" s="1"/>
  <c r="M36" i="3" s="1"/>
  <c r="O55" i="3"/>
  <c r="N55" i="3" s="1"/>
  <c r="O51" i="3"/>
  <c r="N51" i="3" s="1"/>
  <c r="M51" i="3" s="1"/>
  <c r="N54" i="3"/>
  <c r="M54" i="3" s="1"/>
  <c r="O29" i="3"/>
  <c r="N29" i="3" s="1"/>
  <c r="O42" i="3"/>
  <c r="O32" i="3"/>
  <c r="O35" i="3"/>
  <c r="N35" i="3" s="1"/>
  <c r="M35" i="3" s="1"/>
  <c r="O33" i="3"/>
  <c r="N33" i="3" s="1"/>
  <c r="O31" i="3"/>
  <c r="J25" i="1"/>
  <c r="J24" i="1"/>
  <c r="J39" i="1"/>
  <c r="I39" i="1" s="1"/>
  <c r="H39" i="1" s="1"/>
  <c r="J38" i="1"/>
  <c r="J21" i="1"/>
  <c r="I21" i="1" s="1"/>
  <c r="H21" i="1" s="1"/>
  <c r="J20" i="1"/>
  <c r="I20" i="1" s="1"/>
  <c r="H20" i="1" s="1"/>
  <c r="G20" i="1" s="1"/>
  <c r="Q4" i="1"/>
  <c r="Q5" i="1"/>
  <c r="R6" i="1" s="1"/>
  <c r="S7" i="1" s="1"/>
  <c r="S55" i="1" s="1"/>
  <c r="R55" i="1" s="1"/>
  <c r="Q55" i="1" s="1"/>
  <c r="P55" i="1" s="1"/>
  <c r="O55" i="1" s="1"/>
  <c r="N55" i="1" s="1"/>
  <c r="M55" i="1" s="1"/>
  <c r="L55" i="1" s="1"/>
  <c r="K55" i="1" s="1"/>
  <c r="J55" i="1" s="1"/>
  <c r="I55" i="1" s="1"/>
  <c r="H55" i="1" s="1"/>
  <c r="N45" i="3" l="1"/>
  <c r="M45" i="3" s="1"/>
  <c r="L45" i="3" s="1"/>
  <c r="K45" i="3" s="1"/>
  <c r="L51" i="3"/>
  <c r="N31" i="3"/>
  <c r="N42" i="3"/>
  <c r="M42" i="3" s="1"/>
  <c r="L42" i="3" s="1"/>
  <c r="N41" i="3"/>
  <c r="M41" i="3" s="1"/>
  <c r="L41" i="3" s="1"/>
  <c r="K41" i="3" s="1"/>
  <c r="N56" i="3"/>
  <c r="M56" i="3" s="1"/>
  <c r="L56" i="3" s="1"/>
  <c r="K56" i="3" s="1"/>
  <c r="N32" i="3"/>
  <c r="M53" i="3"/>
  <c r="L35" i="3"/>
  <c r="M44" i="3"/>
  <c r="L44" i="3" s="1"/>
  <c r="K44" i="3" s="1"/>
  <c r="J44" i="3" s="1"/>
  <c r="M40" i="3"/>
  <c r="L40" i="3" s="1"/>
  <c r="K40" i="3" s="1"/>
  <c r="J40" i="3" s="1"/>
  <c r="N34" i="3"/>
  <c r="M34" i="3" s="1"/>
  <c r="L34" i="3" s="1"/>
  <c r="M31" i="3"/>
  <c r="M32" i="3"/>
  <c r="N30" i="3"/>
  <c r="M30" i="3" s="1"/>
  <c r="I24" i="1"/>
  <c r="I23" i="1"/>
  <c r="I38" i="1"/>
  <c r="H38" i="1" s="1"/>
  <c r="G38" i="1" s="1"/>
  <c r="I37" i="1"/>
  <c r="R4" i="1"/>
  <c r="R5" i="1"/>
  <c r="S6" i="1" s="1"/>
  <c r="S54" i="1" s="1"/>
  <c r="R54" i="1" s="1"/>
  <c r="Q54" i="1" s="1"/>
  <c r="P54" i="1" s="1"/>
  <c r="O54" i="1" s="1"/>
  <c r="N54" i="1" s="1"/>
  <c r="M54" i="1" s="1"/>
  <c r="L54" i="1" s="1"/>
  <c r="K54" i="1" s="1"/>
  <c r="J54" i="1" s="1"/>
  <c r="I54" i="1" s="1"/>
  <c r="H54" i="1" s="1"/>
  <c r="G54" i="1" s="1"/>
  <c r="M55" i="3" l="1"/>
  <c r="K34" i="3"/>
  <c r="L53" i="3"/>
  <c r="L52" i="3"/>
  <c r="L43" i="3"/>
  <c r="L30" i="3"/>
  <c r="M33" i="3"/>
  <c r="L33" i="3" s="1"/>
  <c r="K33" i="3" s="1"/>
  <c r="J33" i="3" s="1"/>
  <c r="L31" i="3"/>
  <c r="M29" i="3"/>
  <c r="L29" i="3" s="1"/>
  <c r="K29" i="3" s="1"/>
  <c r="H23" i="1"/>
  <c r="H22" i="1"/>
  <c r="H36" i="1"/>
  <c r="H37" i="1"/>
  <c r="G37" i="1" s="1"/>
  <c r="F37" i="1" s="1"/>
  <c r="S5" i="1"/>
  <c r="S53" i="1" s="1"/>
  <c r="R53" i="1" s="1"/>
  <c r="Q53" i="1" s="1"/>
  <c r="P53" i="1" s="1"/>
  <c r="O53" i="1" s="1"/>
  <c r="N53" i="1" s="1"/>
  <c r="M53" i="1" s="1"/>
  <c r="L53" i="1" s="1"/>
  <c r="K53" i="1" s="1"/>
  <c r="J53" i="1" s="1"/>
  <c r="I53" i="1" s="1"/>
  <c r="H53" i="1" s="1"/>
  <c r="G53" i="1" s="1"/>
  <c r="F53" i="1" s="1"/>
  <c r="S4" i="1"/>
  <c r="S52" i="1" s="1"/>
  <c r="R52" i="1" s="1"/>
  <c r="Q52" i="1" s="1"/>
  <c r="P52" i="1" s="1"/>
  <c r="O52" i="1" s="1"/>
  <c r="N52" i="1" s="1"/>
  <c r="M52" i="1" s="1"/>
  <c r="L52" i="1" s="1"/>
  <c r="K52" i="1" s="1"/>
  <c r="J52" i="1" s="1"/>
  <c r="I52" i="1" s="1"/>
  <c r="H52" i="1" s="1"/>
  <c r="G52" i="1" s="1"/>
  <c r="F52" i="1" s="1"/>
  <c r="E52" i="1" s="1"/>
  <c r="L55" i="3" l="1"/>
  <c r="K55" i="3" s="1"/>
  <c r="J55" i="3" s="1"/>
  <c r="L54" i="3"/>
  <c r="K54" i="3" s="1"/>
  <c r="J54" i="3" s="1"/>
  <c r="I54" i="3" s="1"/>
  <c r="K52" i="3"/>
  <c r="K51" i="3"/>
  <c r="K43" i="3"/>
  <c r="J43" i="3" s="1"/>
  <c r="I43" i="3" s="1"/>
  <c r="K42" i="3"/>
  <c r="L32" i="3"/>
  <c r="K32" i="3" s="1"/>
  <c r="J32" i="3" s="1"/>
  <c r="I32" i="3" s="1"/>
  <c r="K30" i="3"/>
  <c r="G22" i="1"/>
  <c r="G21" i="1"/>
  <c r="G36" i="1"/>
  <c r="F36" i="1" s="1"/>
  <c r="E36" i="1" s="1"/>
  <c r="J51" i="3" l="1"/>
  <c r="K53" i="3"/>
  <c r="J53" i="3" s="1"/>
  <c r="I53" i="3" s="1"/>
  <c r="H53" i="3" s="1"/>
  <c r="J42" i="3"/>
  <c r="I42" i="3" s="1"/>
  <c r="H42" i="3" s="1"/>
  <c r="J41" i="3"/>
  <c r="K31" i="3"/>
  <c r="J31" i="3" s="1"/>
  <c r="I31" i="3" s="1"/>
  <c r="H31" i="3" s="1"/>
  <c r="J29" i="3"/>
  <c r="F21" i="1"/>
  <c r="F20" i="1"/>
  <c r="E20" i="1" s="1"/>
  <c r="J52" i="3" l="1"/>
  <c r="I52" i="3" s="1"/>
  <c r="H52" i="3" s="1"/>
  <c r="G52" i="3" s="1"/>
  <c r="I41" i="3"/>
  <c r="H41" i="3" s="1"/>
  <c r="G41" i="3" s="1"/>
  <c r="I40" i="3"/>
  <c r="H40" i="3" s="1"/>
  <c r="G40" i="3" s="1"/>
  <c r="F40" i="3" s="1"/>
  <c r="J30" i="3"/>
  <c r="I30" i="3" s="1"/>
  <c r="H30" i="3" s="1"/>
  <c r="G30" i="3" s="1"/>
  <c r="I51" i="3" l="1"/>
  <c r="H51" i="3" s="1"/>
  <c r="G51" i="3" s="1"/>
  <c r="F51" i="3" s="1"/>
  <c r="I29" i="3"/>
  <c r="H29" i="3" s="1"/>
  <c r="G29" i="3" s="1"/>
  <c r="F29" i="3" s="1"/>
</calcChain>
</file>

<file path=xl/sharedStrings.xml><?xml version="1.0" encoding="utf-8"?>
<sst xmlns="http://schemas.openxmlformats.org/spreadsheetml/2006/main" count="67" uniqueCount="49">
  <si>
    <t>T</t>
    <phoneticPr fontId="2" type="noConversion"/>
  </si>
  <si>
    <t>S0</t>
    <phoneticPr fontId="2" type="noConversion"/>
  </si>
  <si>
    <t>r</t>
    <phoneticPr fontId="2" type="noConversion"/>
  </si>
  <si>
    <t>sigma</t>
    <phoneticPr fontId="2" type="noConversion"/>
  </si>
  <si>
    <t>c</t>
    <phoneticPr fontId="2" type="noConversion"/>
  </si>
  <si>
    <t>u</t>
    <phoneticPr fontId="2" type="noConversion"/>
  </si>
  <si>
    <t>n</t>
    <phoneticPr fontId="2" type="noConversion"/>
  </si>
  <si>
    <t>d</t>
    <phoneticPr fontId="2" type="noConversion"/>
  </si>
  <si>
    <t>R</t>
    <phoneticPr fontId="2" type="noConversion"/>
  </si>
  <si>
    <t>q</t>
    <phoneticPr fontId="2" type="noConversion"/>
  </si>
  <si>
    <t>R-c</t>
    <phoneticPr fontId="2" type="noConversion"/>
  </si>
  <si>
    <t>1-q</t>
    <phoneticPr fontId="2" type="noConversion"/>
  </si>
  <si>
    <t>Price of Comodity</t>
    <phoneticPr fontId="2" type="noConversion"/>
  </si>
  <si>
    <t>K</t>
    <phoneticPr fontId="2" type="noConversion"/>
  </si>
  <si>
    <t>Price of American Call Option</t>
    <phoneticPr fontId="2" type="noConversion"/>
  </si>
  <si>
    <t>Price of Europian Put Option</t>
    <phoneticPr fontId="2" type="noConversion"/>
  </si>
  <si>
    <t>Price of American Put Option</t>
    <phoneticPr fontId="2" type="noConversion"/>
  </si>
  <si>
    <t>b) Price of American Put Option</t>
    <phoneticPr fontId="2" type="noConversion"/>
  </si>
  <si>
    <t xml:space="preserve">a) Price of American Call option </t>
    <phoneticPr fontId="2" type="noConversion"/>
  </si>
  <si>
    <t>d) The fastest period of exercising American Put Option is 5 period.</t>
    <phoneticPr fontId="2" type="noConversion"/>
  </si>
  <si>
    <t>c) Blue cells are exercising the Option before the mature. Thus, it can be optimal to exercise american put option before the maturity.</t>
    <phoneticPr fontId="2" type="noConversion"/>
  </si>
  <si>
    <t>which is nearly 0.</t>
    <phoneticPr fontId="2" type="noConversion"/>
  </si>
  <si>
    <t>Binomial Model calibrated to Black-Scholes geometric Brownian motion (GBM) model</t>
    <phoneticPr fontId="2" type="noConversion"/>
  </si>
  <si>
    <t>Input Val</t>
    <phoneticPr fontId="2" type="noConversion"/>
  </si>
  <si>
    <t>e) The put-call parity doesn’t holds. Since american put option may exercise before the maturity.</t>
    <phoneticPr fontId="2" type="noConversion"/>
  </si>
  <si>
    <t>R_f</t>
    <phoneticPr fontId="2" type="noConversion"/>
  </si>
  <si>
    <t>Binomial Tree Model(Price)</t>
    <phoneticPr fontId="2" type="noConversion"/>
  </si>
  <si>
    <t>S_0</t>
    <phoneticPr fontId="2" type="noConversion"/>
  </si>
  <si>
    <t>Binomial Tree Model(American Call Option)</t>
    <phoneticPr fontId="2" type="noConversion"/>
  </si>
  <si>
    <t>*Blue cells are exercising.</t>
    <phoneticPr fontId="2" type="noConversion"/>
  </si>
  <si>
    <t xml:space="preserve">Sol) The price of American Call Option is </t>
    <phoneticPr fontId="2" type="noConversion"/>
  </si>
  <si>
    <t>.</t>
    <phoneticPr fontId="2" type="noConversion"/>
  </si>
  <si>
    <t>the price of Europian Call Option is same as Americans,</t>
    <phoneticPr fontId="2" type="noConversion"/>
  </si>
  <si>
    <t xml:space="preserve">Since the American Call Option always exercise at the maturity, </t>
    <phoneticPr fontId="2" type="noConversion"/>
  </si>
  <si>
    <t>Growth Rate</t>
    <phoneticPr fontId="2" type="noConversion"/>
  </si>
  <si>
    <t>Period</t>
    <phoneticPr fontId="2" type="noConversion"/>
  </si>
  <si>
    <t>Value of Tree</t>
    <phoneticPr fontId="2" type="noConversion"/>
  </si>
  <si>
    <t>Price</t>
    <phoneticPr fontId="2" type="noConversion"/>
  </si>
  <si>
    <t>Value of Lease</t>
    <phoneticPr fontId="2" type="noConversion"/>
  </si>
  <si>
    <t>Binomial Lattice</t>
    <phoneticPr fontId="2" type="noConversion"/>
  </si>
  <si>
    <t>rent</t>
    <phoneticPr fontId="2" type="noConversion"/>
  </si>
  <si>
    <t>Total Growth</t>
    <phoneticPr fontId="2" type="noConversion"/>
  </si>
  <si>
    <t>q_n</t>
    <phoneticPr fontId="2" type="noConversion"/>
  </si>
  <si>
    <t>When rent = 0</t>
    <phoneticPr fontId="2" type="noConversion"/>
  </si>
  <si>
    <t>*Blue cells are selling.</t>
    <phoneticPr fontId="2" type="noConversion"/>
  </si>
  <si>
    <t>a) When rent is 0, you can see it is not optimal to cut trees before the last period.</t>
    <phoneticPr fontId="2" type="noConversion"/>
  </si>
  <si>
    <t xml:space="preserve">Wrong!!! </t>
  </si>
  <si>
    <t>b) rent the tree farm and at each period if the price of lumber is at state of blue cells, cut the tree.</t>
    <phoneticPr fontId="2" type="noConversion"/>
  </si>
  <si>
    <t>This binomial tree is calculating the Value of Lease by treating the whole tree farm as one comodity. We calculated the q_n by also considering growth. But this method impies that PV of total future grown tree is equal to price of before grown tree of present which is not in real market. Therefore it cannot be used to price the value of lease.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</si>
</sst>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8" tint="0.39997558519241921"/>
        <bgColor indexed="64"/>
      </patternFill>
    </fill>
    <fill>
      <patternFill patternType="solid">
        <fgColor theme="7"/>
        <bgColor indexed="64"/>
      </patternFill>
    </fill>
  </fills>
  <borders count="19">
    <border>
      <left/>
      <right/>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50">
    <xf numFmtId="0" fontId="0" fillId="0" borderId="0" xfId="0">
      <alignment vertical="center"/>
    </xf>
    <xf numFmtId="0" fontId="3" fillId="0" borderId="0" xfId="0" applyFont="1" applyBorder="1">
      <alignment vertical="center"/>
    </xf>
    <xf numFmtId="0" fontId="3" fillId="0" borderId="0" xfId="0" applyFont="1">
      <alignment vertical="center"/>
    </xf>
    <xf numFmtId="0" fontId="3" fillId="0" borderId="1" xfId="0" applyFont="1" applyBorder="1">
      <alignment vertical="center"/>
    </xf>
    <xf numFmtId="0" fontId="3" fillId="0" borderId="0"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5" xfId="0" applyFont="1" applyFill="1" applyBorder="1">
      <alignment vertical="center"/>
    </xf>
    <xf numFmtId="9" fontId="3" fillId="2" borderId="5" xfId="0" applyNumberFormat="1" applyFont="1" applyFill="1" applyBorder="1">
      <alignment vertical="center"/>
    </xf>
    <xf numFmtId="9" fontId="3" fillId="2" borderId="5" xfId="1"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4" xfId="0" applyFont="1" applyFill="1" applyBorder="1">
      <alignment vertical="center"/>
    </xf>
    <xf numFmtId="0" fontId="3" fillId="0" borderId="13" xfId="0" applyFont="1" applyBorder="1">
      <alignment vertical="center"/>
    </xf>
    <xf numFmtId="0" fontId="3" fillId="0" borderId="8" xfId="0" applyFont="1" applyFill="1" applyBorder="1">
      <alignment vertical="center"/>
    </xf>
    <xf numFmtId="0" fontId="3" fillId="0" borderId="14" xfId="0" applyFont="1" applyBorder="1">
      <alignment vertical="center"/>
    </xf>
    <xf numFmtId="0" fontId="3" fillId="0" borderId="15" xfId="0" applyFont="1" applyBorder="1">
      <alignment vertical="center"/>
    </xf>
    <xf numFmtId="0" fontId="3" fillId="0" borderId="15" xfId="0" applyFont="1" applyFill="1" applyBorder="1">
      <alignment vertical="center"/>
    </xf>
    <xf numFmtId="0" fontId="3" fillId="0" borderId="16" xfId="0" applyFont="1" applyFill="1" applyBorder="1">
      <alignment vertical="center"/>
    </xf>
    <xf numFmtId="0" fontId="3" fillId="0" borderId="16" xfId="0" applyFont="1" applyBorder="1">
      <alignment vertical="center"/>
    </xf>
    <xf numFmtId="0" fontId="3" fillId="3" borderId="0" xfId="0" applyFont="1" applyFill="1" applyBorder="1">
      <alignment vertical="center"/>
    </xf>
    <xf numFmtId="0" fontId="3" fillId="3" borderId="8" xfId="0" applyFont="1" applyFill="1" applyBorder="1">
      <alignment vertical="center"/>
    </xf>
    <xf numFmtId="0" fontId="3" fillId="3" borderId="3" xfId="0" applyFont="1" applyFill="1" applyBorder="1">
      <alignment vertical="center"/>
    </xf>
    <xf numFmtId="0" fontId="3" fillId="3" borderId="6" xfId="0" applyFont="1" applyFill="1" applyBorder="1">
      <alignment vertical="center"/>
    </xf>
    <xf numFmtId="0" fontId="3" fillId="3" borderId="7" xfId="0" applyFont="1" applyFill="1" applyBorder="1">
      <alignment vertical="center"/>
    </xf>
    <xf numFmtId="0" fontId="3" fillId="3" borderId="2" xfId="0" applyFont="1" applyFill="1" applyBorder="1">
      <alignment vertical="center"/>
    </xf>
    <xf numFmtId="0" fontId="3" fillId="3" borderId="13" xfId="0" applyFont="1" applyFill="1" applyBorder="1">
      <alignment vertical="center"/>
    </xf>
    <xf numFmtId="0" fontId="3" fillId="0" borderId="14" xfId="0" applyFont="1" applyFill="1" applyBorder="1">
      <alignment vertical="center"/>
    </xf>
    <xf numFmtId="0" fontId="3" fillId="3" borderId="4" xfId="0" applyFont="1" applyFill="1" applyBorder="1">
      <alignment vertical="center"/>
    </xf>
    <xf numFmtId="0" fontId="3" fillId="3" borderId="5" xfId="0" applyFont="1" applyFill="1" applyBorder="1">
      <alignment vertical="center"/>
    </xf>
    <xf numFmtId="0" fontId="3" fillId="0" borderId="17" xfId="0" applyFont="1" applyBorder="1">
      <alignment vertical="center"/>
    </xf>
    <xf numFmtId="0" fontId="3" fillId="0" borderId="18" xfId="0" applyFont="1" applyBorder="1">
      <alignment vertical="center"/>
    </xf>
    <xf numFmtId="0" fontId="3" fillId="0" borderId="5" xfId="0" applyFont="1" applyBorder="1" applyAlignment="1">
      <alignment vertical="center" wrapText="1"/>
    </xf>
    <xf numFmtId="0" fontId="3" fillId="0" borderId="10" xfId="0" applyFont="1" applyBorder="1" applyAlignment="1">
      <alignment vertical="center" wrapText="1"/>
    </xf>
    <xf numFmtId="0" fontId="3" fillId="0" borderId="4" xfId="0" applyFont="1" applyBorder="1" applyAlignment="1">
      <alignment horizontal="left" vertical="top" wrapText="1"/>
    </xf>
    <xf numFmtId="0" fontId="3" fillId="3" borderId="4" xfId="0" applyFont="1" applyFill="1" applyBorder="1" applyAlignment="1">
      <alignment horizontal="left" vertical="top" wrapText="1"/>
    </xf>
    <xf numFmtId="0" fontId="3" fillId="0" borderId="9" xfId="0" applyFont="1" applyBorder="1" applyAlignment="1">
      <alignment horizontal="left" vertical="top" wrapText="1"/>
    </xf>
    <xf numFmtId="0" fontId="3" fillId="3" borderId="11" xfId="0" applyFont="1" applyFill="1" applyBorder="1" applyAlignment="1">
      <alignment horizontal="left" vertical="top" wrapText="1"/>
    </xf>
    <xf numFmtId="0" fontId="3" fillId="3" borderId="9" xfId="0" applyFont="1" applyFill="1" applyBorder="1" applyAlignment="1">
      <alignment horizontal="left" vertical="top" wrapText="1"/>
    </xf>
    <xf numFmtId="0" fontId="4" fillId="0" borderId="11" xfId="0" applyFont="1" applyBorder="1">
      <alignment vertical="center"/>
    </xf>
  </cellXfs>
  <cellStyles count="2">
    <cellStyle name="백분율" xfId="1" builtinId="5"/>
    <cellStyle name="표준" xfId="0" builtinId="0"/>
  </cellStyles>
  <dxfs count="5">
    <dxf>
      <fill>
        <patternFill>
          <bgColor theme="8" tint="0.39994506668294322"/>
        </patternFill>
      </fill>
    </dxf>
    <dxf>
      <fill>
        <patternFill>
          <bgColor theme="8" tint="0.39994506668294322"/>
        </patternFill>
      </fill>
    </dxf>
    <dxf>
      <fill>
        <patternFill>
          <bgColor theme="8" tint="0.39994506668294322"/>
        </patternFill>
      </fill>
    </dxf>
    <dxf>
      <font>
        <b/>
        <i val="0"/>
      </font>
      <fill>
        <patternFill>
          <bgColor theme="8" tint="0.39994506668294322"/>
        </patternFill>
      </fill>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104-FE17-4B13-B0E1-8161C1B402F9}">
  <dimension ref="A1:T76"/>
  <sheetViews>
    <sheetView zoomScale="73" workbookViewId="0">
      <selection activeCell="E52" sqref="E52"/>
    </sheetView>
  </sheetViews>
  <sheetFormatPr defaultRowHeight="17" x14ac:dyDescent="0.45"/>
  <cols>
    <col min="1" max="16384" width="8.6640625" style="2"/>
  </cols>
  <sheetData>
    <row r="1" spans="1:20" ht="17.5" thickBot="1" x14ac:dyDescent="0.5"/>
    <row r="2" spans="1:20" ht="17.5" thickBot="1" x14ac:dyDescent="0.5">
      <c r="A2" s="2" t="s">
        <v>23</v>
      </c>
      <c r="B2" s="5" t="s">
        <v>0</v>
      </c>
      <c r="C2" s="6">
        <v>0.25</v>
      </c>
      <c r="E2" s="2" t="s">
        <v>22</v>
      </c>
    </row>
    <row r="3" spans="1:20" ht="17.5" thickBot="1" x14ac:dyDescent="0.5">
      <c r="B3" s="7" t="s">
        <v>1</v>
      </c>
      <c r="C3" s="8">
        <v>100</v>
      </c>
      <c r="E3" s="25">
        <v>0</v>
      </c>
      <c r="F3" s="26">
        <v>1</v>
      </c>
      <c r="G3" s="26">
        <v>2</v>
      </c>
      <c r="H3" s="26">
        <v>3</v>
      </c>
      <c r="I3" s="26">
        <v>4</v>
      </c>
      <c r="J3" s="26">
        <v>5</v>
      </c>
      <c r="K3" s="26">
        <v>6</v>
      </c>
      <c r="L3" s="26">
        <v>7</v>
      </c>
      <c r="M3" s="26">
        <v>8</v>
      </c>
      <c r="N3" s="26">
        <v>9</v>
      </c>
      <c r="O3" s="26">
        <v>10</v>
      </c>
      <c r="P3" s="26">
        <v>11</v>
      </c>
      <c r="Q3" s="26">
        <v>12</v>
      </c>
      <c r="R3" s="26">
        <v>13</v>
      </c>
      <c r="S3" s="26">
        <v>14</v>
      </c>
      <c r="T3" s="29">
        <v>15</v>
      </c>
    </row>
    <row r="4" spans="1:20" x14ac:dyDescent="0.45">
      <c r="B4" s="7" t="s">
        <v>2</v>
      </c>
      <c r="C4" s="9">
        <v>0.02</v>
      </c>
      <c r="E4" s="13">
        <f>C3</f>
        <v>100</v>
      </c>
      <c r="F4" s="19">
        <f>E4*$C$11</f>
        <v>103.94896104013375</v>
      </c>
      <c r="G4" s="19">
        <f t="shared" ref="G4:T4" si="0">F4*$C$11</f>
        <v>108.05386501323245</v>
      </c>
      <c r="H4" s="19">
        <f t="shared" si="0"/>
        <v>112.32087004496373</v>
      </c>
      <c r="I4" s="19">
        <f t="shared" si="0"/>
        <v>116.75637744297862</v>
      </c>
      <c r="J4" s="19">
        <f t="shared" si="0"/>
        <v>121.36704130007337</v>
      </c>
      <c r="K4" s="19">
        <f t="shared" si="0"/>
        <v>126.15977847657631</v>
      </c>
      <c r="L4" s="19">
        <f t="shared" si="0"/>
        <v>131.14177897693537</v>
      </c>
      <c r="M4" s="19">
        <f t="shared" si="0"/>
        <v>136.32051673607288</v>
      </c>
      <c r="N4" s="19">
        <f t="shared" si="0"/>
        <v>141.70376083168941</v>
      </c>
      <c r="O4" s="19">
        <f t="shared" si="0"/>
        <v>147.29958713933715</v>
      </c>
      <c r="P4" s="19">
        <f t="shared" si="0"/>
        <v>153.11639044774745</v>
      </c>
      <c r="Q4" s="19">
        <f t="shared" si="0"/>
        <v>159.16289705258808</v>
      </c>
      <c r="R4" s="19">
        <f t="shared" si="0"/>
        <v>165.44817784754298</v>
      </c>
      <c r="S4" s="19">
        <f>R4*$C$11</f>
        <v>171.98166193235366</v>
      </c>
      <c r="T4" s="14">
        <v>178.77315075823685</v>
      </c>
    </row>
    <row r="5" spans="1:20" x14ac:dyDescent="0.45">
      <c r="B5" s="7" t="s">
        <v>3</v>
      </c>
      <c r="C5" s="10">
        <v>0.3</v>
      </c>
      <c r="E5" s="15"/>
      <c r="F5" s="1">
        <f>E4*$C$12</f>
        <v>96.201057710803767</v>
      </c>
      <c r="G5" s="1">
        <f>F4*$C$12</f>
        <v>99.999999999999986</v>
      </c>
      <c r="H5" s="1">
        <f>G4*$C$12</f>
        <v>103.94896104013375</v>
      </c>
      <c r="I5" s="1">
        <f>H4*$C$12</f>
        <v>108.05386501323245</v>
      </c>
      <c r="J5" s="1">
        <f>I4*$C$12</f>
        <v>112.32087004496373</v>
      </c>
      <c r="K5" s="1">
        <f>J4*$C$12</f>
        <v>116.75637744297862</v>
      </c>
      <c r="L5" s="1">
        <f>K4*$C$12</f>
        <v>121.36704130007335</v>
      </c>
      <c r="M5" s="1">
        <f>L4*$C$12</f>
        <v>126.15977847657631</v>
      </c>
      <c r="N5" s="1">
        <f>M4*$C$12</f>
        <v>131.14177897693537</v>
      </c>
      <c r="O5" s="1">
        <f>N4*$C$12</f>
        <v>136.32051673607288</v>
      </c>
      <c r="P5" s="1">
        <f>O4*$C$12</f>
        <v>141.70376083168941</v>
      </c>
      <c r="Q5" s="1">
        <f>P4*$C$12</f>
        <v>147.29958713933715</v>
      </c>
      <c r="R5" s="1">
        <f>Q4*$C$12</f>
        <v>153.11639044774745</v>
      </c>
      <c r="S5" s="1">
        <f>R4*$C$12</f>
        <v>159.16289705258808</v>
      </c>
      <c r="T5" s="16">
        <v>165.44817784754298</v>
      </c>
    </row>
    <row r="6" spans="1:20" x14ac:dyDescent="0.45">
      <c r="B6" s="7" t="s">
        <v>4</v>
      </c>
      <c r="C6" s="9">
        <v>0.01</v>
      </c>
      <c r="E6" s="15"/>
      <c r="F6" s="1"/>
      <c r="G6" s="1">
        <f>F5*$C$12</f>
        <v>92.546435046773965</v>
      </c>
      <c r="H6" s="1">
        <f>G5*$C$12</f>
        <v>96.201057710803752</v>
      </c>
      <c r="I6" s="1">
        <f>H5*$C$12</f>
        <v>99.999999999999986</v>
      </c>
      <c r="J6" s="1">
        <f>I5*$C$12</f>
        <v>103.94896104013375</v>
      </c>
      <c r="K6" s="1">
        <f>J5*$C$12</f>
        <v>108.05386501323245</v>
      </c>
      <c r="L6" s="1">
        <f>K5*$C$12</f>
        <v>112.32087004496373</v>
      </c>
      <c r="M6" s="1">
        <f>L5*$C$12</f>
        <v>116.7563774429786</v>
      </c>
      <c r="N6" s="1">
        <f>M5*$C$12</f>
        <v>121.36704130007335</v>
      </c>
      <c r="O6" s="1">
        <f>N5*$C$12</f>
        <v>126.15977847657631</v>
      </c>
      <c r="P6" s="1">
        <f>O5*$C$12</f>
        <v>131.14177897693537</v>
      </c>
      <c r="Q6" s="1">
        <f>P5*$C$12</f>
        <v>136.32051673607288</v>
      </c>
      <c r="R6" s="1">
        <f>Q5*$C$12</f>
        <v>141.70376083168941</v>
      </c>
      <c r="S6" s="1">
        <f>R5*$C$12</f>
        <v>147.29958713933715</v>
      </c>
      <c r="T6" s="16">
        <v>153.11639044774745</v>
      </c>
    </row>
    <row r="7" spans="1:20" x14ac:dyDescent="0.45">
      <c r="B7" s="7" t="s">
        <v>6</v>
      </c>
      <c r="C7" s="8">
        <v>15</v>
      </c>
      <c r="E7" s="15"/>
      <c r="F7" s="1"/>
      <c r="G7" s="1"/>
      <c r="H7" s="1">
        <f>G6*$C$12</f>
        <v>89.030649388638537</v>
      </c>
      <c r="I7" s="1">
        <f>H6*$C$12</f>
        <v>92.546435046773951</v>
      </c>
      <c r="J7" s="1">
        <f>I6*$C$12</f>
        <v>96.201057710803752</v>
      </c>
      <c r="K7" s="1">
        <f>J6*$C$12</f>
        <v>99.999999999999986</v>
      </c>
      <c r="L7" s="1">
        <f>K6*$C$12</f>
        <v>103.94896104013375</v>
      </c>
      <c r="M7" s="1">
        <f>L6*$C$12</f>
        <v>108.05386501323245</v>
      </c>
      <c r="N7" s="1">
        <f>M6*$C$12</f>
        <v>112.32087004496371</v>
      </c>
      <c r="O7" s="1">
        <f>N6*$C$12</f>
        <v>116.7563774429786</v>
      </c>
      <c r="P7" s="1">
        <f>O6*$C$12</f>
        <v>121.36704130007335</v>
      </c>
      <c r="Q7" s="1">
        <f>P6*$C$12</f>
        <v>126.15977847657631</v>
      </c>
      <c r="R7" s="1">
        <f>Q6*$C$12</f>
        <v>131.14177897693537</v>
      </c>
      <c r="S7" s="1">
        <f>R6*$C$12</f>
        <v>136.32051673607288</v>
      </c>
      <c r="T7" s="16">
        <v>141.70376083168941</v>
      </c>
    </row>
    <row r="8" spans="1:20" ht="17.5" thickBot="1" x14ac:dyDescent="0.5">
      <c r="B8" s="11" t="s">
        <v>13</v>
      </c>
      <c r="C8" s="12">
        <v>110</v>
      </c>
      <c r="E8" s="15"/>
      <c r="F8" s="1"/>
      <c r="G8" s="1"/>
      <c r="H8" s="1"/>
      <c r="I8" s="1">
        <f>H7*$C$12</f>
        <v>85.64842639866751</v>
      </c>
      <c r="J8" s="1">
        <f>I7*$C$12</f>
        <v>89.030649388638523</v>
      </c>
      <c r="K8" s="1">
        <f>J7*$C$12</f>
        <v>92.546435046773951</v>
      </c>
      <c r="L8" s="1">
        <f>K7*$C$12</f>
        <v>96.201057710803752</v>
      </c>
      <c r="M8" s="1">
        <f>L7*$C$12</f>
        <v>99.999999999999986</v>
      </c>
      <c r="N8" s="1">
        <f>M7*$C$12</f>
        <v>103.94896104013375</v>
      </c>
      <c r="O8" s="1">
        <f>N7*$C$12</f>
        <v>108.05386501323244</v>
      </c>
      <c r="P8" s="1">
        <f>O7*$C$12</f>
        <v>112.32087004496371</v>
      </c>
      <c r="Q8" s="1">
        <f>P7*$C$12</f>
        <v>116.7563774429786</v>
      </c>
      <c r="R8" s="1">
        <f>Q7*$C$12</f>
        <v>121.36704130007335</v>
      </c>
      <c r="S8" s="1">
        <f>R7*$C$12</f>
        <v>126.15977847657631</v>
      </c>
      <c r="T8" s="16">
        <v>131.14177897693537</v>
      </c>
    </row>
    <row r="9" spans="1:20" x14ac:dyDescent="0.45">
      <c r="B9" s="13" t="s">
        <v>8</v>
      </c>
      <c r="C9" s="14">
        <f>EXP(C4*C2/C7)</f>
        <v>1.0003333888950623</v>
      </c>
      <c r="E9" s="15"/>
      <c r="F9" s="1"/>
      <c r="G9" s="1"/>
      <c r="H9" s="1"/>
      <c r="I9" s="1"/>
      <c r="J9" s="1">
        <f>I8*$C$12</f>
        <v>82.394692108177409</v>
      </c>
      <c r="K9" s="1">
        <f>J8*$C$12</f>
        <v>85.648426398667496</v>
      </c>
      <c r="L9" s="1">
        <f>K8*$C$12</f>
        <v>89.030649388638523</v>
      </c>
      <c r="M9" s="1">
        <f>L8*$C$12</f>
        <v>92.546435046773951</v>
      </c>
      <c r="N9" s="1">
        <f>M8*$C$12</f>
        <v>96.201057710803752</v>
      </c>
      <c r="O9" s="1">
        <f>N8*$C$12</f>
        <v>99.999999999999986</v>
      </c>
      <c r="P9" s="1">
        <f>O8*$C$12</f>
        <v>103.94896104013374</v>
      </c>
      <c r="Q9" s="1">
        <f>P8*$C$12</f>
        <v>108.05386501323244</v>
      </c>
      <c r="R9" s="1">
        <f>Q8*$C$12</f>
        <v>112.32087004496371</v>
      </c>
      <c r="S9" s="1">
        <f>R8*$C$12</f>
        <v>116.7563774429786</v>
      </c>
      <c r="T9" s="16">
        <v>121.36704130007335</v>
      </c>
    </row>
    <row r="10" spans="1:20" x14ac:dyDescent="0.45">
      <c r="B10" s="15" t="s">
        <v>10</v>
      </c>
      <c r="C10" s="16">
        <f>EXP((C4-C6)*C2/C7)</f>
        <v>1.0001666805563272</v>
      </c>
      <c r="E10" s="15"/>
      <c r="F10" s="1"/>
      <c r="G10" s="1"/>
      <c r="H10" s="1"/>
      <c r="I10" s="1"/>
      <c r="J10" s="1"/>
      <c r="K10" s="1">
        <f>J9*$C$12</f>
        <v>79.264565305626817</v>
      </c>
      <c r="L10" s="1">
        <f>K9*$C$12</f>
        <v>82.394692108177395</v>
      </c>
      <c r="M10" s="1">
        <f>L9*$C$12</f>
        <v>85.648426398667496</v>
      </c>
      <c r="N10" s="1">
        <f>M9*$C$12</f>
        <v>89.030649388638523</v>
      </c>
      <c r="O10" s="1">
        <f>N9*$C$12</f>
        <v>92.546435046773951</v>
      </c>
      <c r="P10" s="1">
        <f>O9*$C$12</f>
        <v>96.201057710803752</v>
      </c>
      <c r="Q10" s="1">
        <f>P9*$C$12</f>
        <v>99.999999999999972</v>
      </c>
      <c r="R10" s="1">
        <f>Q9*$C$12</f>
        <v>103.94896104013374</v>
      </c>
      <c r="S10" s="1">
        <f>R9*$C$12</f>
        <v>108.05386501323244</v>
      </c>
      <c r="T10" s="16">
        <v>112.32087004496371</v>
      </c>
    </row>
    <row r="11" spans="1:20" x14ac:dyDescent="0.45">
      <c r="B11" s="15" t="s">
        <v>5</v>
      </c>
      <c r="C11" s="16">
        <f>EXP(C5*SQRT(C2/C7))</f>
        <v>1.0394896104013376</v>
      </c>
      <c r="E11" s="15"/>
      <c r="F11" s="1"/>
      <c r="G11" s="1"/>
      <c r="H11" s="1"/>
      <c r="I11" s="1"/>
      <c r="J11" s="1"/>
      <c r="K11" s="1"/>
      <c r="L11" s="1">
        <f>K10*$C$12</f>
        <v>76.253350213883792</v>
      </c>
      <c r="M11" s="1">
        <f>L10*$C$12</f>
        <v>79.264565305626803</v>
      </c>
      <c r="N11" s="1">
        <f>M10*$C$12</f>
        <v>82.394692108177395</v>
      </c>
      <c r="O11" s="1">
        <f>N10*$C$12</f>
        <v>85.648426398667496</v>
      </c>
      <c r="P11" s="1">
        <f>O10*$C$12</f>
        <v>89.030649388638523</v>
      </c>
      <c r="Q11" s="1">
        <f>P10*$C$12</f>
        <v>92.546435046773951</v>
      </c>
      <c r="R11" s="1">
        <f>Q10*$C$12</f>
        <v>96.201057710803738</v>
      </c>
      <c r="S11" s="1">
        <f>R10*$C$12</f>
        <v>99.999999999999972</v>
      </c>
      <c r="T11" s="16">
        <v>103.94896104013374</v>
      </c>
    </row>
    <row r="12" spans="1:20" x14ac:dyDescent="0.45">
      <c r="B12" s="15" t="s">
        <v>7</v>
      </c>
      <c r="C12" s="16">
        <f>1/C11</f>
        <v>0.96201057710803761</v>
      </c>
      <c r="E12" s="15"/>
      <c r="F12" s="1"/>
      <c r="G12" s="1"/>
      <c r="H12" s="1"/>
      <c r="I12" s="1"/>
      <c r="J12" s="1"/>
      <c r="K12" s="1"/>
      <c r="L12" s="1"/>
      <c r="M12" s="1">
        <f>L11*$C$12</f>
        <v>73.356529445679655</v>
      </c>
      <c r="N12" s="1">
        <f>M11*$C$12</f>
        <v>76.253350213883778</v>
      </c>
      <c r="O12" s="1">
        <f>N11*$C$12</f>
        <v>79.264565305626803</v>
      </c>
      <c r="P12" s="1">
        <f>O11*$C$12</f>
        <v>82.394692108177395</v>
      </c>
      <c r="Q12" s="1">
        <f>P11*$C$12</f>
        <v>85.648426398667496</v>
      </c>
      <c r="R12" s="1">
        <f>Q11*$C$12</f>
        <v>89.030649388638523</v>
      </c>
      <c r="S12" s="1">
        <f>R11*$C$12</f>
        <v>92.546435046773937</v>
      </c>
      <c r="T12" s="16">
        <v>96.201057710803738</v>
      </c>
    </row>
    <row r="13" spans="1:20" x14ac:dyDescent="0.45">
      <c r="B13" s="15" t="s">
        <v>9</v>
      </c>
      <c r="C13" s="16">
        <f>(C10-C12)/(C11-C12)</f>
        <v>0.49247005062451049</v>
      </c>
      <c r="E13" s="15"/>
      <c r="F13" s="1"/>
      <c r="G13" s="1"/>
      <c r="H13" s="1"/>
      <c r="I13" s="1"/>
      <c r="J13" s="1"/>
      <c r="K13" s="1"/>
      <c r="L13" s="1"/>
      <c r="M13" s="1"/>
      <c r="N13" s="1">
        <f>M12*$C$12</f>
        <v>70.569757226681034</v>
      </c>
      <c r="O13" s="1">
        <f>N12*$C$12</f>
        <v>73.356529445679641</v>
      </c>
      <c r="P13" s="1">
        <f>O12*$C$12</f>
        <v>76.253350213883778</v>
      </c>
      <c r="Q13" s="1">
        <f>P12*$C$12</f>
        <v>79.264565305626803</v>
      </c>
      <c r="R13" s="1">
        <f>Q12*$C$12</f>
        <v>82.394692108177395</v>
      </c>
      <c r="S13" s="1">
        <f>R12*$C$12</f>
        <v>85.648426398667496</v>
      </c>
      <c r="T13" s="16">
        <v>89.030649388638508</v>
      </c>
    </row>
    <row r="14" spans="1:20" ht="17.5" thickBot="1" x14ac:dyDescent="0.5">
      <c r="B14" s="17" t="s">
        <v>11</v>
      </c>
      <c r="C14" s="18">
        <f>1-C13</f>
        <v>0.50752994937548945</v>
      </c>
      <c r="E14" s="15"/>
      <c r="F14" s="1"/>
      <c r="G14" s="1"/>
      <c r="H14" s="1"/>
      <c r="I14" s="1"/>
      <c r="J14" s="1"/>
      <c r="K14" s="1"/>
      <c r="L14" s="1"/>
      <c r="M14" s="1"/>
      <c r="N14" s="1"/>
      <c r="O14" s="1">
        <f>N13*$C$12</f>
        <v>67.88885287601353</v>
      </c>
      <c r="P14" s="1">
        <f>O13*$C$12</f>
        <v>70.56975722668102</v>
      </c>
      <c r="Q14" s="1">
        <f>P13*$C$12</f>
        <v>73.356529445679641</v>
      </c>
      <c r="R14" s="1">
        <f>Q13*$C$12</f>
        <v>76.253350213883778</v>
      </c>
      <c r="S14" s="1">
        <f>R13*$C$12</f>
        <v>79.264565305626803</v>
      </c>
      <c r="T14" s="16">
        <v>82.394692108177395</v>
      </c>
    </row>
    <row r="15" spans="1:20" ht="17.5" thickBot="1" x14ac:dyDescent="0.5">
      <c r="E15" s="15"/>
      <c r="F15" s="1"/>
      <c r="G15" s="1"/>
      <c r="H15" s="1"/>
      <c r="I15" s="1"/>
      <c r="J15" s="1"/>
      <c r="K15" s="1"/>
      <c r="L15" s="1"/>
      <c r="M15" s="1"/>
      <c r="N15" s="1"/>
      <c r="O15" s="1"/>
      <c r="P15" s="1">
        <f>O14*$C$12</f>
        <v>65.309794534456429</v>
      </c>
      <c r="Q15" s="1">
        <f>P14*$C$12</f>
        <v>67.888852876013516</v>
      </c>
      <c r="R15" s="1">
        <f>Q14*$C$12</f>
        <v>70.56975722668102</v>
      </c>
      <c r="S15" s="1">
        <f>R14*$C$12</f>
        <v>73.356529445679641</v>
      </c>
      <c r="T15" s="16">
        <v>76.253350213883778</v>
      </c>
    </row>
    <row r="16" spans="1:20" ht="17.5" thickBot="1" x14ac:dyDescent="0.5">
      <c r="E16" s="15"/>
      <c r="F16" s="25" t="s">
        <v>12</v>
      </c>
      <c r="G16" s="29"/>
      <c r="H16" s="1"/>
      <c r="I16" s="1"/>
      <c r="J16" s="1"/>
      <c r="K16" s="1"/>
      <c r="L16" s="1"/>
      <c r="M16" s="1"/>
      <c r="N16" s="1"/>
      <c r="O16" s="1"/>
      <c r="P16" s="1"/>
      <c r="Q16" s="1">
        <f>P15*$C$12</f>
        <v>62.828713130899793</v>
      </c>
      <c r="R16" s="1">
        <f>Q15*$C$12</f>
        <v>65.309794534456415</v>
      </c>
      <c r="S16" s="1">
        <f>R15*$C$12</f>
        <v>67.888852876013516</v>
      </c>
      <c r="T16" s="16">
        <v>70.56975722668102</v>
      </c>
    </row>
    <row r="17" spans="5:20" x14ac:dyDescent="0.45">
      <c r="E17" s="15"/>
      <c r="F17" s="1"/>
      <c r="G17" s="1"/>
      <c r="H17" s="1"/>
      <c r="I17" s="1"/>
      <c r="J17" s="1"/>
      <c r="K17" s="1"/>
      <c r="L17" s="1"/>
      <c r="M17" s="1"/>
      <c r="N17" s="1"/>
      <c r="O17" s="1"/>
      <c r="P17" s="1"/>
      <c r="Q17" s="1"/>
      <c r="R17" s="1">
        <f>Q16*$C$12</f>
        <v>60.441886578012252</v>
      </c>
      <c r="S17" s="1">
        <f>R16*$C$12</f>
        <v>62.828713130899779</v>
      </c>
      <c r="T17" s="16">
        <v>65.309794534456415</v>
      </c>
    </row>
    <row r="18" spans="5:20" x14ac:dyDescent="0.45">
      <c r="E18" s="15"/>
      <c r="F18" s="1"/>
      <c r="G18" s="1"/>
      <c r="H18" s="1"/>
      <c r="I18" s="1"/>
      <c r="J18" s="1"/>
      <c r="K18" s="1"/>
      <c r="L18" s="1"/>
      <c r="M18" s="1"/>
      <c r="N18" s="1"/>
      <c r="O18" s="1"/>
      <c r="P18" s="1"/>
      <c r="Q18" s="1"/>
      <c r="R18" s="1"/>
      <c r="S18" s="1">
        <f>R17*$C$12</f>
        <v>58.145734188412121</v>
      </c>
      <c r="T18" s="16">
        <v>60.441886578012237</v>
      </c>
    </row>
    <row r="19" spans="5:20" ht="17.5" thickBot="1" x14ac:dyDescent="0.5">
      <c r="E19" s="17"/>
      <c r="F19" s="23"/>
      <c r="G19" s="23"/>
      <c r="H19" s="23"/>
      <c r="I19" s="23"/>
      <c r="J19" s="23"/>
      <c r="K19" s="23"/>
      <c r="L19" s="23"/>
      <c r="M19" s="23"/>
      <c r="N19" s="23"/>
      <c r="O19" s="23"/>
      <c r="P19" s="23"/>
      <c r="Q19" s="23"/>
      <c r="R19" s="23"/>
      <c r="S19" s="23"/>
      <c r="T19" s="18">
        <v>55.936811302964898</v>
      </c>
    </row>
    <row r="20" spans="5:20" x14ac:dyDescent="0.45">
      <c r="E20" s="35">
        <f t="shared" ref="E20:R26" si="1">IF((F20*$C$13+F21*$C$14)/$C$9&gt;0, (F20*$C$13+F21*$C$14)/$C$9, 0)</f>
        <v>2.6040771329665637</v>
      </c>
      <c r="F20" s="24">
        <f t="shared" si="1"/>
        <v>3.750414491195559</v>
      </c>
      <c r="G20" s="24">
        <f t="shared" si="1"/>
        <v>5.3023788150350546</v>
      </c>
      <c r="H20" s="24">
        <f t="shared" si="1"/>
        <v>7.3477013896336505</v>
      </c>
      <c r="I20" s="24">
        <f t="shared" si="1"/>
        <v>9.9640082516547004</v>
      </c>
      <c r="J20" s="24">
        <f t="shared" si="1"/>
        <v>13.202730592989127</v>
      </c>
      <c r="K20" s="24">
        <f t="shared" si="1"/>
        <v>17.072245928651149</v>
      </c>
      <c r="L20" s="24">
        <f t="shared" si="1"/>
        <v>21.526809809516344</v>
      </c>
      <c r="M20" s="24">
        <f t="shared" si="1"/>
        <v>26.470302195546125</v>
      </c>
      <c r="N20" s="24">
        <f t="shared" si="1"/>
        <v>31.781908045720105</v>
      </c>
      <c r="O20" s="24">
        <f t="shared" si="1"/>
        <v>37.36006925527024</v>
      </c>
      <c r="P20" s="24">
        <f t="shared" si="1"/>
        <v>43.160915804751305</v>
      </c>
      <c r="Q20" s="24">
        <f t="shared" si="1"/>
        <v>49.193280514437177</v>
      </c>
      <c r="R20" s="24">
        <f t="shared" si="1"/>
        <v>55.466346539791445</v>
      </c>
      <c r="S20" s="24">
        <f>IF((T20*$C$13+T21*$C$14)/$C$9&gt;0, (T20*$C$13+T21*$C$14)/$C$9, 0)</f>
        <v>61.989661266767605</v>
      </c>
      <c r="T20" s="14">
        <f>IF(T4-$C$8&gt;0, T4-$C$8, 0)</f>
        <v>68.773150758236852</v>
      </c>
    </row>
    <row r="21" spans="5:20" x14ac:dyDescent="0.45">
      <c r="E21" s="22"/>
      <c r="F21" s="4">
        <f t="shared" si="1"/>
        <v>1.4934655382510746</v>
      </c>
      <c r="G21" s="4">
        <f t="shared" si="1"/>
        <v>2.2469650819058313</v>
      </c>
      <c r="H21" s="4">
        <f t="shared" si="1"/>
        <v>3.3212300003120494</v>
      </c>
      <c r="I21" s="4">
        <f t="shared" si="1"/>
        <v>4.8138546041904728</v>
      </c>
      <c r="J21" s="4">
        <f t="shared" si="1"/>
        <v>6.8279334886721434</v>
      </c>
      <c r="K21" s="4">
        <f t="shared" si="1"/>
        <v>9.4567077783335129</v>
      </c>
      <c r="L21" s="4">
        <f t="shared" si="1"/>
        <v>12.761076498343078</v>
      </c>
      <c r="M21" s="4">
        <f t="shared" si="1"/>
        <v>16.74414595044718</v>
      </c>
      <c r="N21" s="4">
        <f t="shared" si="1"/>
        <v>21.333695182818008</v>
      </c>
      <c r="O21" s="4">
        <f t="shared" si="1"/>
        <v>26.390144266223512</v>
      </c>
      <c r="P21" s="4">
        <f t="shared" si="1"/>
        <v>31.755892072860888</v>
      </c>
      <c r="Q21" s="4">
        <f t="shared" si="1"/>
        <v>37.335900773476261</v>
      </c>
      <c r="R21" s="4">
        <f t="shared" si="1"/>
        <v>43.138669050772663</v>
      </c>
      <c r="S21" s="4">
        <f t="shared" ref="S21:S33" si="2">IF((T21*$C$13+T22*$C$14)/$C$9&gt;0, (T21*$C$13+T22*$C$14)/$C$9, 0)</f>
        <v>49.173032669786807</v>
      </c>
      <c r="T21" s="16">
        <f t="shared" ref="T21:T35" si="3">IF(T5-$C$8&gt;0, T5-$C$8, 0)</f>
        <v>55.448177847542979</v>
      </c>
    </row>
    <row r="22" spans="5:20" x14ac:dyDescent="0.45">
      <c r="E22" s="22"/>
      <c r="F22" s="4"/>
      <c r="G22" s="4">
        <f t="shared" si="1"/>
        <v>0.76330556633299396</v>
      </c>
      <c r="H22" s="4">
        <f t="shared" si="1"/>
        <v>1.2060527452135705</v>
      </c>
      <c r="I22" s="4">
        <f t="shared" si="1"/>
        <v>1.8750776029245009</v>
      </c>
      <c r="J22" s="4">
        <f t="shared" si="1"/>
        <v>2.862701483564825</v>
      </c>
      <c r="K22" s="4">
        <f t="shared" si="1"/>
        <v>4.2816477928254626</v>
      </c>
      <c r="L22" s="4">
        <f t="shared" si="1"/>
        <v>6.2566013186723382</v>
      </c>
      <c r="M22" s="4">
        <f t="shared" si="1"/>
        <v>8.9045789341432044</v>
      </c>
      <c r="N22" s="4">
        <f t="shared" si="1"/>
        <v>12.301781055003142</v>
      </c>
      <c r="O22" s="4">
        <f t="shared" si="1"/>
        <v>16.441299527988726</v>
      </c>
      <c r="P22" s="4">
        <f t="shared" si="1"/>
        <v>21.200949192757761</v>
      </c>
      <c r="Q22" s="4">
        <f t="shared" si="1"/>
        <v>26.362318533258517</v>
      </c>
      <c r="R22" s="4">
        <f t="shared" si="1"/>
        <v>31.729843010622105</v>
      </c>
      <c r="S22" s="4">
        <f t="shared" si="2"/>
        <v>37.31169981009571</v>
      </c>
      <c r="T22" s="16">
        <f t="shared" si="3"/>
        <v>43.116390447747449</v>
      </c>
    </row>
    <row r="23" spans="5:20" x14ac:dyDescent="0.45">
      <c r="E23" s="22"/>
      <c r="F23" s="4"/>
      <c r="G23" s="4"/>
      <c r="H23" s="4">
        <f t="shared" si="1"/>
        <v>0.33419739593673542</v>
      </c>
      <c r="I23" s="4">
        <f t="shared" si="1"/>
        <v>0.55767205091412142</v>
      </c>
      <c r="J23" s="4">
        <f t="shared" si="1"/>
        <v>0.91799112350701795</v>
      </c>
      <c r="K23" s="4">
        <f t="shared" si="1"/>
        <v>1.4877399296127327</v>
      </c>
      <c r="L23" s="4">
        <f t="shared" si="1"/>
        <v>2.3681094681941879</v>
      </c>
      <c r="M23" s="4">
        <f t="shared" si="1"/>
        <v>3.6913068162590625</v>
      </c>
      <c r="N23" s="4">
        <f t="shared" si="1"/>
        <v>5.6140310270399505</v>
      </c>
      <c r="O23" s="4">
        <f t="shared" si="1"/>
        <v>8.2931750658147259</v>
      </c>
      <c r="P23" s="4">
        <f t="shared" si="1"/>
        <v>11.833682642407446</v>
      </c>
      <c r="Q23" s="4">
        <f t="shared" si="1"/>
        <v>16.206659373011082</v>
      </c>
      <c r="R23" s="4">
        <f t="shared" si="1"/>
        <v>21.171381229774742</v>
      </c>
      <c r="S23" s="4">
        <f t="shared" si="2"/>
        <v>26.334459099420034</v>
      </c>
      <c r="T23" s="16">
        <f t="shared" si="3"/>
        <v>31.703760831689408</v>
      </c>
    </row>
    <row r="24" spans="5:20" x14ac:dyDescent="0.45">
      <c r="E24" s="22"/>
      <c r="F24" s="4"/>
      <c r="G24" s="4"/>
      <c r="H24" s="4"/>
      <c r="I24" s="4">
        <f t="shared" si="1"/>
        <v>0.1175734172242906</v>
      </c>
      <c r="J24" s="4">
        <f t="shared" si="1"/>
        <v>0.20841102608188006</v>
      </c>
      <c r="K24" s="4">
        <f t="shared" si="1"/>
        <v>0.36575144645018176</v>
      </c>
      <c r="L24" s="4">
        <f t="shared" si="1"/>
        <v>0.63447080570174352</v>
      </c>
      <c r="M24" s="4">
        <f t="shared" si="1"/>
        <v>1.0857308334168754</v>
      </c>
      <c r="N24" s="4">
        <f t="shared" si="1"/>
        <v>1.8280602238499948</v>
      </c>
      <c r="O24" s="4">
        <f t="shared" si="1"/>
        <v>3.0180728054098336</v>
      </c>
      <c r="P24" s="4">
        <f t="shared" si="1"/>
        <v>4.863172373064474</v>
      </c>
      <c r="Q24" s="4">
        <f t="shared" si="1"/>
        <v>7.5982382983552608</v>
      </c>
      <c r="R24" s="4">
        <f t="shared" si="1"/>
        <v>11.399901255824371</v>
      </c>
      <c r="S24" s="4">
        <f t="shared" si="2"/>
        <v>16.17541415518653</v>
      </c>
      <c r="T24" s="16">
        <f t="shared" si="3"/>
        <v>21.14177897693537</v>
      </c>
    </row>
    <row r="25" spans="5:20" x14ac:dyDescent="0.45">
      <c r="E25" s="22"/>
      <c r="F25" s="4"/>
      <c r="G25" s="4"/>
      <c r="H25" s="4"/>
      <c r="I25" s="4"/>
      <c r="J25" s="4">
        <f t="shared" si="1"/>
        <v>2.9508458267588761E-2</v>
      </c>
      <c r="K25" s="4">
        <f t="shared" si="1"/>
        <v>5.5876258512764912E-2</v>
      </c>
      <c r="L25" s="4">
        <f t="shared" si="1"/>
        <v>0.1052460336238224</v>
      </c>
      <c r="M25" s="4">
        <f t="shared" si="1"/>
        <v>0.19701775796333756</v>
      </c>
      <c r="N25" s="4">
        <f t="shared" si="1"/>
        <v>0.36614172870854578</v>
      </c>
      <c r="O25" s="4">
        <f t="shared" si="1"/>
        <v>0.67455962348776044</v>
      </c>
      <c r="P25" s="4">
        <f t="shared" si="1"/>
        <v>1.2297052683823446</v>
      </c>
      <c r="Q25" s="4">
        <f t="shared" si="1"/>
        <v>2.212458403020396</v>
      </c>
      <c r="R25" s="4">
        <f t="shared" si="1"/>
        <v>3.9143729754279279</v>
      </c>
      <c r="S25" s="4">
        <f t="shared" si="2"/>
        <v>6.773580224498887</v>
      </c>
      <c r="T25" s="16">
        <f t="shared" si="3"/>
        <v>11.367041300073353</v>
      </c>
    </row>
    <row r="26" spans="5:20" x14ac:dyDescent="0.45">
      <c r="E26" s="22"/>
      <c r="F26" s="4"/>
      <c r="G26" s="4"/>
      <c r="H26" s="4"/>
      <c r="I26" s="4"/>
      <c r="J26" s="4"/>
      <c r="K26" s="4">
        <f t="shared" si="1"/>
        <v>3.9424514826329323E-3</v>
      </c>
      <c r="L26" s="4">
        <f t="shared" si="1"/>
        <v>8.0081333822745165E-3</v>
      </c>
      <c r="M26" s="4">
        <f t="shared" si="1"/>
        <v>1.6266579449563875E-2</v>
      </c>
      <c r="N26" s="4">
        <f t="shared" si="1"/>
        <v>3.3041608369642331E-2</v>
      </c>
      <c r="O26" s="4">
        <f t="shared" si="1"/>
        <v>6.711600844159582E-2</v>
      </c>
      <c r="P26" s="4">
        <f t="shared" si="1"/>
        <v>0.13632988257529918</v>
      </c>
      <c r="Q26" s="4">
        <f t="shared" si="1"/>
        <v>0.27692107016716005</v>
      </c>
      <c r="R26" s="4">
        <f t="shared" si="1"/>
        <v>0.5624979472873054</v>
      </c>
      <c r="S26" s="4">
        <f t="shared" si="2"/>
        <v>1.1425780656973441</v>
      </c>
      <c r="T26" s="16">
        <f t="shared" si="3"/>
        <v>2.3208700449637121</v>
      </c>
    </row>
    <row r="27" spans="5:20" x14ac:dyDescent="0.45">
      <c r="E27" s="22"/>
      <c r="F27" s="4"/>
      <c r="G27" s="4"/>
      <c r="H27" s="4"/>
      <c r="I27" s="4"/>
      <c r="J27" s="4"/>
      <c r="K27" s="4"/>
      <c r="L27" s="4">
        <f t="shared" ref="E20:R34" si="4">(M27*$C$13+M28*$C$14)/$C$9</f>
        <v>0</v>
      </c>
      <c r="M27" s="4">
        <f t="shared" si="4"/>
        <v>0</v>
      </c>
      <c r="N27" s="4">
        <f t="shared" si="4"/>
        <v>0</v>
      </c>
      <c r="O27" s="4">
        <f t="shared" si="4"/>
        <v>0</v>
      </c>
      <c r="P27" s="4">
        <f t="shared" si="4"/>
        <v>0</v>
      </c>
      <c r="Q27" s="4">
        <f t="shared" si="4"/>
        <v>0</v>
      </c>
      <c r="R27" s="4">
        <f t="shared" si="4"/>
        <v>0</v>
      </c>
      <c r="S27" s="4">
        <f t="shared" si="2"/>
        <v>0</v>
      </c>
      <c r="T27" s="16">
        <f t="shared" si="3"/>
        <v>0</v>
      </c>
    </row>
    <row r="28" spans="5:20" x14ac:dyDescent="0.45">
      <c r="E28" s="22"/>
      <c r="F28" s="4"/>
      <c r="G28" s="4"/>
      <c r="H28" s="4"/>
      <c r="I28" s="4"/>
      <c r="J28" s="4"/>
      <c r="K28" s="4"/>
      <c r="L28" s="4"/>
      <c r="M28" s="4">
        <f t="shared" si="4"/>
        <v>0</v>
      </c>
      <c r="N28" s="4">
        <f t="shared" si="4"/>
        <v>0</v>
      </c>
      <c r="O28" s="4">
        <f t="shared" si="4"/>
        <v>0</v>
      </c>
      <c r="P28" s="4">
        <f t="shared" si="4"/>
        <v>0</v>
      </c>
      <c r="Q28" s="4">
        <f t="shared" si="4"/>
        <v>0</v>
      </c>
      <c r="R28" s="4">
        <f t="shared" si="4"/>
        <v>0</v>
      </c>
      <c r="S28" s="4">
        <f t="shared" si="2"/>
        <v>0</v>
      </c>
      <c r="T28" s="16">
        <f t="shared" si="3"/>
        <v>0</v>
      </c>
    </row>
    <row r="29" spans="5:20" x14ac:dyDescent="0.45">
      <c r="E29" s="22"/>
      <c r="F29" s="4"/>
      <c r="G29" s="4"/>
      <c r="H29" s="4"/>
      <c r="I29" s="4"/>
      <c r="J29" s="4"/>
      <c r="K29" s="4"/>
      <c r="L29" s="4"/>
      <c r="M29" s="4"/>
      <c r="N29" s="4">
        <f t="shared" si="4"/>
        <v>0</v>
      </c>
      <c r="O29" s="4">
        <f t="shared" si="4"/>
        <v>0</v>
      </c>
      <c r="P29" s="4">
        <f t="shared" si="4"/>
        <v>0</v>
      </c>
      <c r="Q29" s="4">
        <f t="shared" si="4"/>
        <v>0</v>
      </c>
      <c r="R29" s="4">
        <f t="shared" si="4"/>
        <v>0</v>
      </c>
      <c r="S29" s="4">
        <f t="shared" si="2"/>
        <v>0</v>
      </c>
      <c r="T29" s="16">
        <f t="shared" si="3"/>
        <v>0</v>
      </c>
    </row>
    <row r="30" spans="5:20" x14ac:dyDescent="0.45">
      <c r="E30" s="22"/>
      <c r="F30" s="4"/>
      <c r="G30" s="4"/>
      <c r="H30" s="4"/>
      <c r="I30" s="4"/>
      <c r="J30" s="4"/>
      <c r="K30" s="4"/>
      <c r="L30" s="4"/>
      <c r="M30" s="4"/>
      <c r="N30" s="4"/>
      <c r="O30" s="4">
        <f t="shared" si="4"/>
        <v>0</v>
      </c>
      <c r="P30" s="4">
        <f t="shared" si="4"/>
        <v>0</v>
      </c>
      <c r="Q30" s="4">
        <f t="shared" si="4"/>
        <v>0</v>
      </c>
      <c r="R30" s="4">
        <f t="shared" si="4"/>
        <v>0</v>
      </c>
      <c r="S30" s="4">
        <f t="shared" si="2"/>
        <v>0</v>
      </c>
      <c r="T30" s="16">
        <f t="shared" si="3"/>
        <v>0</v>
      </c>
    </row>
    <row r="31" spans="5:20" ht="17.5" thickBot="1" x14ac:dyDescent="0.5">
      <c r="E31" s="22"/>
      <c r="F31" s="4"/>
      <c r="G31" s="4"/>
      <c r="H31" s="4"/>
      <c r="I31" s="4"/>
      <c r="J31" s="4"/>
      <c r="K31" s="4"/>
      <c r="L31" s="4"/>
      <c r="M31" s="4"/>
      <c r="N31" s="4"/>
      <c r="O31" s="4"/>
      <c r="P31" s="4">
        <f t="shared" si="4"/>
        <v>0</v>
      </c>
      <c r="Q31" s="4">
        <f t="shared" si="4"/>
        <v>0</v>
      </c>
      <c r="R31" s="4">
        <f t="shared" si="4"/>
        <v>0</v>
      </c>
      <c r="S31" s="4">
        <f t="shared" si="2"/>
        <v>0</v>
      </c>
      <c r="T31" s="16">
        <f t="shared" si="3"/>
        <v>0</v>
      </c>
    </row>
    <row r="32" spans="5:20" ht="17.5" thickBot="1" x14ac:dyDescent="0.5">
      <c r="E32" s="22"/>
      <c r="F32" s="37" t="s">
        <v>14</v>
      </c>
      <c r="G32" s="27"/>
      <c r="H32" s="27"/>
      <c r="I32" s="28"/>
      <c r="J32" s="4"/>
      <c r="K32" s="4"/>
      <c r="L32" s="4"/>
      <c r="M32" s="4"/>
      <c r="N32" s="4"/>
      <c r="O32" s="4"/>
      <c r="P32" s="4"/>
      <c r="Q32" s="4">
        <f t="shared" si="4"/>
        <v>0</v>
      </c>
      <c r="R32" s="4">
        <f t="shared" si="4"/>
        <v>0</v>
      </c>
      <c r="S32" s="4">
        <f t="shared" si="2"/>
        <v>0</v>
      </c>
      <c r="T32" s="16">
        <f t="shared" si="3"/>
        <v>0</v>
      </c>
    </row>
    <row r="33" spans="5:20" x14ac:dyDescent="0.45">
      <c r="E33" s="22"/>
      <c r="F33" s="4"/>
      <c r="G33" s="4"/>
      <c r="H33" s="4"/>
      <c r="I33" s="4"/>
      <c r="J33" s="4"/>
      <c r="K33" s="4"/>
      <c r="L33" s="4"/>
      <c r="M33" s="4"/>
      <c r="N33" s="4"/>
      <c r="O33" s="4"/>
      <c r="P33" s="4"/>
      <c r="Q33" s="4"/>
      <c r="R33" s="4">
        <f t="shared" si="4"/>
        <v>0</v>
      </c>
      <c r="S33" s="4">
        <f t="shared" si="2"/>
        <v>0</v>
      </c>
      <c r="T33" s="16">
        <f t="shared" si="3"/>
        <v>0</v>
      </c>
    </row>
    <row r="34" spans="5:20" x14ac:dyDescent="0.45">
      <c r="E34" s="22"/>
      <c r="F34" s="4"/>
      <c r="G34" s="4"/>
      <c r="H34" s="4"/>
      <c r="I34" s="4"/>
      <c r="J34" s="4"/>
      <c r="K34" s="4"/>
      <c r="L34" s="4"/>
      <c r="M34" s="4"/>
      <c r="N34" s="4"/>
      <c r="O34" s="4"/>
      <c r="P34" s="4"/>
      <c r="Q34" s="4"/>
      <c r="R34" s="4"/>
      <c r="S34" s="4">
        <f>IF((T34*$C$13+T35*$C$14)/$C$9&gt;0, (T34*$C$13+T35*$C$14)/$C$9, 0)</f>
        <v>0</v>
      </c>
      <c r="T34" s="16">
        <f t="shared" si="3"/>
        <v>0</v>
      </c>
    </row>
    <row r="35" spans="5:20" ht="17.5" thickBot="1" x14ac:dyDescent="0.5">
      <c r="E35" s="15"/>
      <c r="F35" s="1"/>
      <c r="G35" s="1"/>
      <c r="H35" s="1"/>
      <c r="I35" s="1"/>
      <c r="J35" s="1"/>
      <c r="K35" s="1"/>
      <c r="L35" s="1"/>
      <c r="M35" s="1"/>
      <c r="N35" s="1"/>
      <c r="O35" s="1"/>
      <c r="P35" s="1"/>
      <c r="Q35" s="1"/>
      <c r="R35" s="1"/>
      <c r="S35" s="1"/>
      <c r="T35" s="16">
        <f t="shared" si="3"/>
        <v>0</v>
      </c>
    </row>
    <row r="36" spans="5:20" x14ac:dyDescent="0.45">
      <c r="E36" s="13">
        <f t="shared" ref="E36:R49" si="5">IF((F36*$C$13+F37*$C$14)/$C$9&gt;$C$8, 0, (F36*$C$13+F37*$C$14)/$C$9)</f>
        <v>12.30513760441559</v>
      </c>
      <c r="F36" s="19">
        <f t="shared" si="5"/>
        <v>9.5315808580178079</v>
      </c>
      <c r="G36" s="19">
        <f t="shared" si="5"/>
        <v>7.0067416869092636</v>
      </c>
      <c r="H36" s="19">
        <f t="shared" si="5"/>
        <v>4.8121274205451217</v>
      </c>
      <c r="I36" s="19">
        <f t="shared" si="5"/>
        <v>3.0188932797708858</v>
      </c>
      <c r="J36" s="19">
        <f t="shared" si="5"/>
        <v>1.6717429893533784</v>
      </c>
      <c r="K36" s="19">
        <f t="shared" si="5"/>
        <v>0.77205976634821527</v>
      </c>
      <c r="L36" s="19">
        <f t="shared" si="5"/>
        <v>0.26682744956029508</v>
      </c>
      <c r="M36" s="19">
        <f t="shared" si="5"/>
        <v>5.2365869727484728E-2</v>
      </c>
      <c r="N36" s="19">
        <f t="shared" si="5"/>
        <v>0</v>
      </c>
      <c r="O36" s="19">
        <f t="shared" si="5"/>
        <v>0</v>
      </c>
      <c r="P36" s="19">
        <f t="shared" si="5"/>
        <v>0</v>
      </c>
      <c r="Q36" s="19">
        <f t="shared" si="5"/>
        <v>0</v>
      </c>
      <c r="R36" s="19">
        <f t="shared" si="5"/>
        <v>0</v>
      </c>
      <c r="S36" s="19">
        <f>IF((T36*$C$13+T37*$C$14)/$C$9&gt;$C$8, 0, (T36*$C$13+T37*$C$14)/$C$9)</f>
        <v>0</v>
      </c>
      <c r="T36" s="14">
        <f>IF(T4&gt;$C$8,0,T4)</f>
        <v>0</v>
      </c>
    </row>
    <row r="37" spans="5:20" x14ac:dyDescent="0.45">
      <c r="E37" s="15"/>
      <c r="F37" s="1">
        <f t="shared" si="5"/>
        <v>15.004477868421215</v>
      </c>
      <c r="G37" s="1">
        <f t="shared" si="5"/>
        <v>11.98776181671578</v>
      </c>
      <c r="H37" s="1">
        <f t="shared" si="5"/>
        <v>9.140837950704876</v>
      </c>
      <c r="I37" s="1">
        <f t="shared" si="5"/>
        <v>6.5553120720537876</v>
      </c>
      <c r="J37" s="1">
        <f t="shared" si="5"/>
        <v>4.3280527452037569</v>
      </c>
      <c r="K37" s="1">
        <f t="shared" si="5"/>
        <v>2.5458281216166063</v>
      </c>
      <c r="L37" s="1">
        <f t="shared" si="5"/>
        <v>1.262807516475253</v>
      </c>
      <c r="M37" s="1">
        <f t="shared" si="5"/>
        <v>0.47510060174752389</v>
      </c>
      <c r="N37" s="1">
        <f t="shared" si="5"/>
        <v>0.10321228922823039</v>
      </c>
      <c r="O37" s="1">
        <f t="shared" si="5"/>
        <v>0</v>
      </c>
      <c r="P37" s="1">
        <f t="shared" si="5"/>
        <v>0</v>
      </c>
      <c r="Q37" s="1">
        <f t="shared" si="5"/>
        <v>0</v>
      </c>
      <c r="R37" s="1">
        <f t="shared" si="5"/>
        <v>0</v>
      </c>
      <c r="S37" s="1">
        <f t="shared" ref="S37:S50" si="6">IF((T37*$C$13+T38*$C$14)/$C$9&gt;$C$8, 0, (T37*$C$13+T38*$C$14)/$C$9)</f>
        <v>0</v>
      </c>
      <c r="T37" s="16">
        <f t="shared" ref="T37:T42" si="7">IF(T5&gt;$C$8,0,T5)</f>
        <v>0</v>
      </c>
    </row>
    <row r="38" spans="5:20" x14ac:dyDescent="0.45">
      <c r="E38" s="15"/>
      <c r="F38" s="1"/>
      <c r="G38" s="1">
        <f t="shared" si="5"/>
        <v>17.941535346181716</v>
      </c>
      <c r="H38" s="1">
        <f t="shared" si="5"/>
        <v>14.758083703759013</v>
      </c>
      <c r="I38" s="1">
        <f t="shared" si="5"/>
        <v>11.655648191529362</v>
      </c>
      <c r="J38" s="1">
        <f t="shared" si="5"/>
        <v>8.7207881844459756</v>
      </c>
      <c r="K38" s="1">
        <f t="shared" si="5"/>
        <v>6.0602365826432525</v>
      </c>
      <c r="L38" s="1">
        <f t="shared" si="5"/>
        <v>3.7924500677091779</v>
      </c>
      <c r="M38" s="1">
        <f t="shared" si="5"/>
        <v>2.0279703815508769</v>
      </c>
      <c r="N38" s="1">
        <f t="shared" si="5"/>
        <v>0.83626598633862426</v>
      </c>
      <c r="O38" s="1">
        <f t="shared" si="5"/>
        <v>0.20342976643316729</v>
      </c>
      <c r="P38" s="1">
        <f t="shared" si="5"/>
        <v>0</v>
      </c>
      <c r="Q38" s="1">
        <f t="shared" si="5"/>
        <v>0</v>
      </c>
      <c r="R38" s="1">
        <f t="shared" si="5"/>
        <v>0</v>
      </c>
      <c r="S38" s="1">
        <f t="shared" si="6"/>
        <v>0</v>
      </c>
      <c r="T38" s="16">
        <f t="shared" si="7"/>
        <v>0</v>
      </c>
    </row>
    <row r="39" spans="5:20" x14ac:dyDescent="0.45">
      <c r="E39" s="15"/>
      <c r="F39" s="1"/>
      <c r="G39" s="1"/>
      <c r="H39" s="1">
        <f t="shared" si="5"/>
        <v>21.042310191263944</v>
      </c>
      <c r="I39" s="1">
        <f t="shared" si="5"/>
        <v>17.778155242142741</v>
      </c>
      <c r="J39" s="1">
        <f t="shared" si="5"/>
        <v>14.511078736503629</v>
      </c>
      <c r="K39" s="1">
        <f t="shared" si="5"/>
        <v>11.308121991212674</v>
      </c>
      <c r="L39" s="1">
        <f t="shared" si="5"/>
        <v>8.2647121151118057</v>
      </c>
      <c r="M39" s="1">
        <f t="shared" si="5"/>
        <v>5.5070636824854997</v>
      </c>
      <c r="N39" s="1">
        <f t="shared" si="5"/>
        <v>3.1856455638082677</v>
      </c>
      <c r="O39" s="1">
        <f t="shared" si="5"/>
        <v>1.4508734344918943</v>
      </c>
      <c r="P39" s="1">
        <f t="shared" si="5"/>
        <v>0.40095680640841586</v>
      </c>
      <c r="Q39" s="1">
        <f t="shared" si="5"/>
        <v>0</v>
      </c>
      <c r="R39" s="1">
        <f t="shared" si="5"/>
        <v>0</v>
      </c>
      <c r="S39" s="1">
        <f t="shared" si="6"/>
        <v>0</v>
      </c>
      <c r="T39" s="16">
        <f t="shared" si="7"/>
        <v>0</v>
      </c>
    </row>
    <row r="40" spans="5:20" x14ac:dyDescent="0.45">
      <c r="E40" s="15"/>
      <c r="F40" s="1"/>
      <c r="G40" s="1"/>
      <c r="H40" s="1"/>
      <c r="I40" s="1">
        <f t="shared" si="5"/>
        <v>24.223430492776853</v>
      </c>
      <c r="J40" s="1">
        <f t="shared" si="5"/>
        <v>20.959966234076798</v>
      </c>
      <c r="K40" s="1">
        <f t="shared" si="5"/>
        <v>17.628526494915832</v>
      </c>
      <c r="L40" s="1">
        <f t="shared" si="5"/>
        <v>14.268653128142217</v>
      </c>
      <c r="M40" s="1">
        <f t="shared" si="5"/>
        <v>10.945962015998665</v>
      </c>
      <c r="N40" s="1">
        <f t="shared" si="5"/>
        <v>7.763216041002992</v>
      </c>
      <c r="O40" s="1">
        <f t="shared" si="5"/>
        <v>4.8710345310082248</v>
      </c>
      <c r="P40" s="1">
        <f t="shared" si="5"/>
        <v>2.4705890211519717</v>
      </c>
      <c r="Q40" s="1">
        <f t="shared" si="5"/>
        <v>0.79027943365432896</v>
      </c>
      <c r="R40" s="1">
        <f t="shared" si="5"/>
        <v>0</v>
      </c>
      <c r="S40" s="1">
        <f t="shared" si="6"/>
        <v>0</v>
      </c>
      <c r="T40" s="16">
        <f t="shared" si="7"/>
        <v>0</v>
      </c>
    </row>
    <row r="41" spans="5:20" x14ac:dyDescent="0.45">
      <c r="E41" s="15"/>
      <c r="F41" s="1"/>
      <c r="G41" s="1"/>
      <c r="H41" s="1"/>
      <c r="I41" s="1"/>
      <c r="J41" s="1">
        <f t="shared" si="5"/>
        <v>27.405970229411974</v>
      </c>
      <c r="K41" s="1">
        <f t="shared" si="5"/>
        <v>24.206320698493752</v>
      </c>
      <c r="L41" s="1">
        <f t="shared" si="5"/>
        <v>20.900282504664442</v>
      </c>
      <c r="M41" s="1">
        <f t="shared" si="5"/>
        <v>17.50212313858535</v>
      </c>
      <c r="N41" s="1">
        <f t="shared" si="5"/>
        <v>14.041456844522878</v>
      </c>
      <c r="O41" s="1">
        <f t="shared" si="5"/>
        <v>10.574677603845192</v>
      </c>
      <c r="P41" s="1">
        <f t="shared" si="5"/>
        <v>7.2034515086407973</v>
      </c>
      <c r="Q41" s="1">
        <f t="shared" si="5"/>
        <v>4.1026617994835286</v>
      </c>
      <c r="R41" s="1">
        <f t="shared" si="5"/>
        <v>1.5576280868040606</v>
      </c>
      <c r="S41" s="1">
        <f t="shared" si="6"/>
        <v>0</v>
      </c>
      <c r="T41" s="16">
        <f t="shared" si="7"/>
        <v>0</v>
      </c>
    </row>
    <row r="42" spans="5:20" x14ac:dyDescent="0.45">
      <c r="E42" s="15"/>
      <c r="F42" s="1"/>
      <c r="G42" s="1"/>
      <c r="H42" s="1"/>
      <c r="I42" s="1"/>
      <c r="J42" s="1"/>
      <c r="K42" s="1">
        <f t="shared" si="5"/>
        <v>30.528679371118884</v>
      </c>
      <c r="L42" s="1">
        <f t="shared" si="5"/>
        <v>27.430159837851342</v>
      </c>
      <c r="M42" s="1">
        <f t="shared" si="5"/>
        <v>24.211337624074901</v>
      </c>
      <c r="N42" s="1">
        <f t="shared" si="5"/>
        <v>20.871598222036425</v>
      </c>
      <c r="O42" s="1">
        <f t="shared" si="5"/>
        <v>17.41459022522201</v>
      </c>
      <c r="P42" s="1">
        <f t="shared" si="5"/>
        <v>13.852815904651276</v>
      </c>
      <c r="Q42" s="1">
        <f t="shared" si="5"/>
        <v>10.216963553921499</v>
      </c>
      <c r="R42" s="1">
        <f t="shared" si="5"/>
        <v>6.5748718922128528</v>
      </c>
      <c r="S42" s="1">
        <f t="shared" si="6"/>
        <v>3.070059973067842</v>
      </c>
      <c r="T42" s="16">
        <f t="shared" si="7"/>
        <v>0</v>
      </c>
    </row>
    <row r="43" spans="5:20" x14ac:dyDescent="0.45">
      <c r="E43" s="15"/>
      <c r="F43" s="1"/>
      <c r="G43" s="1"/>
      <c r="H43" s="1"/>
      <c r="I43" s="1"/>
      <c r="J43" s="1"/>
      <c r="K43" s="1"/>
      <c r="L43" s="1">
        <f t="shared" si="5"/>
        <v>33.555310599448781</v>
      </c>
      <c r="M43" s="1">
        <f t="shared" si="5"/>
        <v>30.5714886426072</v>
      </c>
      <c r="N43" s="1">
        <f t="shared" si="5"/>
        <v>27.467881253720357</v>
      </c>
      <c r="O43" s="1">
        <f t="shared" si="5"/>
        <v>24.239736918823482</v>
      </c>
      <c r="P43" s="1">
        <f t="shared" si="5"/>
        <v>20.88211566509646</v>
      </c>
      <c r="Q43" s="1">
        <f t="shared" si="5"/>
        <v>17.389881586044122</v>
      </c>
      <c r="R43" s="1">
        <f t="shared" si="5"/>
        <v>13.757695070203686</v>
      </c>
      <c r="S43" s="1">
        <f t="shared" si="6"/>
        <v>9.9800047216204444</v>
      </c>
      <c r="T43" s="16">
        <f>IF(T11&gt;$C$8,0,$C$8-T11)</f>
        <v>6.0510389598662613</v>
      </c>
    </row>
    <row r="44" spans="5:20" x14ac:dyDescent="0.45">
      <c r="E44" s="15"/>
      <c r="F44" s="1"/>
      <c r="G44" s="1"/>
      <c r="H44" s="1"/>
      <c r="I44" s="1"/>
      <c r="J44" s="1"/>
      <c r="K44" s="1"/>
      <c r="L44" s="1"/>
      <c r="M44" s="1">
        <f t="shared" si="5"/>
        <v>36.472635813234547</v>
      </c>
      <c r="N44" s="1">
        <f t="shared" si="5"/>
        <v>33.603084875767316</v>
      </c>
      <c r="O44" s="1">
        <f t="shared" si="5"/>
        <v>30.618280343622793</v>
      </c>
      <c r="P44" s="1">
        <f t="shared" si="5"/>
        <v>27.513650448366793</v>
      </c>
      <c r="Q44" s="1">
        <f t="shared" si="5"/>
        <v>24.284442091933901</v>
      </c>
      <c r="R44" s="1">
        <f t="shared" si="5"/>
        <v>20.925713654573286</v>
      </c>
      <c r="S44" s="1">
        <f t="shared" si="6"/>
        <v>17.432327517536933</v>
      </c>
      <c r="T44" s="16">
        <f t="shared" ref="T44:T51" si="8">IF(T12&gt;$C$8,0,$C$8-T12)</f>
        <v>13.798942289196262</v>
      </c>
    </row>
    <row r="45" spans="5:20" x14ac:dyDescent="0.45">
      <c r="E45" s="15"/>
      <c r="F45" s="1"/>
      <c r="G45" s="1"/>
      <c r="H45" s="1"/>
      <c r="I45" s="1"/>
      <c r="J45" s="1"/>
      <c r="K45" s="1"/>
      <c r="L45" s="1"/>
      <c r="M45" s="1"/>
      <c r="N45" s="1">
        <f t="shared" si="5"/>
        <v>39.280997110832331</v>
      </c>
      <c r="O45" s="1">
        <f t="shared" si="5"/>
        <v>36.521394891184968</v>
      </c>
      <c r="P45" s="1">
        <f t="shared" si="5"/>
        <v>33.650899479170292</v>
      </c>
      <c r="Q45" s="1">
        <f t="shared" si="5"/>
        <v>30.665112052277721</v>
      </c>
      <c r="R45" s="1">
        <f t="shared" si="5"/>
        <v>27.559459317897581</v>
      </c>
      <c r="S45" s="1">
        <f t="shared" si="6"/>
        <v>24.329186593335717</v>
      </c>
      <c r="T45" s="16">
        <f t="shared" si="8"/>
        <v>20.969350611361492</v>
      </c>
    </row>
    <row r="46" spans="5:20" x14ac:dyDescent="0.45">
      <c r="E46" s="15"/>
      <c r="F46" s="1"/>
      <c r="G46" s="1"/>
      <c r="H46" s="1"/>
      <c r="I46" s="1"/>
      <c r="J46" s="1"/>
      <c r="K46" s="1"/>
      <c r="L46" s="1"/>
      <c r="M46" s="1"/>
      <c r="N46" s="1"/>
      <c r="O46" s="1">
        <f t="shared" si="5"/>
        <v>41.984516961681251</v>
      </c>
      <c r="P46" s="1">
        <f t="shared" si="5"/>
        <v>39.330704667121616</v>
      </c>
      <c r="Q46" s="1">
        <f t="shared" si="5"/>
        <v>36.570194632676326</v>
      </c>
      <c r="R46" s="1">
        <f t="shared" si="5"/>
        <v>33.698754439374191</v>
      </c>
      <c r="S46" s="1">
        <f t="shared" si="6"/>
        <v>30.711983798187369</v>
      </c>
      <c r="T46" s="16">
        <f t="shared" si="8"/>
        <v>27.605307891822605</v>
      </c>
    </row>
    <row r="47" spans="5:20" ht="17.5" thickBot="1" x14ac:dyDescent="0.5">
      <c r="E47" s="15"/>
      <c r="F47" s="1"/>
      <c r="G47" s="1"/>
      <c r="H47" s="1"/>
      <c r="I47" s="1"/>
      <c r="J47" s="1"/>
      <c r="K47" s="1"/>
      <c r="L47" s="1"/>
      <c r="M47" s="1"/>
      <c r="N47" s="1"/>
      <c r="O47" s="1"/>
      <c r="P47" s="1">
        <f t="shared" si="5"/>
        <v>44.587161886172289</v>
      </c>
      <c r="Q47" s="1">
        <f t="shared" si="5"/>
        <v>42.035138047403287</v>
      </c>
      <c r="R47" s="1">
        <f t="shared" si="5"/>
        <v>39.380453211301287</v>
      </c>
      <c r="S47" s="1">
        <f t="shared" si="6"/>
        <v>36.619035067542711</v>
      </c>
      <c r="T47" s="16">
        <f t="shared" si="8"/>
        <v>33.746649786116222</v>
      </c>
    </row>
    <row r="48" spans="5:20" ht="17.5" thickBot="1" x14ac:dyDescent="0.5">
      <c r="E48" s="15"/>
      <c r="F48" s="25" t="s">
        <v>15</v>
      </c>
      <c r="G48" s="26"/>
      <c r="H48" s="26"/>
      <c r="I48" s="29"/>
      <c r="J48" s="1"/>
      <c r="K48" s="1"/>
      <c r="L48" s="1"/>
      <c r="M48" s="1"/>
      <c r="N48" s="1"/>
      <c r="O48" s="1"/>
      <c r="P48" s="1"/>
      <c r="Q48" s="1">
        <f t="shared" si="5"/>
        <v>47.092748355056521</v>
      </c>
      <c r="R48" s="1">
        <f t="shared" si="5"/>
        <v>44.63866287481617</v>
      </c>
      <c r="S48" s="1">
        <f t="shared" si="6"/>
        <v>42.08580043371628</v>
      </c>
      <c r="T48" s="16">
        <f t="shared" si="8"/>
        <v>39.43024277331898</v>
      </c>
    </row>
    <row r="49" spans="5:20" x14ac:dyDescent="0.45">
      <c r="E49" s="15"/>
      <c r="F49" s="1"/>
      <c r="G49" s="1"/>
      <c r="H49" s="1"/>
      <c r="I49" s="1"/>
      <c r="J49" s="1"/>
      <c r="K49" s="1"/>
      <c r="L49" s="1"/>
      <c r="M49" s="1"/>
      <c r="N49" s="1"/>
      <c r="O49" s="1"/>
      <c r="P49" s="1"/>
      <c r="Q49" s="1"/>
      <c r="R49" s="1">
        <f t="shared" si="5"/>
        <v>49.504948465684151</v>
      </c>
      <c r="S49" s="1">
        <f t="shared" si="6"/>
        <v>47.145096892481654</v>
      </c>
      <c r="T49" s="16">
        <f t="shared" si="8"/>
        <v>44.690205465543585</v>
      </c>
    </row>
    <row r="50" spans="5:20" x14ac:dyDescent="0.45">
      <c r="E50" s="15"/>
      <c r="F50" s="1"/>
      <c r="G50" s="1"/>
      <c r="H50" s="1"/>
      <c r="I50" s="1"/>
      <c r="J50" s="1"/>
      <c r="K50" s="1"/>
      <c r="L50" s="1"/>
      <c r="M50" s="1"/>
      <c r="N50" s="1"/>
      <c r="O50" s="1"/>
      <c r="P50" s="1"/>
      <c r="Q50" s="1"/>
      <c r="R50" s="1"/>
      <c r="S50" s="1">
        <f t="shared" si="6"/>
        <v>51.827295403516658</v>
      </c>
      <c r="T50" s="16">
        <f t="shared" si="8"/>
        <v>49.558113421987763</v>
      </c>
    </row>
    <row r="51" spans="5:20" ht="17.5" thickBot="1" x14ac:dyDescent="0.5">
      <c r="E51" s="17"/>
      <c r="F51" s="23"/>
      <c r="G51" s="23"/>
      <c r="H51" s="23"/>
      <c r="I51" s="23"/>
      <c r="J51" s="23"/>
      <c r="K51" s="23"/>
      <c r="L51" s="23"/>
      <c r="M51" s="23"/>
      <c r="N51" s="23"/>
      <c r="O51" s="23"/>
      <c r="P51" s="23"/>
      <c r="Q51" s="23"/>
      <c r="R51" s="23"/>
      <c r="S51" s="23"/>
      <c r="T51" s="18">
        <f t="shared" si="8"/>
        <v>54.063188697035102</v>
      </c>
    </row>
    <row r="52" spans="5:20" x14ac:dyDescent="0.45">
      <c r="E52" s="35">
        <f t="shared" ref="E52:R65" si="9">MAX((F52*$C$13+F53*$C$14)/$C$9,$C$8-E4, 0)</f>
        <v>12.359784797284899</v>
      </c>
      <c r="F52" s="19">
        <f t="shared" si="9"/>
        <v>9.5678621682180758</v>
      </c>
      <c r="G52" s="19">
        <f t="shared" si="9"/>
        <v>7.0294978334576657</v>
      </c>
      <c r="H52" s="19">
        <f t="shared" si="9"/>
        <v>4.8252906019772048</v>
      </c>
      <c r="I52" s="19">
        <f t="shared" si="9"/>
        <v>3.0257041414688728</v>
      </c>
      <c r="J52" s="19">
        <f t="shared" si="9"/>
        <v>1.6746985095614064</v>
      </c>
      <c r="K52" s="19">
        <f t="shared" si="9"/>
        <v>0.77301304038161855</v>
      </c>
      <c r="L52" s="19">
        <f t="shared" si="9"/>
        <v>0.26700048928946152</v>
      </c>
      <c r="M52" s="19">
        <f t="shared" si="9"/>
        <v>5.2365869727484728E-2</v>
      </c>
      <c r="N52" s="19">
        <f t="shared" si="9"/>
        <v>0</v>
      </c>
      <c r="O52" s="19">
        <f t="shared" si="9"/>
        <v>0</v>
      </c>
      <c r="P52" s="19">
        <f t="shared" si="9"/>
        <v>0</v>
      </c>
      <c r="Q52" s="19">
        <f t="shared" si="9"/>
        <v>0</v>
      </c>
      <c r="R52" s="19">
        <f t="shared" si="9"/>
        <v>0</v>
      </c>
      <c r="S52" s="19">
        <f>MAX((T52*$C$13+T53*$C$14)/$C$9,$C$8-S4, 0)</f>
        <v>0</v>
      </c>
      <c r="T52" s="14">
        <f t="shared" ref="T52:T67" si="10">IF(T36&lt;$C$8-T4,$C$8-T4,T36)</f>
        <v>0</v>
      </c>
    </row>
    <row r="53" spans="5:20" x14ac:dyDescent="0.45">
      <c r="E53" s="15"/>
      <c r="F53" s="1">
        <f t="shared" si="9"/>
        <v>15.076981871408204</v>
      </c>
      <c r="G53" s="1">
        <f t="shared" si="9"/>
        <v>12.037190792039002</v>
      </c>
      <c r="H53" s="1">
        <f t="shared" si="9"/>
        <v>9.1729173591984079</v>
      </c>
      <c r="I53" s="1">
        <f t="shared" si="9"/>
        <v>6.5746477280036828</v>
      </c>
      <c r="J53" s="1">
        <f t="shared" si="9"/>
        <v>4.3386090230820686</v>
      </c>
      <c r="K53" s="1">
        <f t="shared" si="9"/>
        <v>2.5507284169335933</v>
      </c>
      <c r="L53" s="1">
        <f t="shared" si="9"/>
        <v>1.2645184991695073</v>
      </c>
      <c r="M53" s="1">
        <f t="shared" si="9"/>
        <v>0.47544166027796825</v>
      </c>
      <c r="N53" s="1">
        <f t="shared" si="9"/>
        <v>0.10321228922823039</v>
      </c>
      <c r="O53" s="1">
        <f t="shared" si="9"/>
        <v>0</v>
      </c>
      <c r="P53" s="1">
        <f t="shared" si="9"/>
        <v>0</v>
      </c>
      <c r="Q53" s="1">
        <f t="shared" si="9"/>
        <v>0</v>
      </c>
      <c r="R53" s="1">
        <f t="shared" si="9"/>
        <v>0</v>
      </c>
      <c r="S53" s="1">
        <f t="shared" ref="S53:S66" si="11">MAX((T53*$C$13+T54*$C$14)/$C$9,$C$8-S5, 0)</f>
        <v>0</v>
      </c>
      <c r="T53" s="16">
        <f t="shared" si="10"/>
        <v>0</v>
      </c>
    </row>
    <row r="54" spans="5:20" x14ac:dyDescent="0.45">
      <c r="E54" s="15"/>
      <c r="F54" s="1"/>
      <c r="G54" s="1">
        <f t="shared" si="9"/>
        <v>18.036477300042723</v>
      </c>
      <c r="H54" s="1">
        <f t="shared" si="9"/>
        <v>14.824379902655805</v>
      </c>
      <c r="I54" s="1">
        <f t="shared" si="9"/>
        <v>11.700114280624893</v>
      </c>
      <c r="J54" s="1">
        <f t="shared" si="9"/>
        <v>8.7486554099350951</v>
      </c>
      <c r="K54" s="1">
        <f t="shared" si="9"/>
        <v>6.0762879477918945</v>
      </c>
      <c r="L54" s="1">
        <f t="shared" si="9"/>
        <v>3.8004482583419978</v>
      </c>
      <c r="M54" s="1">
        <f t="shared" si="9"/>
        <v>2.0310117626694293</v>
      </c>
      <c r="N54" s="1">
        <f t="shared" si="9"/>
        <v>0.83693820723118573</v>
      </c>
      <c r="O54" s="1">
        <f t="shared" si="9"/>
        <v>0.20342976643316729</v>
      </c>
      <c r="P54" s="1">
        <f t="shared" si="9"/>
        <v>0</v>
      </c>
      <c r="Q54" s="1">
        <f t="shared" si="9"/>
        <v>0</v>
      </c>
      <c r="R54" s="1">
        <f t="shared" si="9"/>
        <v>0</v>
      </c>
      <c r="S54" s="1">
        <f t="shared" si="11"/>
        <v>0</v>
      </c>
      <c r="T54" s="16">
        <f t="shared" si="10"/>
        <v>0</v>
      </c>
    </row>
    <row r="55" spans="5:20" x14ac:dyDescent="0.45">
      <c r="E55" s="15"/>
      <c r="F55" s="1"/>
      <c r="G55" s="1"/>
      <c r="H55" s="1">
        <f t="shared" si="9"/>
        <v>21.16511026267623</v>
      </c>
      <c r="I55" s="1">
        <f t="shared" si="9"/>
        <v>17.86567733659253</v>
      </c>
      <c r="J55" s="1">
        <f t="shared" si="9"/>
        <v>14.571680361464477</v>
      </c>
      <c r="K55" s="1">
        <f t="shared" si="9"/>
        <v>11.347472771456999</v>
      </c>
      <c r="L55" s="1">
        <f t="shared" si="9"/>
        <v>8.2885882374265467</v>
      </c>
      <c r="M55" s="1">
        <f t="shared" si="9"/>
        <v>5.5198768534822813</v>
      </c>
      <c r="N55" s="1">
        <f t="shared" si="9"/>
        <v>3.1909878030743224</v>
      </c>
      <c r="O55" s="1">
        <f t="shared" si="9"/>
        <v>1.4521983710879898</v>
      </c>
      <c r="P55" s="1">
        <f t="shared" si="9"/>
        <v>0.40095680640841586</v>
      </c>
      <c r="Q55" s="1">
        <f t="shared" si="9"/>
        <v>0</v>
      </c>
      <c r="R55" s="1">
        <f t="shared" si="9"/>
        <v>0</v>
      </c>
      <c r="S55" s="1">
        <f t="shared" si="11"/>
        <v>0</v>
      </c>
      <c r="T55" s="16">
        <f t="shared" si="10"/>
        <v>0</v>
      </c>
    </row>
    <row r="56" spans="5:20" x14ac:dyDescent="0.45">
      <c r="E56" s="15"/>
      <c r="F56" s="1"/>
      <c r="G56" s="1"/>
      <c r="H56" s="1"/>
      <c r="I56" s="1">
        <f t="shared" si="9"/>
        <v>24.380542405888736</v>
      </c>
      <c r="J56" s="1">
        <f t="shared" si="9"/>
        <v>21.073667480875653</v>
      </c>
      <c r="K56" s="1">
        <f t="shared" si="9"/>
        <v>17.709788198153923</v>
      </c>
      <c r="L56" s="1">
        <f t="shared" si="9"/>
        <v>14.32304523687665</v>
      </c>
      <c r="M56" s="1">
        <f t="shared" si="9"/>
        <v>10.980588503363515</v>
      </c>
      <c r="N56" s="1">
        <f t="shared" si="9"/>
        <v>7.7832868761062874</v>
      </c>
      <c r="O56" s="1">
        <f t="shared" si="9"/>
        <v>4.8802783770561673</v>
      </c>
      <c r="P56" s="1">
        <f t="shared" si="9"/>
        <v>2.4732004499294735</v>
      </c>
      <c r="Q56" s="1">
        <f t="shared" si="9"/>
        <v>0.79027943365432896</v>
      </c>
      <c r="R56" s="1">
        <f t="shared" si="9"/>
        <v>0</v>
      </c>
      <c r="S56" s="1">
        <f t="shared" si="11"/>
        <v>0</v>
      </c>
      <c r="T56" s="16">
        <f t="shared" si="10"/>
        <v>0</v>
      </c>
    </row>
    <row r="57" spans="5:20" x14ac:dyDescent="0.45">
      <c r="E57" s="15"/>
      <c r="F57" s="1"/>
      <c r="G57" s="1"/>
      <c r="H57" s="1"/>
      <c r="I57" s="1"/>
      <c r="J57" s="1">
        <f t="shared" si="9"/>
        <v>27.605307891822591</v>
      </c>
      <c r="K57" s="1">
        <f t="shared" si="9"/>
        <v>24.351573601332504</v>
      </c>
      <c r="L57" s="1">
        <f t="shared" si="9"/>
        <v>21.007669882517884</v>
      </c>
      <c r="M57" s="1">
        <f t="shared" si="9"/>
        <v>17.575730094233812</v>
      </c>
      <c r="N57" s="1">
        <f t="shared" si="9"/>
        <v>14.090229820979296</v>
      </c>
      <c r="O57" s="1">
        <f t="shared" si="9"/>
        <v>10.60526734379008</v>
      </c>
      <c r="P57" s="1">
        <f t="shared" si="9"/>
        <v>7.2191370408760855</v>
      </c>
      <c r="Q57" s="1">
        <f t="shared" si="9"/>
        <v>4.1078088837138695</v>
      </c>
      <c r="R57" s="1">
        <f t="shared" si="9"/>
        <v>1.5576280868040606</v>
      </c>
      <c r="S57" s="1">
        <f t="shared" si="11"/>
        <v>0</v>
      </c>
      <c r="T57" s="16">
        <f t="shared" si="10"/>
        <v>0</v>
      </c>
    </row>
    <row r="58" spans="5:20" x14ac:dyDescent="0.45">
      <c r="E58" s="15"/>
      <c r="F58" s="1"/>
      <c r="G58" s="1"/>
      <c r="H58" s="1"/>
      <c r="I58" s="1"/>
      <c r="J58" s="1"/>
      <c r="K58" s="1">
        <f t="shared" si="9"/>
        <v>30.735434694373183</v>
      </c>
      <c r="L58" s="1">
        <f t="shared" si="9"/>
        <v>27.605307891822605</v>
      </c>
      <c r="M58" s="1">
        <f t="shared" si="9"/>
        <v>24.351573601332504</v>
      </c>
      <c r="N58" s="1">
        <f t="shared" si="9"/>
        <v>20.969350611361477</v>
      </c>
      <c r="O58" s="1">
        <f t="shared" si="9"/>
        <v>17.481038926598934</v>
      </c>
      <c r="P58" s="1">
        <f t="shared" si="9"/>
        <v>13.897887694796179</v>
      </c>
      <c r="Q58" s="1">
        <f t="shared" si="9"/>
        <v>10.242885131164877</v>
      </c>
      <c r="R58" s="1">
        <f t="shared" si="9"/>
        <v>6.5850167126661105</v>
      </c>
      <c r="S58" s="1">
        <f t="shared" si="11"/>
        <v>3.070059973067842</v>
      </c>
      <c r="T58" s="16">
        <f t="shared" si="10"/>
        <v>0</v>
      </c>
    </row>
    <row r="59" spans="5:20" x14ac:dyDescent="0.45">
      <c r="E59" s="15"/>
      <c r="F59" s="1"/>
      <c r="G59" s="1"/>
      <c r="H59" s="1"/>
      <c r="I59" s="1"/>
      <c r="J59" s="1"/>
      <c r="K59" s="1"/>
      <c r="L59" s="1">
        <f t="shared" si="9"/>
        <v>33.746649786116208</v>
      </c>
      <c r="M59" s="1">
        <f t="shared" si="9"/>
        <v>30.735434694373197</v>
      </c>
      <c r="N59" s="1">
        <f t="shared" si="9"/>
        <v>27.605307891822605</v>
      </c>
      <c r="O59" s="1">
        <f t="shared" si="9"/>
        <v>24.351573601332504</v>
      </c>
      <c r="P59" s="1">
        <f t="shared" si="9"/>
        <v>20.969350611361477</v>
      </c>
      <c r="Q59" s="1">
        <f t="shared" si="9"/>
        <v>17.453564953226049</v>
      </c>
      <c r="R59" s="1">
        <f t="shared" si="9"/>
        <v>13.798942289196262</v>
      </c>
      <c r="S59" s="1">
        <f t="shared" si="11"/>
        <v>10.000000000000028</v>
      </c>
      <c r="T59" s="16">
        <f t="shared" si="10"/>
        <v>6.0510389598662613</v>
      </c>
    </row>
    <row r="60" spans="5:20" x14ac:dyDescent="0.45">
      <c r="E60" s="15"/>
      <c r="F60" s="1"/>
      <c r="G60" s="1"/>
      <c r="H60" s="1"/>
      <c r="I60" s="1"/>
      <c r="J60" s="1"/>
      <c r="K60" s="1"/>
      <c r="L60" s="1"/>
      <c r="M60" s="1">
        <f t="shared" si="9"/>
        <v>36.643470554320345</v>
      </c>
      <c r="N60" s="1">
        <f t="shared" si="9"/>
        <v>33.746649786116222</v>
      </c>
      <c r="O60" s="1">
        <f t="shared" si="9"/>
        <v>30.735434694373197</v>
      </c>
      <c r="P60" s="1">
        <f t="shared" si="9"/>
        <v>27.605307891822605</v>
      </c>
      <c r="Q60" s="1">
        <f t="shared" si="9"/>
        <v>24.351573601332504</v>
      </c>
      <c r="R60" s="1">
        <f t="shared" si="9"/>
        <v>20.969350611361477</v>
      </c>
      <c r="S60" s="1">
        <f t="shared" si="11"/>
        <v>17.453564953226063</v>
      </c>
      <c r="T60" s="16">
        <f t="shared" si="10"/>
        <v>13.798942289196262</v>
      </c>
    </row>
    <row r="61" spans="5:20" x14ac:dyDescent="0.45">
      <c r="E61" s="15"/>
      <c r="F61" s="1"/>
      <c r="G61" s="1"/>
      <c r="H61" s="1"/>
      <c r="I61" s="1"/>
      <c r="J61" s="1"/>
      <c r="K61" s="1"/>
      <c r="L61" s="1"/>
      <c r="M61" s="1"/>
      <c r="N61" s="1">
        <f t="shared" si="9"/>
        <v>39.430242773318966</v>
      </c>
      <c r="O61" s="1">
        <f t="shared" si="9"/>
        <v>36.643470554320359</v>
      </c>
      <c r="P61" s="1">
        <f t="shared" si="9"/>
        <v>33.746649786116222</v>
      </c>
      <c r="Q61" s="1">
        <f t="shared" si="9"/>
        <v>30.735434694373197</v>
      </c>
      <c r="R61" s="1">
        <f t="shared" si="9"/>
        <v>27.605307891822605</v>
      </c>
      <c r="S61" s="1">
        <f t="shared" si="11"/>
        <v>24.351573601332504</v>
      </c>
      <c r="T61" s="16">
        <f t="shared" si="10"/>
        <v>20.969350611361492</v>
      </c>
    </row>
    <row r="62" spans="5:20" x14ac:dyDescent="0.45">
      <c r="E62" s="15"/>
      <c r="F62" s="1"/>
      <c r="G62" s="1"/>
      <c r="H62" s="1"/>
      <c r="I62" s="1"/>
      <c r="J62" s="1"/>
      <c r="K62" s="1"/>
      <c r="L62" s="1"/>
      <c r="M62" s="1"/>
      <c r="N62" s="1"/>
      <c r="O62" s="1">
        <f t="shared" si="9"/>
        <v>42.11114712398647</v>
      </c>
      <c r="P62" s="1">
        <f t="shared" si="9"/>
        <v>39.43024277331898</v>
      </c>
      <c r="Q62" s="1">
        <f t="shared" si="9"/>
        <v>36.643470554320359</v>
      </c>
      <c r="R62" s="1">
        <f t="shared" si="9"/>
        <v>33.746649786116222</v>
      </c>
      <c r="S62" s="1">
        <f t="shared" si="11"/>
        <v>30.735434694373197</v>
      </c>
      <c r="T62" s="16">
        <f t="shared" si="10"/>
        <v>27.605307891822605</v>
      </c>
    </row>
    <row r="63" spans="5:20" ht="17.5" thickBot="1" x14ac:dyDescent="0.5">
      <c r="E63" s="15"/>
      <c r="F63" s="1"/>
      <c r="G63" s="1"/>
      <c r="H63" s="1"/>
      <c r="I63" s="1"/>
      <c r="J63" s="1"/>
      <c r="K63" s="1"/>
      <c r="L63" s="1"/>
      <c r="M63" s="1"/>
      <c r="N63" s="1"/>
      <c r="O63" s="1"/>
      <c r="P63" s="1">
        <f t="shared" si="9"/>
        <v>44.690205465543571</v>
      </c>
      <c r="Q63" s="1">
        <f t="shared" si="9"/>
        <v>42.111147123986484</v>
      </c>
      <c r="R63" s="1">
        <f t="shared" si="9"/>
        <v>39.43024277331898</v>
      </c>
      <c r="S63" s="1">
        <f t="shared" si="11"/>
        <v>36.643470554320359</v>
      </c>
      <c r="T63" s="16">
        <f t="shared" si="10"/>
        <v>33.746649786116222</v>
      </c>
    </row>
    <row r="64" spans="5:20" ht="17.5" thickBot="1" x14ac:dyDescent="0.5">
      <c r="E64" s="15"/>
      <c r="F64" s="25" t="s">
        <v>16</v>
      </c>
      <c r="G64" s="26"/>
      <c r="H64" s="26"/>
      <c r="I64" s="29"/>
      <c r="J64" s="1"/>
      <c r="K64" s="1"/>
      <c r="L64" s="1"/>
      <c r="M64" s="1"/>
      <c r="N64" s="1"/>
      <c r="O64" s="1"/>
      <c r="P64" s="1"/>
      <c r="Q64" s="1">
        <f t="shared" si="9"/>
        <v>47.171286869100207</v>
      </c>
      <c r="R64" s="1">
        <f t="shared" si="9"/>
        <v>44.690205465543585</v>
      </c>
      <c r="S64" s="1">
        <f t="shared" si="11"/>
        <v>42.111147123986484</v>
      </c>
      <c r="T64" s="16">
        <f t="shared" si="10"/>
        <v>39.43024277331898</v>
      </c>
    </row>
    <row r="65" spans="5:20" x14ac:dyDescent="0.45">
      <c r="E65" s="15"/>
      <c r="F65" s="1"/>
      <c r="G65" s="1"/>
      <c r="H65" s="1"/>
      <c r="I65" s="1"/>
      <c r="J65" s="1"/>
      <c r="K65" s="1"/>
      <c r="L65" s="1"/>
      <c r="M65" s="1"/>
      <c r="N65" s="1"/>
      <c r="O65" s="1"/>
      <c r="P65" s="1"/>
      <c r="Q65" s="1"/>
      <c r="R65" s="1">
        <f t="shared" si="9"/>
        <v>49.558113421987748</v>
      </c>
      <c r="S65" s="1">
        <f t="shared" si="11"/>
        <v>47.171286869100221</v>
      </c>
      <c r="T65" s="16">
        <f t="shared" si="10"/>
        <v>44.690205465543585</v>
      </c>
    </row>
    <row r="66" spans="5:20" x14ac:dyDescent="0.45">
      <c r="E66" s="15"/>
      <c r="F66" s="1"/>
      <c r="G66" s="1"/>
      <c r="H66" s="1"/>
      <c r="I66" s="1"/>
      <c r="J66" s="1"/>
      <c r="K66" s="1"/>
      <c r="L66" s="1"/>
      <c r="M66" s="1"/>
      <c r="N66" s="1"/>
      <c r="O66" s="1"/>
      <c r="P66" s="1"/>
      <c r="Q66" s="1"/>
      <c r="R66" s="1"/>
      <c r="S66" s="1">
        <f t="shared" si="11"/>
        <v>51.854265811587879</v>
      </c>
      <c r="T66" s="16">
        <f t="shared" si="10"/>
        <v>49.558113421987763</v>
      </c>
    </row>
    <row r="67" spans="5:20" ht="17.5" thickBot="1" x14ac:dyDescent="0.5">
      <c r="E67" s="17"/>
      <c r="F67" s="23"/>
      <c r="G67" s="23"/>
      <c r="H67" s="23"/>
      <c r="I67" s="23"/>
      <c r="J67" s="23"/>
      <c r="K67" s="23"/>
      <c r="L67" s="23"/>
      <c r="M67" s="23"/>
      <c r="N67" s="23"/>
      <c r="O67" s="23"/>
      <c r="P67" s="23"/>
      <c r="Q67" s="23"/>
      <c r="R67" s="23"/>
      <c r="S67" s="23"/>
      <c r="T67" s="18">
        <f t="shared" si="10"/>
        <v>54.063188697035102</v>
      </c>
    </row>
    <row r="68" spans="5:20" ht="17.5" thickBot="1" x14ac:dyDescent="0.5"/>
    <row r="69" spans="5:20" x14ac:dyDescent="0.45">
      <c r="E69" s="35" t="s">
        <v>18</v>
      </c>
      <c r="F69" s="31"/>
      <c r="G69" s="31"/>
      <c r="H69" s="31"/>
      <c r="I69" s="31"/>
      <c r="J69" s="31"/>
      <c r="K69" s="31"/>
      <c r="L69" s="31"/>
      <c r="M69" s="31"/>
      <c r="N69" s="31"/>
      <c r="O69" s="31"/>
      <c r="P69" s="31"/>
      <c r="Q69" s="31"/>
      <c r="R69" s="31"/>
      <c r="S69" s="31"/>
      <c r="T69" s="32"/>
    </row>
    <row r="70" spans="5:20" x14ac:dyDescent="0.45">
      <c r="E70" s="38">
        <f>E20</f>
        <v>2.6040771329665637</v>
      </c>
      <c r="F70" s="30"/>
      <c r="G70" s="30"/>
      <c r="H70" s="30"/>
      <c r="I70" s="30"/>
      <c r="J70" s="30"/>
      <c r="K70" s="30"/>
      <c r="L70" s="30"/>
      <c r="M70" s="30"/>
      <c r="N70" s="30"/>
      <c r="O70" s="30"/>
      <c r="P70" s="30"/>
      <c r="Q70" s="30"/>
      <c r="R70" s="30"/>
      <c r="S70" s="30"/>
      <c r="T70" s="39"/>
    </row>
    <row r="71" spans="5:20" x14ac:dyDescent="0.45">
      <c r="E71" s="38" t="s">
        <v>17</v>
      </c>
      <c r="F71" s="30"/>
      <c r="G71" s="30"/>
      <c r="H71" s="30"/>
      <c r="I71" s="30"/>
      <c r="J71" s="30"/>
      <c r="K71" s="30"/>
      <c r="L71" s="30"/>
      <c r="M71" s="30"/>
      <c r="N71" s="30"/>
      <c r="O71" s="30"/>
      <c r="P71" s="30"/>
      <c r="Q71" s="30"/>
      <c r="R71" s="30"/>
      <c r="S71" s="30"/>
      <c r="T71" s="39"/>
    </row>
    <row r="72" spans="5:20" x14ac:dyDescent="0.45">
      <c r="E72" s="38">
        <f>E52</f>
        <v>12.359784797284899</v>
      </c>
      <c r="F72" s="30"/>
      <c r="G72" s="30"/>
      <c r="H72" s="30"/>
      <c r="I72" s="30"/>
      <c r="J72" s="30"/>
      <c r="K72" s="30"/>
      <c r="L72" s="30"/>
      <c r="M72" s="30"/>
      <c r="N72" s="30"/>
      <c r="O72" s="30"/>
      <c r="P72" s="30"/>
      <c r="Q72" s="30"/>
      <c r="R72" s="30"/>
      <c r="S72" s="30"/>
      <c r="T72" s="39"/>
    </row>
    <row r="73" spans="5:20" x14ac:dyDescent="0.45">
      <c r="E73" s="38" t="s">
        <v>20</v>
      </c>
      <c r="F73" s="30"/>
      <c r="G73" s="30"/>
      <c r="H73" s="30"/>
      <c r="I73" s="30"/>
      <c r="J73" s="30"/>
      <c r="K73" s="30"/>
      <c r="L73" s="30"/>
      <c r="M73" s="30"/>
      <c r="N73" s="30"/>
      <c r="O73" s="30"/>
      <c r="P73" s="30"/>
      <c r="Q73" s="30"/>
      <c r="R73" s="30"/>
      <c r="S73" s="30"/>
      <c r="T73" s="39"/>
    </row>
    <row r="74" spans="5:20" x14ac:dyDescent="0.45">
      <c r="E74" s="38" t="s">
        <v>19</v>
      </c>
      <c r="F74" s="30"/>
      <c r="G74" s="30"/>
      <c r="H74" s="30"/>
      <c r="I74" s="30"/>
      <c r="J74" s="30"/>
      <c r="K74" s="30"/>
      <c r="L74" s="30"/>
      <c r="M74" s="30"/>
      <c r="N74" s="30"/>
      <c r="O74" s="30"/>
      <c r="P74" s="30"/>
      <c r="Q74" s="30"/>
      <c r="R74" s="30"/>
      <c r="S74" s="30"/>
      <c r="T74" s="39"/>
    </row>
    <row r="75" spans="5:20" x14ac:dyDescent="0.45">
      <c r="E75" s="38" t="s">
        <v>24</v>
      </c>
      <c r="F75" s="30"/>
      <c r="G75" s="30"/>
      <c r="H75" s="30"/>
      <c r="I75" s="30"/>
      <c r="J75" s="30"/>
      <c r="K75" s="30"/>
      <c r="L75" s="30"/>
      <c r="M75" s="30"/>
      <c r="N75" s="30"/>
      <c r="O75" s="30"/>
      <c r="P75" s="30"/>
      <c r="Q75" s="30"/>
      <c r="R75" s="30"/>
      <c r="S75" s="30"/>
      <c r="T75" s="39"/>
    </row>
    <row r="76" spans="5:20" ht="17.5" thickBot="1" x14ac:dyDescent="0.5">
      <c r="E76" s="33">
        <f>E20-E52-E4+C8/C9^C7</f>
        <v>-0.30433495312331615</v>
      </c>
      <c r="F76" s="36" t="s">
        <v>21</v>
      </c>
      <c r="G76" s="36"/>
      <c r="H76" s="36"/>
      <c r="I76" s="36"/>
      <c r="J76" s="36"/>
      <c r="K76" s="36"/>
      <c r="L76" s="36"/>
      <c r="M76" s="36"/>
      <c r="N76" s="36"/>
      <c r="O76" s="36"/>
      <c r="P76" s="36"/>
      <c r="Q76" s="36"/>
      <c r="R76" s="36"/>
      <c r="S76" s="36"/>
      <c r="T76" s="34"/>
    </row>
  </sheetData>
  <phoneticPr fontId="2" type="noConversion"/>
  <conditionalFormatting sqref="E52:T61 E62:E67 J62:T67 F62:I65">
    <cfRule type="expression" dxfId="4" priority="1">
      <formula>E52=$C$8-E4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78831-D265-4E7F-96DB-508DF7A127C2}">
  <dimension ref="B2:L10"/>
  <sheetViews>
    <sheetView tabSelected="1" workbookViewId="0">
      <selection activeCell="F14" sqref="F14"/>
    </sheetView>
  </sheetViews>
  <sheetFormatPr defaultRowHeight="17" x14ac:dyDescent="0.45"/>
  <cols>
    <col min="1" max="16384" width="8.6640625" style="2"/>
  </cols>
  <sheetData>
    <row r="2" spans="2:12" ht="17.5" thickBot="1" x14ac:dyDescent="0.5">
      <c r="B2" s="2" t="s">
        <v>23</v>
      </c>
      <c r="E2" s="2" t="s">
        <v>26</v>
      </c>
      <c r="I2" s="2" t="s">
        <v>28</v>
      </c>
    </row>
    <row r="3" spans="2:12" ht="17.5" thickBot="1" x14ac:dyDescent="0.5">
      <c r="B3" s="35" t="s">
        <v>0</v>
      </c>
      <c r="C3" s="32">
        <v>2</v>
      </c>
      <c r="E3" s="25">
        <v>0</v>
      </c>
      <c r="F3" s="26">
        <v>1</v>
      </c>
      <c r="G3" s="29">
        <v>2</v>
      </c>
      <c r="I3" s="25">
        <v>0</v>
      </c>
      <c r="J3" s="26">
        <v>1</v>
      </c>
      <c r="K3" s="29">
        <v>2</v>
      </c>
    </row>
    <row r="4" spans="2:12" x14ac:dyDescent="0.45">
      <c r="B4" s="38" t="s">
        <v>13</v>
      </c>
      <c r="C4" s="39">
        <v>100</v>
      </c>
      <c r="E4" s="13">
        <f>C8</f>
        <v>100</v>
      </c>
      <c r="F4" s="19">
        <f>E4*$C$6</f>
        <v>105</v>
      </c>
      <c r="G4" s="14">
        <f>F4*$C$6</f>
        <v>110.25</v>
      </c>
      <c r="I4" s="13">
        <f>MAX(($C$9*J4+$C$10*J5)/$C$5, E4-$C$4, 0)</f>
        <v>2.4487892664393072</v>
      </c>
      <c r="J4" s="19">
        <f>MAX(($C$9*K4+$C$10*K5)/$C$5, F4-$C$4, 0)</f>
        <v>5.0099990000999899</v>
      </c>
      <c r="K4" s="14">
        <f>MAX(G4-$C$4, 0)</f>
        <v>10.25</v>
      </c>
    </row>
    <row r="5" spans="2:12" x14ac:dyDescent="0.45">
      <c r="B5" s="38" t="s">
        <v>25</v>
      </c>
      <c r="C5" s="39">
        <v>1.0001</v>
      </c>
      <c r="E5" s="15"/>
      <c r="F5" s="1">
        <f>E4*$C$7</f>
        <v>95.238095238095227</v>
      </c>
      <c r="G5" s="16">
        <f>F4*$C$7</f>
        <v>100</v>
      </c>
      <c r="I5" s="15"/>
      <c r="J5" s="1">
        <f>MAX(($C$9*K5+$C$10*K6)/$C$5, F5-$C$4, 0)</f>
        <v>0</v>
      </c>
      <c r="K5" s="16">
        <f t="shared" ref="K5:K6" si="0">MAX(G5-$C$4, 0)</f>
        <v>0</v>
      </c>
    </row>
    <row r="6" spans="2:12" ht="17.5" thickBot="1" x14ac:dyDescent="0.5">
      <c r="B6" s="38" t="s">
        <v>5</v>
      </c>
      <c r="C6" s="39">
        <v>1.05</v>
      </c>
      <c r="E6" s="17"/>
      <c r="F6" s="23"/>
      <c r="G6" s="18">
        <f>F5*$C$7</f>
        <v>90.702947845804971</v>
      </c>
      <c r="I6" s="17"/>
      <c r="J6" s="23"/>
      <c r="K6" s="18">
        <f t="shared" si="0"/>
        <v>0</v>
      </c>
      <c r="L6" s="2" t="s">
        <v>29</v>
      </c>
    </row>
    <row r="7" spans="2:12" ht="17.5" thickBot="1" x14ac:dyDescent="0.5">
      <c r="B7" s="38" t="s">
        <v>7</v>
      </c>
      <c r="C7" s="39">
        <f>1/C6</f>
        <v>0.95238095238095233</v>
      </c>
    </row>
    <row r="8" spans="2:12" ht="17.5" thickBot="1" x14ac:dyDescent="0.5">
      <c r="B8" s="33" t="s">
        <v>27</v>
      </c>
      <c r="C8" s="34">
        <v>100</v>
      </c>
      <c r="E8" s="35" t="s">
        <v>30</v>
      </c>
      <c r="F8" s="31"/>
      <c r="G8" s="31"/>
      <c r="H8" s="31"/>
      <c r="I8" s="31"/>
      <c r="J8" s="31">
        <f>I4</f>
        <v>2.4487892664393072</v>
      </c>
      <c r="K8" s="32" t="s">
        <v>31</v>
      </c>
    </row>
    <row r="9" spans="2:12" x14ac:dyDescent="0.45">
      <c r="B9" s="13" t="s">
        <v>9</v>
      </c>
      <c r="C9" s="14">
        <f>(C5-C7)/(C6-C7)</f>
        <v>0.48882926829268286</v>
      </c>
      <c r="E9" s="38" t="s">
        <v>33</v>
      </c>
      <c r="F9" s="30"/>
      <c r="G9" s="30"/>
      <c r="H9" s="30"/>
      <c r="I9" s="30"/>
      <c r="J9" s="30"/>
      <c r="K9" s="39"/>
    </row>
    <row r="10" spans="2:12" ht="17.5" thickBot="1" x14ac:dyDescent="0.5">
      <c r="B10" s="17" t="s">
        <v>11</v>
      </c>
      <c r="C10" s="18">
        <f>1-C9</f>
        <v>0.51117073170731708</v>
      </c>
      <c r="E10" s="33" t="s">
        <v>32</v>
      </c>
      <c r="F10" s="36"/>
      <c r="G10" s="36"/>
      <c r="H10" s="36"/>
      <c r="I10" s="36"/>
      <c r="J10" s="36"/>
      <c r="K10" s="34">
        <f>I4</f>
        <v>2.4487892664393072</v>
      </c>
    </row>
  </sheetData>
  <phoneticPr fontId="2" type="noConversion"/>
  <conditionalFormatting sqref="I4:K6">
    <cfRule type="expression" dxfId="3" priority="1">
      <formula>I4=E4-$C$4</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90AA1-BF34-49DB-8389-877F74A552DC}">
  <dimension ref="B2:Q71"/>
  <sheetViews>
    <sheetView topLeftCell="D45" workbookViewId="0">
      <selection activeCell="D45" sqref="D45"/>
    </sheetView>
  </sheetViews>
  <sheetFormatPr defaultRowHeight="17" x14ac:dyDescent="0.45"/>
  <cols>
    <col min="1" max="4" width="8.6640625" style="2"/>
    <col min="5" max="5" width="15.6640625" style="2" bestFit="1" customWidth="1"/>
    <col min="6" max="16" width="8.6640625" style="2"/>
    <col min="17" max="17" width="32.33203125" style="2" customWidth="1"/>
    <col min="18" max="16384" width="8.6640625" style="2"/>
  </cols>
  <sheetData>
    <row r="2" spans="2:16" ht="17.5" thickBot="1" x14ac:dyDescent="0.5">
      <c r="B2" s="2" t="s">
        <v>23</v>
      </c>
      <c r="E2" s="2" t="s">
        <v>39</v>
      </c>
    </row>
    <row r="3" spans="2:16" ht="17.5" thickBot="1" x14ac:dyDescent="0.5">
      <c r="B3" s="35" t="s">
        <v>8</v>
      </c>
      <c r="C3" s="32">
        <v>1.1000000000000001</v>
      </c>
      <c r="E3" s="40" t="s">
        <v>35</v>
      </c>
      <c r="F3" s="13">
        <v>0</v>
      </c>
      <c r="G3" s="19">
        <v>1</v>
      </c>
      <c r="H3" s="19">
        <v>2</v>
      </c>
      <c r="I3" s="19">
        <v>3</v>
      </c>
      <c r="J3" s="19">
        <v>4</v>
      </c>
      <c r="K3" s="19">
        <v>5</v>
      </c>
      <c r="L3" s="19">
        <v>6</v>
      </c>
      <c r="M3" s="19">
        <v>7</v>
      </c>
      <c r="N3" s="19">
        <v>8</v>
      </c>
      <c r="O3" s="19">
        <v>9</v>
      </c>
      <c r="P3" s="14">
        <v>10</v>
      </c>
    </row>
    <row r="4" spans="2:16" ht="17.5" thickBot="1" x14ac:dyDescent="0.5">
      <c r="B4" s="38" t="s">
        <v>5</v>
      </c>
      <c r="C4" s="39">
        <v>1.2</v>
      </c>
      <c r="E4" s="40" t="s">
        <v>34</v>
      </c>
      <c r="F4" s="25">
        <v>1</v>
      </c>
      <c r="G4" s="26">
        <v>1.6</v>
      </c>
      <c r="H4" s="26">
        <v>1.5</v>
      </c>
      <c r="I4" s="26">
        <v>1.4</v>
      </c>
      <c r="J4" s="26">
        <v>1.3</v>
      </c>
      <c r="K4" s="26">
        <v>1.2</v>
      </c>
      <c r="L4" s="26">
        <v>1.1499999999999999</v>
      </c>
      <c r="M4" s="26">
        <v>1.1000000000000001</v>
      </c>
      <c r="N4" s="26">
        <v>1.05</v>
      </c>
      <c r="O4" s="26">
        <v>1.02</v>
      </c>
      <c r="P4" s="29">
        <v>1.01</v>
      </c>
    </row>
    <row r="5" spans="2:16" ht="17.5" thickBot="1" x14ac:dyDescent="0.5">
      <c r="B5" s="38" t="s">
        <v>7</v>
      </c>
      <c r="C5" s="39">
        <v>0.9</v>
      </c>
      <c r="E5" s="40" t="s">
        <v>41</v>
      </c>
      <c r="F5" s="17">
        <v>1</v>
      </c>
      <c r="G5" s="23">
        <f>PRODUCT($F$4:G4)</f>
        <v>1.6</v>
      </c>
      <c r="H5" s="23">
        <f>PRODUCT($F$4:H4)</f>
        <v>2.4000000000000004</v>
      </c>
      <c r="I5" s="23">
        <f>PRODUCT($F$4:I4)</f>
        <v>3.3600000000000003</v>
      </c>
      <c r="J5" s="23">
        <f>PRODUCT($F$4:J4)</f>
        <v>4.3680000000000003</v>
      </c>
      <c r="K5" s="23">
        <f>PRODUCT($F$4:K4)</f>
        <v>5.2416</v>
      </c>
      <c r="L5" s="23">
        <f>PRODUCT($F$4:L4)</f>
        <v>6.0278399999999994</v>
      </c>
      <c r="M5" s="23">
        <f>PRODUCT($F$4:M4)</f>
        <v>6.6306240000000001</v>
      </c>
      <c r="N5" s="23">
        <f>PRODUCT($F$4:N4)</f>
        <v>6.9621552000000007</v>
      </c>
      <c r="O5" s="23">
        <f>PRODUCT($F$4:O4)</f>
        <v>7.1013983040000008</v>
      </c>
      <c r="P5" s="18">
        <f>PRODUCT($F$4:P4)</f>
        <v>7.1724122870400011</v>
      </c>
    </row>
    <row r="6" spans="2:16" ht="17.5" thickBot="1" x14ac:dyDescent="0.5">
      <c r="B6" s="33" t="s">
        <v>40</v>
      </c>
      <c r="C6" s="34">
        <v>2</v>
      </c>
      <c r="E6" s="21" t="s">
        <v>37</v>
      </c>
      <c r="F6" s="13">
        <v>5</v>
      </c>
      <c r="G6" s="19">
        <f>F6*$C$4</f>
        <v>6</v>
      </c>
      <c r="H6" s="19">
        <f>G6*$C$4</f>
        <v>7.1999999999999993</v>
      </c>
      <c r="I6" s="19">
        <f>H6*$C$4</f>
        <v>8.6399999999999988</v>
      </c>
      <c r="J6" s="19">
        <f>I6*$C$4</f>
        <v>10.367999999999999</v>
      </c>
      <c r="K6" s="19">
        <f>J6*$C$4</f>
        <v>12.441599999999998</v>
      </c>
      <c r="L6" s="19">
        <f>K6*$C$4</f>
        <v>14.929919999999996</v>
      </c>
      <c r="M6" s="19">
        <f>L6*$C$4</f>
        <v>17.915903999999994</v>
      </c>
      <c r="N6" s="19">
        <f>M6*$C$4</f>
        <v>21.499084799999991</v>
      </c>
      <c r="O6" s="19">
        <f>N6*$C$4</f>
        <v>25.798901759999989</v>
      </c>
      <c r="P6" s="14">
        <f>O6*$C$4</f>
        <v>30.958682111999984</v>
      </c>
    </row>
    <row r="7" spans="2:16" x14ac:dyDescent="0.45">
      <c r="E7" s="16"/>
      <c r="F7" s="15"/>
      <c r="G7" s="1">
        <f>F6*$C$5</f>
        <v>4.5</v>
      </c>
      <c r="H7" s="1">
        <f>G6*$C$5</f>
        <v>5.4</v>
      </c>
      <c r="I7" s="1">
        <f>H6*$C$5</f>
        <v>6.4799999999999995</v>
      </c>
      <c r="J7" s="1">
        <f>I6*$C$5</f>
        <v>7.7759999999999989</v>
      </c>
      <c r="K7" s="1">
        <f>J6*$C$5</f>
        <v>9.3311999999999991</v>
      </c>
      <c r="L7" s="1">
        <f>K6*$C$5</f>
        <v>11.197439999999999</v>
      </c>
      <c r="M7" s="1">
        <f>L6*$C$5</f>
        <v>13.436927999999996</v>
      </c>
      <c r="N7" s="1">
        <f>M6*$C$5</f>
        <v>16.124313599999994</v>
      </c>
      <c r="O7" s="1">
        <f>N6*$C$5</f>
        <v>19.349176319999994</v>
      </c>
      <c r="P7" s="16">
        <f>O6*$C$5</f>
        <v>23.21901158399999</v>
      </c>
    </row>
    <row r="8" spans="2:16" x14ac:dyDescent="0.45">
      <c r="B8" s="2" t="s">
        <v>9</v>
      </c>
      <c r="C8" s="2">
        <f>(C3-C5)/(C4-C5)</f>
        <v>0.66666666666666707</v>
      </c>
      <c r="E8" s="16"/>
      <c r="F8" s="15"/>
      <c r="G8" s="1"/>
      <c r="H8" s="1">
        <f>G7*$C$5</f>
        <v>4.05</v>
      </c>
      <c r="I8" s="1">
        <f>H7*$C$5</f>
        <v>4.8600000000000003</v>
      </c>
      <c r="J8" s="1">
        <f>I7*$C$5</f>
        <v>5.8319999999999999</v>
      </c>
      <c r="K8" s="1">
        <f>J7*$C$5</f>
        <v>6.9983999999999993</v>
      </c>
      <c r="L8" s="1">
        <f>K7*$C$5</f>
        <v>8.3980800000000002</v>
      </c>
      <c r="M8" s="1">
        <f>L7*$C$5</f>
        <v>10.077696</v>
      </c>
      <c r="N8" s="1">
        <f>M7*$C$5</f>
        <v>12.093235199999997</v>
      </c>
      <c r="O8" s="1">
        <f>N7*$C$5</f>
        <v>14.511882239999995</v>
      </c>
      <c r="P8" s="16">
        <f>O7*$C$5</f>
        <v>17.414258687999997</v>
      </c>
    </row>
    <row r="9" spans="2:16" x14ac:dyDescent="0.45">
      <c r="B9" s="2" t="s">
        <v>11</v>
      </c>
      <c r="C9" s="2">
        <f>1-C8</f>
        <v>0.33333333333333293</v>
      </c>
      <c r="E9" s="16"/>
      <c r="F9" s="15"/>
      <c r="G9" s="1"/>
      <c r="H9" s="1"/>
      <c r="I9" s="1">
        <f>H8*$C$5</f>
        <v>3.645</v>
      </c>
      <c r="J9" s="1">
        <f>I8*$C$5</f>
        <v>4.3740000000000006</v>
      </c>
      <c r="K9" s="1">
        <f>J8*$C$5</f>
        <v>5.2488000000000001</v>
      </c>
      <c r="L9" s="1">
        <f>K8*$C$5</f>
        <v>6.2985599999999993</v>
      </c>
      <c r="M9" s="1">
        <f>L8*$C$5</f>
        <v>7.5582720000000005</v>
      </c>
      <c r="N9" s="1">
        <f>M8*$C$5</f>
        <v>9.0699263999999999</v>
      </c>
      <c r="O9" s="1">
        <f>N8*$C$5</f>
        <v>10.883911679999997</v>
      </c>
      <c r="P9" s="16">
        <f>O8*$C$5</f>
        <v>13.060694015999996</v>
      </c>
    </row>
    <row r="10" spans="2:16" x14ac:dyDescent="0.45">
      <c r="E10" s="16"/>
      <c r="F10" s="15"/>
      <c r="G10" s="1"/>
      <c r="H10" s="1"/>
      <c r="I10" s="1"/>
      <c r="J10" s="1">
        <f>I9*$C$5</f>
        <v>3.2805</v>
      </c>
      <c r="K10" s="1">
        <f>J9*$C$5</f>
        <v>3.9366000000000008</v>
      </c>
      <c r="L10" s="1">
        <f>K9*$C$5</f>
        <v>4.7239200000000006</v>
      </c>
      <c r="M10" s="1">
        <f>L9*$C$5</f>
        <v>5.6687039999999991</v>
      </c>
      <c r="N10" s="1">
        <f>M9*$C$5</f>
        <v>6.8024448000000008</v>
      </c>
      <c r="O10" s="1">
        <f>N9*$C$5</f>
        <v>8.1629337599999996</v>
      </c>
      <c r="P10" s="16">
        <f>O9*$C$5</f>
        <v>9.7955205119999977</v>
      </c>
    </row>
    <row r="11" spans="2:16" x14ac:dyDescent="0.45">
      <c r="E11" s="16"/>
      <c r="F11" s="15"/>
      <c r="G11" s="1"/>
      <c r="H11" s="1"/>
      <c r="I11" s="1"/>
      <c r="J11" s="1"/>
      <c r="K11" s="1">
        <f>J10*$C$5</f>
        <v>2.9524500000000002</v>
      </c>
      <c r="L11" s="1">
        <f>K10*$C$5</f>
        <v>3.5429400000000006</v>
      </c>
      <c r="M11" s="1">
        <f>L10*$C$5</f>
        <v>4.2515280000000004</v>
      </c>
      <c r="N11" s="1">
        <f>M10*$C$5</f>
        <v>5.1018335999999991</v>
      </c>
      <c r="O11" s="1">
        <f>N10*$C$5</f>
        <v>6.122200320000001</v>
      </c>
      <c r="P11" s="16">
        <f>O10*$C$5</f>
        <v>7.3466403839999996</v>
      </c>
    </row>
    <row r="12" spans="2:16" x14ac:dyDescent="0.45">
      <c r="E12" s="16"/>
      <c r="F12" s="15"/>
      <c r="G12" s="1"/>
      <c r="H12" s="1"/>
      <c r="I12" s="1"/>
      <c r="J12" s="1"/>
      <c r="K12" s="1"/>
      <c r="L12" s="1">
        <f>K11*$C$5</f>
        <v>2.6572050000000003</v>
      </c>
      <c r="M12" s="1">
        <f>L11*$C$5</f>
        <v>3.1886460000000008</v>
      </c>
      <c r="N12" s="1">
        <f>M11*$C$5</f>
        <v>3.8263752000000006</v>
      </c>
      <c r="O12" s="1">
        <f>N11*$C$5</f>
        <v>4.591650239999999</v>
      </c>
      <c r="P12" s="16">
        <f>O11*$C$5</f>
        <v>5.5099802880000013</v>
      </c>
    </row>
    <row r="13" spans="2:16" x14ac:dyDescent="0.45">
      <c r="E13" s="16"/>
      <c r="F13" s="15"/>
      <c r="G13" s="1"/>
      <c r="H13" s="1"/>
      <c r="I13" s="1"/>
      <c r="J13" s="1"/>
      <c r="K13" s="1"/>
      <c r="L13" s="1"/>
      <c r="M13" s="1">
        <f>L12*$C$5</f>
        <v>2.3914845000000002</v>
      </c>
      <c r="N13" s="1">
        <f>M12*$C$5</f>
        <v>2.8697814000000008</v>
      </c>
      <c r="O13" s="1">
        <f>N12*$C$5</f>
        <v>3.4437376800000008</v>
      </c>
      <c r="P13" s="16">
        <f>O12*$C$5</f>
        <v>4.1324852159999992</v>
      </c>
    </row>
    <row r="14" spans="2:16" x14ac:dyDescent="0.45">
      <c r="E14" s="16"/>
      <c r="F14" s="15"/>
      <c r="G14" s="1"/>
      <c r="H14" s="1"/>
      <c r="I14" s="1"/>
      <c r="J14" s="1"/>
      <c r="K14" s="1"/>
      <c r="L14" s="1"/>
      <c r="M14" s="1"/>
      <c r="N14" s="1">
        <f>M13*$C$5</f>
        <v>2.1523360500000002</v>
      </c>
      <c r="O14" s="1">
        <f>N13*$C$5</f>
        <v>2.5828032600000008</v>
      </c>
      <c r="P14" s="16">
        <f>O13*$C$5</f>
        <v>3.0993639120000007</v>
      </c>
    </row>
    <row r="15" spans="2:16" x14ac:dyDescent="0.45">
      <c r="E15" s="16"/>
      <c r="F15" s="15"/>
      <c r="G15" s="1"/>
      <c r="H15" s="1"/>
      <c r="I15" s="1"/>
      <c r="J15" s="1"/>
      <c r="K15" s="1"/>
      <c r="L15" s="1"/>
      <c r="M15" s="1"/>
      <c r="N15" s="1"/>
      <c r="O15" s="1">
        <f>N14*$C$5</f>
        <v>1.9371024450000003</v>
      </c>
      <c r="P15" s="16">
        <f>O14*$C$5</f>
        <v>2.3245229340000009</v>
      </c>
    </row>
    <row r="16" spans="2:16" ht="17.5" thickBot="1" x14ac:dyDescent="0.5">
      <c r="E16" s="20"/>
      <c r="F16" s="17"/>
      <c r="G16" s="23"/>
      <c r="H16" s="23"/>
      <c r="I16" s="23"/>
      <c r="J16" s="23"/>
      <c r="K16" s="23"/>
      <c r="L16" s="23"/>
      <c r="M16" s="23"/>
      <c r="N16" s="23"/>
      <c r="O16" s="23"/>
      <c r="P16" s="18">
        <f>O15*$C$5</f>
        <v>1.7433922005000002</v>
      </c>
    </row>
    <row r="17" spans="5:17" x14ac:dyDescent="0.45">
      <c r="E17" s="21" t="s">
        <v>36</v>
      </c>
      <c r="F17" s="13">
        <f>F6*F$5</f>
        <v>5</v>
      </c>
      <c r="G17" s="19">
        <f t="shared" ref="G17:P17" si="0">G6*G$5</f>
        <v>9.6000000000000014</v>
      </c>
      <c r="H17" s="19">
        <f t="shared" si="0"/>
        <v>17.28</v>
      </c>
      <c r="I17" s="19">
        <f t="shared" si="0"/>
        <v>29.0304</v>
      </c>
      <c r="J17" s="19">
        <f t="shared" si="0"/>
        <v>45.287423999999994</v>
      </c>
      <c r="K17" s="19">
        <f t="shared" si="0"/>
        <v>65.213890559999982</v>
      </c>
      <c r="L17" s="19">
        <f t="shared" si="0"/>
        <v>89.995168972799959</v>
      </c>
      <c r="M17" s="19">
        <f t="shared" si="0"/>
        <v>118.79362304409597</v>
      </c>
      <c r="N17" s="19">
        <f t="shared" si="0"/>
        <v>149.67996503556091</v>
      </c>
      <c r="O17" s="19">
        <f t="shared" si="0"/>
        <v>183.20827720352656</v>
      </c>
      <c r="P17" s="14">
        <f t="shared" si="0"/>
        <v>222.04843197067419</v>
      </c>
    </row>
    <row r="18" spans="5:17" x14ac:dyDescent="0.45">
      <c r="E18" s="16"/>
      <c r="F18" s="15"/>
      <c r="G18" s="1">
        <f t="shared" ref="G18:P18" si="1">G7*G$5</f>
        <v>7.2</v>
      </c>
      <c r="H18" s="1">
        <f t="shared" si="1"/>
        <v>12.960000000000003</v>
      </c>
      <c r="I18" s="1">
        <f t="shared" si="1"/>
        <v>21.7728</v>
      </c>
      <c r="J18" s="1">
        <f t="shared" si="1"/>
        <v>33.965567999999998</v>
      </c>
      <c r="K18" s="1">
        <f t="shared" si="1"/>
        <v>48.910417919999993</v>
      </c>
      <c r="L18" s="1">
        <f t="shared" si="1"/>
        <v>67.496376729599987</v>
      </c>
      <c r="M18" s="1">
        <f t="shared" si="1"/>
        <v>89.095217283071975</v>
      </c>
      <c r="N18" s="1">
        <f t="shared" si="1"/>
        <v>112.25997377667069</v>
      </c>
      <c r="O18" s="1">
        <f t="shared" si="1"/>
        <v>137.40620790264495</v>
      </c>
      <c r="P18" s="16">
        <f t="shared" si="1"/>
        <v>166.53632397800564</v>
      </c>
    </row>
    <row r="19" spans="5:17" x14ac:dyDescent="0.45">
      <c r="E19" s="16"/>
      <c r="F19" s="15"/>
      <c r="G19" s="1"/>
      <c r="H19" s="1">
        <f t="shared" ref="H19:P19" si="2">H8*H$5</f>
        <v>9.7200000000000006</v>
      </c>
      <c r="I19" s="1">
        <f t="shared" si="2"/>
        <v>16.329600000000003</v>
      </c>
      <c r="J19" s="1">
        <f t="shared" si="2"/>
        <v>25.474176</v>
      </c>
      <c r="K19" s="1">
        <f t="shared" si="2"/>
        <v>36.682813439999997</v>
      </c>
      <c r="L19" s="1">
        <f t="shared" si="2"/>
        <v>50.622282547199994</v>
      </c>
      <c r="M19" s="1">
        <f t="shared" si="2"/>
        <v>66.821412962303995</v>
      </c>
      <c r="N19" s="1">
        <f t="shared" si="2"/>
        <v>84.194980332503022</v>
      </c>
      <c r="O19" s="1">
        <f t="shared" si="2"/>
        <v>103.0546559269837</v>
      </c>
      <c r="P19" s="16">
        <f t="shared" si="2"/>
        <v>124.90224298350427</v>
      </c>
    </row>
    <row r="20" spans="5:17" x14ac:dyDescent="0.45">
      <c r="E20" s="16"/>
      <c r="F20" s="15"/>
      <c r="G20" s="1"/>
      <c r="H20" s="1"/>
      <c r="I20" s="1">
        <f t="shared" ref="I20:P20" si="3">I9*I$5</f>
        <v>12.247200000000001</v>
      </c>
      <c r="J20" s="1">
        <f t="shared" si="3"/>
        <v>19.105632000000004</v>
      </c>
      <c r="K20" s="1">
        <f t="shared" si="3"/>
        <v>27.512110079999999</v>
      </c>
      <c r="L20" s="1">
        <f t="shared" si="3"/>
        <v>37.966711910399994</v>
      </c>
      <c r="M20" s="1">
        <f t="shared" si="3"/>
        <v>50.116059721728007</v>
      </c>
      <c r="N20" s="1">
        <f t="shared" si="3"/>
        <v>63.146235249377284</v>
      </c>
      <c r="O20" s="1">
        <f t="shared" si="3"/>
        <v>77.290991945237778</v>
      </c>
      <c r="P20" s="16">
        <f t="shared" si="3"/>
        <v>93.676682237628185</v>
      </c>
    </row>
    <row r="21" spans="5:17" x14ac:dyDescent="0.45">
      <c r="E21" s="16"/>
      <c r="F21" s="15"/>
      <c r="G21" s="1"/>
      <c r="H21" s="1"/>
      <c r="I21" s="1"/>
      <c r="J21" s="1">
        <f t="shared" ref="J21:P21" si="4">J10*J$5</f>
        <v>14.329224000000002</v>
      </c>
      <c r="K21" s="1">
        <f t="shared" si="4"/>
        <v>20.634082560000003</v>
      </c>
      <c r="L21" s="1">
        <f t="shared" si="4"/>
        <v>28.475033932800002</v>
      </c>
      <c r="M21" s="1">
        <f t="shared" si="4"/>
        <v>37.587044791295995</v>
      </c>
      <c r="N21" s="1">
        <f t="shared" si="4"/>
        <v>47.359676437032974</v>
      </c>
      <c r="O21" s="1">
        <f t="shared" si="4"/>
        <v>57.968243958928348</v>
      </c>
      <c r="P21" s="16">
        <f t="shared" si="4"/>
        <v>70.25751167822115</v>
      </c>
    </row>
    <row r="22" spans="5:17" x14ac:dyDescent="0.45">
      <c r="E22" s="16"/>
      <c r="F22" s="15"/>
      <c r="G22" s="1"/>
      <c r="H22" s="1"/>
      <c r="I22" s="1"/>
      <c r="J22" s="1"/>
      <c r="K22" s="1">
        <f t="shared" ref="K22:P22" si="5">K11*K$5</f>
        <v>15.475561920000001</v>
      </c>
      <c r="L22" s="1">
        <f t="shared" si="5"/>
        <v>21.356275449600002</v>
      </c>
      <c r="M22" s="1">
        <f t="shared" si="5"/>
        <v>28.190283593472003</v>
      </c>
      <c r="N22" s="1">
        <f t="shared" si="5"/>
        <v>35.51975732777472</v>
      </c>
      <c r="O22" s="1">
        <f t="shared" si="5"/>
        <v>43.476182969196273</v>
      </c>
      <c r="P22" s="16">
        <f t="shared" si="5"/>
        <v>52.693133758665873</v>
      </c>
    </row>
    <row r="23" spans="5:17" x14ac:dyDescent="0.45">
      <c r="E23" s="16"/>
      <c r="F23" s="15"/>
      <c r="G23" s="1"/>
      <c r="H23" s="1"/>
      <c r="I23" s="1"/>
      <c r="J23" s="1"/>
      <c r="K23" s="1"/>
      <c r="L23" s="1">
        <f t="shared" ref="L23:P23" si="6">L12*L$5</f>
        <v>16.0172065872</v>
      </c>
      <c r="M23" s="1">
        <f t="shared" si="6"/>
        <v>21.142712695104006</v>
      </c>
      <c r="N23" s="1">
        <f t="shared" si="6"/>
        <v>26.639817995831049</v>
      </c>
      <c r="O23" s="1">
        <f t="shared" si="6"/>
        <v>32.607137226897187</v>
      </c>
      <c r="P23" s="16">
        <f t="shared" si="6"/>
        <v>39.51985031899941</v>
      </c>
    </row>
    <row r="24" spans="5:17" x14ac:dyDescent="0.45">
      <c r="E24" s="16"/>
      <c r="F24" s="15"/>
      <c r="G24" s="1"/>
      <c r="H24" s="1"/>
      <c r="I24" s="1"/>
      <c r="J24" s="1"/>
      <c r="K24" s="1"/>
      <c r="L24" s="1"/>
      <c r="M24" s="1">
        <f t="shared" ref="M24:P24" si="7">M13*M$5</f>
        <v>15.857034521328002</v>
      </c>
      <c r="N24" s="1">
        <f t="shared" si="7"/>
        <v>19.979863496873289</v>
      </c>
      <c r="O24" s="1">
        <f t="shared" si="7"/>
        <v>24.455352920172903</v>
      </c>
      <c r="P24" s="16">
        <f t="shared" si="7"/>
        <v>29.639887739249549</v>
      </c>
    </row>
    <row r="25" spans="5:17" x14ac:dyDescent="0.45">
      <c r="E25" s="16"/>
      <c r="F25" s="15"/>
      <c r="G25" s="1"/>
      <c r="H25" s="1"/>
      <c r="I25" s="1"/>
      <c r="J25" s="1"/>
      <c r="K25" s="1"/>
      <c r="L25" s="1"/>
      <c r="M25" s="1"/>
      <c r="N25" s="1">
        <f t="shared" ref="N25:P25" si="8">N14*N$5</f>
        <v>14.984897622654962</v>
      </c>
      <c r="O25" s="1">
        <f t="shared" si="8"/>
        <v>18.341514690129678</v>
      </c>
      <c r="P25" s="16">
        <f t="shared" si="8"/>
        <v>22.229915804437169</v>
      </c>
    </row>
    <row r="26" spans="5:17" x14ac:dyDescent="0.45">
      <c r="E26" s="16"/>
      <c r="F26" s="15"/>
      <c r="G26" s="1"/>
      <c r="H26" s="1"/>
      <c r="I26" s="1"/>
      <c r="J26" s="1"/>
      <c r="K26" s="1"/>
      <c r="L26" s="1"/>
      <c r="M26" s="1"/>
      <c r="N26" s="1"/>
      <c r="O26" s="1">
        <f t="shared" ref="O26:P26" si="9">O15*O$5</f>
        <v>13.756136017597257</v>
      </c>
      <c r="P26" s="16">
        <f t="shared" si="9"/>
        <v>16.672436853327881</v>
      </c>
    </row>
    <row r="27" spans="5:17" ht="17.5" thickBot="1" x14ac:dyDescent="0.5">
      <c r="E27" s="20"/>
      <c r="F27" s="17"/>
      <c r="G27" s="23"/>
      <c r="H27" s="23"/>
      <c r="I27" s="23"/>
      <c r="J27" s="23"/>
      <c r="K27" s="23"/>
      <c r="L27" s="23"/>
      <c r="M27" s="23"/>
      <c r="N27" s="23"/>
      <c r="O27" s="23"/>
      <c r="P27" s="18">
        <f t="shared" ref="P27" si="10">P16*P$5</f>
        <v>12.504327639995907</v>
      </c>
    </row>
    <row r="28" spans="5:17" ht="17.5" thickBot="1" x14ac:dyDescent="0.5">
      <c r="E28" s="41" t="s">
        <v>42</v>
      </c>
      <c r="F28" s="25">
        <f>($C$3-$C$5*G$4)/($C$4*G$4-$C$5*G$4)</f>
        <v>-0.70833333333333381</v>
      </c>
      <c r="G28" s="26">
        <f t="shared" ref="G28:O28" si="11">($C$3-$C$5*H$4)/($C$4*H$4-$C$5*H$4)</f>
        <v>-0.55555555555555591</v>
      </c>
      <c r="H28" s="26">
        <f t="shared" si="11"/>
        <v>-0.38095238095238082</v>
      </c>
      <c r="I28" s="26">
        <f t="shared" si="11"/>
        <v>-0.17948717948717968</v>
      </c>
      <c r="J28" s="26">
        <f t="shared" si="11"/>
        <v>5.5555555555555622E-2</v>
      </c>
      <c r="K28" s="26">
        <f t="shared" si="11"/>
        <v>0.18840579710144978</v>
      </c>
      <c r="L28" s="26">
        <f t="shared" si="11"/>
        <v>0.33333333333333331</v>
      </c>
      <c r="M28" s="26">
        <f t="shared" si="11"/>
        <v>0.49206349206349226</v>
      </c>
      <c r="N28" s="26">
        <f t="shared" si="11"/>
        <v>0.59477124183006569</v>
      </c>
      <c r="O28" s="26">
        <f t="shared" si="11"/>
        <v>0.63036303630363066</v>
      </c>
      <c r="P28" s="29"/>
      <c r="Q28" s="49" t="s">
        <v>46</v>
      </c>
    </row>
    <row r="29" spans="5:17" x14ac:dyDescent="0.45">
      <c r="E29" s="2" t="s">
        <v>38</v>
      </c>
      <c r="F29" s="13">
        <f t="shared" ref="F29:O37" si="12">MAX((G29*F$28+G30*(1-F$28))/$C$3, F17)</f>
        <v>5</v>
      </c>
      <c r="G29" s="19">
        <f t="shared" si="12"/>
        <v>9.6000000000000014</v>
      </c>
      <c r="H29" s="19">
        <f t="shared" si="12"/>
        <v>17.280000000000012</v>
      </c>
      <c r="I29" s="19">
        <f t="shared" si="12"/>
        <v>29.0304</v>
      </c>
      <c r="J29" s="19">
        <f t="shared" si="12"/>
        <v>45.287424000000009</v>
      </c>
      <c r="K29" s="19">
        <f t="shared" si="12"/>
        <v>65.213890559999996</v>
      </c>
      <c r="L29" s="19">
        <f t="shared" si="12"/>
        <v>89.995168972799988</v>
      </c>
      <c r="M29" s="19">
        <f t="shared" si="12"/>
        <v>118.79362304409598</v>
      </c>
      <c r="N29" s="19">
        <f t="shared" si="12"/>
        <v>149.67996503556094</v>
      </c>
      <c r="O29" s="19">
        <f t="shared" si="12"/>
        <v>183.20827720352656</v>
      </c>
      <c r="P29" s="6">
        <f>P17</f>
        <v>222.04843197067419</v>
      </c>
      <c r="Q29" s="44" t="s">
        <v>48</v>
      </c>
    </row>
    <row r="30" spans="5:17" ht="17" customHeight="1" x14ac:dyDescent="0.45">
      <c r="E30" s="2" t="s">
        <v>43</v>
      </c>
      <c r="F30" s="15"/>
      <c r="G30" s="1">
        <f t="shared" si="12"/>
        <v>7.2</v>
      </c>
      <c r="H30" s="1">
        <f t="shared" si="12"/>
        <v>12.960000000000006</v>
      </c>
      <c r="I30" s="1">
        <f t="shared" si="12"/>
        <v>21.772800000000007</v>
      </c>
      <c r="J30" s="1">
        <f t="shared" si="12"/>
        <v>33.965568000000005</v>
      </c>
      <c r="K30" s="1">
        <f t="shared" si="12"/>
        <v>48.910417920000008</v>
      </c>
      <c r="L30" s="1">
        <f t="shared" si="12"/>
        <v>67.496376729599987</v>
      </c>
      <c r="M30" s="1">
        <f t="shared" si="12"/>
        <v>89.095217283071975</v>
      </c>
      <c r="N30" s="1">
        <f t="shared" si="12"/>
        <v>112.25997377667071</v>
      </c>
      <c r="O30" s="1">
        <f t="shared" ref="O30:O38" si="13">MAX((P30*O$28+P31*(1-O$28))/$C$3, O18)</f>
        <v>137.40620790264495</v>
      </c>
      <c r="P30" s="8">
        <f>P18</f>
        <v>166.53632397800564</v>
      </c>
      <c r="Q30" s="44"/>
    </row>
    <row r="31" spans="5:17" x14ac:dyDescent="0.45">
      <c r="F31" s="15"/>
      <c r="G31" s="4"/>
      <c r="H31" s="1">
        <f t="shared" si="12"/>
        <v>9.7200000000000006</v>
      </c>
      <c r="I31" s="1">
        <f t="shared" si="12"/>
        <v>16.329600000000006</v>
      </c>
      <c r="J31" s="1">
        <f t="shared" si="12"/>
        <v>25.474176000000011</v>
      </c>
      <c r="K31" s="1">
        <f t="shared" si="12"/>
        <v>36.682813440000004</v>
      </c>
      <c r="L31" s="1">
        <f t="shared" si="12"/>
        <v>50.622282547200008</v>
      </c>
      <c r="M31" s="1">
        <f t="shared" si="12"/>
        <v>66.821412962303995</v>
      </c>
      <c r="N31" s="1">
        <f t="shared" si="12"/>
        <v>84.194980332503036</v>
      </c>
      <c r="O31" s="1">
        <f t="shared" si="13"/>
        <v>103.05465592698371</v>
      </c>
      <c r="P31" s="8">
        <f>P19</f>
        <v>124.90224298350427</v>
      </c>
      <c r="Q31" s="44"/>
    </row>
    <row r="32" spans="5:17" x14ac:dyDescent="0.45">
      <c r="F32" s="15"/>
      <c r="G32" s="4"/>
      <c r="H32" s="1"/>
      <c r="I32" s="1">
        <f t="shared" si="12"/>
        <v>12.247200000000001</v>
      </c>
      <c r="J32" s="1">
        <f t="shared" si="12"/>
        <v>19.105632000000007</v>
      </c>
      <c r="K32" s="1">
        <f t="shared" si="12"/>
        <v>27.51211008000001</v>
      </c>
      <c r="L32" s="1">
        <f t="shared" si="12"/>
        <v>37.966711910400008</v>
      </c>
      <c r="M32" s="1">
        <f t="shared" si="12"/>
        <v>50.116059721728007</v>
      </c>
      <c r="N32" s="1">
        <f t="shared" si="12"/>
        <v>63.146235249377284</v>
      </c>
      <c r="O32" s="1">
        <f t="shared" si="13"/>
        <v>77.290991945237778</v>
      </c>
      <c r="P32" s="8">
        <f>P20</f>
        <v>93.676682237628185</v>
      </c>
      <c r="Q32" s="44"/>
    </row>
    <row r="33" spans="5:17" x14ac:dyDescent="0.45">
      <c r="F33" s="15"/>
      <c r="G33" s="4"/>
      <c r="H33" s="1"/>
      <c r="I33" s="1"/>
      <c r="J33" s="1">
        <f t="shared" si="12"/>
        <v>14.329224000000004</v>
      </c>
      <c r="K33" s="1">
        <f t="shared" si="12"/>
        <v>20.634082560000007</v>
      </c>
      <c r="L33" s="1">
        <f t="shared" si="12"/>
        <v>28.475033932800006</v>
      </c>
      <c r="M33" s="1">
        <f t="shared" si="12"/>
        <v>37.587044791296009</v>
      </c>
      <c r="N33" s="1">
        <f t="shared" si="12"/>
        <v>47.359676437032974</v>
      </c>
      <c r="O33" s="1">
        <f t="shared" si="13"/>
        <v>57.968243958928348</v>
      </c>
      <c r="P33" s="8">
        <f>P21</f>
        <v>70.25751167822115</v>
      </c>
      <c r="Q33" s="44"/>
    </row>
    <row r="34" spans="5:17" ht="17" customHeight="1" x14ac:dyDescent="0.45">
      <c r="E34" s="42"/>
      <c r="F34" s="15"/>
      <c r="G34" s="4"/>
      <c r="H34" s="1"/>
      <c r="I34" s="1"/>
      <c r="J34" s="1"/>
      <c r="K34" s="1">
        <f t="shared" si="12"/>
        <v>15.475561920000004</v>
      </c>
      <c r="L34" s="1">
        <f t="shared" si="12"/>
        <v>21.356275449600005</v>
      </c>
      <c r="M34" s="1">
        <f t="shared" si="12"/>
        <v>28.190283593472007</v>
      </c>
      <c r="N34" s="1">
        <f t="shared" si="12"/>
        <v>35.519757327774727</v>
      </c>
      <c r="O34" s="1">
        <f t="shared" si="13"/>
        <v>43.476182969196273</v>
      </c>
      <c r="P34" s="8">
        <f>P22</f>
        <v>52.693133758665873</v>
      </c>
      <c r="Q34" s="44"/>
    </row>
    <row r="35" spans="5:17" x14ac:dyDescent="0.45">
      <c r="E35" s="42"/>
      <c r="F35" s="15"/>
      <c r="G35" s="4"/>
      <c r="H35" s="1"/>
      <c r="I35" s="1"/>
      <c r="J35" s="1"/>
      <c r="K35" s="1"/>
      <c r="L35" s="1">
        <f t="shared" si="12"/>
        <v>16.017206587200004</v>
      </c>
      <c r="M35" s="1">
        <f t="shared" si="12"/>
        <v>21.142712695104006</v>
      </c>
      <c r="N35" s="1">
        <f t="shared" si="12"/>
        <v>26.639817995831049</v>
      </c>
      <c r="O35" s="1">
        <f t="shared" si="13"/>
        <v>32.607137226897201</v>
      </c>
      <c r="P35" s="8">
        <f>P23</f>
        <v>39.51985031899941</v>
      </c>
      <c r="Q35" s="44"/>
    </row>
    <row r="36" spans="5:17" x14ac:dyDescent="0.45">
      <c r="E36" s="42"/>
      <c r="F36" s="15"/>
      <c r="G36" s="4"/>
      <c r="H36" s="1"/>
      <c r="I36" s="1"/>
      <c r="J36" s="1"/>
      <c r="K36" s="1"/>
      <c r="L36" s="1"/>
      <c r="M36" s="1">
        <f t="shared" si="12"/>
        <v>15.857034521328005</v>
      </c>
      <c r="N36" s="1">
        <f t="shared" si="12"/>
        <v>19.979863496873289</v>
      </c>
      <c r="O36" s="1">
        <f t="shared" si="13"/>
        <v>24.455352920172903</v>
      </c>
      <c r="P36" s="8">
        <f>P24</f>
        <v>29.639887739249549</v>
      </c>
      <c r="Q36" s="44"/>
    </row>
    <row r="37" spans="5:17" x14ac:dyDescent="0.45">
      <c r="E37" s="42"/>
      <c r="F37" s="15"/>
      <c r="G37" s="4"/>
      <c r="H37" s="1"/>
      <c r="I37" s="1"/>
      <c r="J37" s="1"/>
      <c r="K37" s="1"/>
      <c r="L37" s="1"/>
      <c r="M37" s="1"/>
      <c r="N37" s="1">
        <f t="shared" si="12"/>
        <v>14.984897622654964</v>
      </c>
      <c r="O37" s="1">
        <f t="shared" si="13"/>
        <v>18.341514690129678</v>
      </c>
      <c r="P37" s="8">
        <f>P25</f>
        <v>22.229915804437169</v>
      </c>
      <c r="Q37" s="44"/>
    </row>
    <row r="38" spans="5:17" x14ac:dyDescent="0.45">
      <c r="E38" s="42"/>
      <c r="F38" s="15"/>
      <c r="G38" s="4"/>
      <c r="H38" s="1"/>
      <c r="I38" s="1"/>
      <c r="J38" s="1"/>
      <c r="K38" s="1"/>
      <c r="L38" s="1"/>
      <c r="M38" s="1"/>
      <c r="N38" s="1"/>
      <c r="O38" s="1">
        <f t="shared" si="13"/>
        <v>13.75613601759726</v>
      </c>
      <c r="P38" s="8">
        <f>P26</f>
        <v>16.672436853327881</v>
      </c>
      <c r="Q38" s="44"/>
    </row>
    <row r="39" spans="5:17" ht="17.5" thickBot="1" x14ac:dyDescent="0.5">
      <c r="E39" s="43"/>
      <c r="F39" s="15" t="s">
        <v>44</v>
      </c>
      <c r="G39" s="4"/>
      <c r="H39" s="1"/>
      <c r="I39" s="1"/>
      <c r="J39" s="1"/>
      <c r="K39" s="1"/>
      <c r="L39" s="1"/>
      <c r="M39" s="1"/>
      <c r="N39" s="1"/>
      <c r="O39" s="1"/>
      <c r="P39" s="8">
        <f>P27</f>
        <v>12.504327639995907</v>
      </c>
      <c r="Q39" s="46"/>
    </row>
    <row r="40" spans="5:17" x14ac:dyDescent="0.45">
      <c r="E40" s="2" t="s">
        <v>38</v>
      </c>
      <c r="F40" s="13">
        <f t="shared" ref="F40:N48" si="14">MAX(($C$8*G40+G41*$C$9)/$C$3,F17)</f>
        <v>35.862061435200005</v>
      </c>
      <c r="G40" s="19">
        <f t="shared" si="14"/>
        <v>43.034473722240001</v>
      </c>
      <c r="H40" s="19">
        <f t="shared" si="14"/>
        <v>51.641368466688007</v>
      </c>
      <c r="I40" s="19">
        <f t="shared" si="14"/>
        <v>61.969642160025607</v>
      </c>
      <c r="J40" s="19">
        <f t="shared" si="14"/>
        <v>74.363570592030712</v>
      </c>
      <c r="K40" s="19">
        <f t="shared" si="14"/>
        <v>89.236284710436848</v>
      </c>
      <c r="L40" s="19">
        <f t="shared" si="14"/>
        <v>107.08354165252422</v>
      </c>
      <c r="M40" s="19">
        <f t="shared" si="14"/>
        <v>128.50024998302905</v>
      </c>
      <c r="N40" s="19">
        <f t="shared" si="14"/>
        <v>154.20029997963488</v>
      </c>
      <c r="O40" s="19">
        <f>MAX(($C$8*P40+P41*$C$9)/$C$3,O17)</f>
        <v>185.04035997556181</v>
      </c>
      <c r="P40" s="14">
        <f>P6*P$5</f>
        <v>222.04843197067419</v>
      </c>
      <c r="Q40" s="47" t="s">
        <v>45</v>
      </c>
    </row>
    <row r="41" spans="5:17" x14ac:dyDescent="0.45">
      <c r="E41" s="2" t="s">
        <v>43</v>
      </c>
      <c r="F41" s="15"/>
      <c r="G41" s="1">
        <f t="shared" si="14"/>
        <v>32.27585529168001</v>
      </c>
      <c r="H41" s="1">
        <f t="shared" si="14"/>
        <v>38.731026350016009</v>
      </c>
      <c r="I41" s="1">
        <f t="shared" si="14"/>
        <v>46.477231620019204</v>
      </c>
      <c r="J41" s="1">
        <f t="shared" si="14"/>
        <v>55.772677944023044</v>
      </c>
      <c r="K41" s="1">
        <f t="shared" si="14"/>
        <v>66.927213532827651</v>
      </c>
      <c r="L41" s="1">
        <f t="shared" si="14"/>
        <v>80.312656239393178</v>
      </c>
      <c r="M41" s="1">
        <f t="shared" si="14"/>
        <v>96.375187487271816</v>
      </c>
      <c r="N41" s="1">
        <f t="shared" si="14"/>
        <v>115.65022498472617</v>
      </c>
      <c r="O41" s="1">
        <f t="shared" ref="O41:O49" si="15">MAX(($C$8*P41+P42*$C$9)/$C$3,O18)</f>
        <v>138.78026998167141</v>
      </c>
      <c r="P41" s="16">
        <f t="shared" ref="P41:P61" si="16">P7*P$5</f>
        <v>166.53632397800564</v>
      </c>
      <c r="Q41" s="45"/>
    </row>
    <row r="42" spans="5:17" x14ac:dyDescent="0.45">
      <c r="F42" s="15"/>
      <c r="G42" s="1"/>
      <c r="H42" s="1">
        <f t="shared" si="14"/>
        <v>29.048269762512003</v>
      </c>
      <c r="I42" s="1">
        <f t="shared" si="14"/>
        <v>34.857923715014401</v>
      </c>
      <c r="J42" s="1">
        <f t="shared" si="14"/>
        <v>41.82950845801728</v>
      </c>
      <c r="K42" s="1">
        <f t="shared" si="14"/>
        <v>50.195410149620741</v>
      </c>
      <c r="L42" s="1">
        <f t="shared" si="14"/>
        <v>60.234492179544887</v>
      </c>
      <c r="M42" s="1">
        <f t="shared" si="14"/>
        <v>72.281390615453859</v>
      </c>
      <c r="N42" s="1">
        <f t="shared" si="14"/>
        <v>86.737668738544627</v>
      </c>
      <c r="O42" s="1">
        <f t="shared" si="15"/>
        <v>104.08520248625355</v>
      </c>
      <c r="P42" s="16">
        <f t="shared" si="16"/>
        <v>124.90224298350427</v>
      </c>
      <c r="Q42" s="45"/>
    </row>
    <row r="43" spans="5:17" x14ac:dyDescent="0.45">
      <c r="F43" s="15"/>
      <c r="G43" s="1"/>
      <c r="H43" s="1"/>
      <c r="I43" s="1">
        <f t="shared" si="14"/>
        <v>26.143442786260806</v>
      </c>
      <c r="J43" s="1">
        <f t="shared" si="14"/>
        <v>31.372131343512969</v>
      </c>
      <c r="K43" s="1">
        <f t="shared" si="14"/>
        <v>37.64655761221556</v>
      </c>
      <c r="L43" s="1">
        <f t="shared" si="14"/>
        <v>45.175869134658669</v>
      </c>
      <c r="M43" s="1">
        <f t="shared" si="14"/>
        <v>54.211042961590408</v>
      </c>
      <c r="N43" s="1">
        <f t="shared" si="14"/>
        <v>65.053251553908481</v>
      </c>
      <c r="O43" s="1">
        <f t="shared" si="15"/>
        <v>78.063901864690166</v>
      </c>
      <c r="P43" s="16">
        <f t="shared" si="16"/>
        <v>93.676682237628185</v>
      </c>
      <c r="Q43" s="45"/>
    </row>
    <row r="44" spans="5:17" x14ac:dyDescent="0.45">
      <c r="F44" s="15"/>
      <c r="G44" s="1"/>
      <c r="H44" s="1"/>
      <c r="I44" s="1"/>
      <c r="J44" s="1">
        <f t="shared" si="14"/>
        <v>23.529098507634728</v>
      </c>
      <c r="K44" s="1">
        <f t="shared" si="14"/>
        <v>28.23491820916167</v>
      </c>
      <c r="L44" s="1">
        <f t="shared" si="14"/>
        <v>33.881901850993998</v>
      </c>
      <c r="M44" s="1">
        <f t="shared" si="14"/>
        <v>40.658282221192799</v>
      </c>
      <c r="N44" s="1">
        <f t="shared" si="14"/>
        <v>48.789938665431364</v>
      </c>
      <c r="O44" s="1">
        <f t="shared" si="15"/>
        <v>58.547926398517632</v>
      </c>
      <c r="P44" s="16">
        <f t="shared" si="16"/>
        <v>70.25751167822115</v>
      </c>
      <c r="Q44" s="45"/>
    </row>
    <row r="45" spans="5:17" x14ac:dyDescent="0.45">
      <c r="F45" s="15"/>
      <c r="G45" s="1"/>
      <c r="H45" s="1"/>
      <c r="I45" s="1"/>
      <c r="J45" s="1"/>
      <c r="K45" s="1">
        <f t="shared" si="14"/>
        <v>21.176188656871261</v>
      </c>
      <c r="L45" s="1">
        <f t="shared" si="14"/>
        <v>25.411426388245513</v>
      </c>
      <c r="M45" s="1">
        <f t="shared" si="14"/>
        <v>30.493711665894612</v>
      </c>
      <c r="N45" s="1">
        <f t="shared" si="14"/>
        <v>36.592453999073527</v>
      </c>
      <c r="O45" s="1">
        <f t="shared" si="15"/>
        <v>43.910944798888231</v>
      </c>
      <c r="P45" s="16">
        <f t="shared" si="16"/>
        <v>52.693133758665873</v>
      </c>
      <c r="Q45" s="45"/>
    </row>
    <row r="46" spans="5:17" x14ac:dyDescent="0.45">
      <c r="F46" s="15"/>
      <c r="G46" s="1"/>
      <c r="H46" s="1"/>
      <c r="I46" s="1"/>
      <c r="J46" s="1"/>
      <c r="K46" s="1"/>
      <c r="L46" s="1">
        <f t="shared" si="14"/>
        <v>19.058569791184134</v>
      </c>
      <c r="M46" s="1">
        <f t="shared" si="14"/>
        <v>22.87028374942096</v>
      </c>
      <c r="N46" s="1">
        <f t="shared" si="14"/>
        <v>27.444340499305149</v>
      </c>
      <c r="O46" s="1">
        <f t="shared" si="15"/>
        <v>32.933208599166178</v>
      </c>
      <c r="P46" s="16">
        <f t="shared" si="16"/>
        <v>39.51985031899941</v>
      </c>
      <c r="Q46" s="45"/>
    </row>
    <row r="47" spans="5:17" x14ac:dyDescent="0.45">
      <c r="F47" s="15"/>
      <c r="G47" s="1"/>
      <c r="H47" s="1"/>
      <c r="I47" s="1"/>
      <c r="J47" s="1"/>
      <c r="K47" s="1"/>
      <c r="L47" s="1"/>
      <c r="M47" s="1">
        <f t="shared" si="14"/>
        <v>17.152712812065719</v>
      </c>
      <c r="N47" s="1">
        <f t="shared" si="14"/>
        <v>20.583255374478856</v>
      </c>
      <c r="O47" s="1">
        <f t="shared" si="15"/>
        <v>24.699906449374627</v>
      </c>
      <c r="P47" s="16">
        <f t="shared" si="16"/>
        <v>29.639887739249549</v>
      </c>
      <c r="Q47" s="45"/>
    </row>
    <row r="48" spans="5:17" x14ac:dyDescent="0.45">
      <c r="F48" s="15"/>
      <c r="G48" s="1"/>
      <c r="H48" s="1"/>
      <c r="I48" s="1"/>
      <c r="J48" s="1"/>
      <c r="K48" s="1"/>
      <c r="L48" s="1"/>
      <c r="M48" s="1"/>
      <c r="N48" s="1">
        <f t="shared" si="14"/>
        <v>15.437441530859148</v>
      </c>
      <c r="O48" s="1">
        <f t="shared" si="15"/>
        <v>18.524929837030975</v>
      </c>
      <c r="P48" s="16">
        <f t="shared" si="16"/>
        <v>22.229915804437169</v>
      </c>
      <c r="Q48" s="45"/>
    </row>
    <row r="49" spans="5:17" x14ac:dyDescent="0.45">
      <c r="F49" s="15"/>
      <c r="G49" s="1"/>
      <c r="H49" s="1"/>
      <c r="I49" s="1"/>
      <c r="J49" s="1"/>
      <c r="K49" s="1"/>
      <c r="L49" s="1"/>
      <c r="M49" s="1"/>
      <c r="N49" s="1"/>
      <c r="O49" s="1">
        <f t="shared" si="15"/>
        <v>13.893697377773234</v>
      </c>
      <c r="P49" s="16">
        <f t="shared" si="16"/>
        <v>16.672436853327881</v>
      </c>
      <c r="Q49" s="45"/>
    </row>
    <row r="50" spans="5:17" ht="17.5" thickBot="1" x14ac:dyDescent="0.5">
      <c r="E50" s="3"/>
      <c r="F50" s="17" t="s">
        <v>44</v>
      </c>
      <c r="G50" s="23"/>
      <c r="H50" s="23"/>
      <c r="I50" s="23"/>
      <c r="J50" s="23"/>
      <c r="K50" s="23"/>
      <c r="L50" s="23"/>
      <c r="M50" s="23"/>
      <c r="N50" s="23"/>
      <c r="O50" s="23"/>
      <c r="P50" s="18">
        <f t="shared" si="16"/>
        <v>12.504327639995907</v>
      </c>
      <c r="Q50" s="48"/>
    </row>
    <row r="51" spans="5:17" x14ac:dyDescent="0.45">
      <c r="E51" s="2" t="s">
        <v>38</v>
      </c>
      <c r="F51" s="13">
        <f t="shared" ref="F51:N59" si="17">MAX((G51*$C$8+$C$9*G52)/$C$3-$C$6,F17)</f>
        <v>23.133130839558653</v>
      </c>
      <c r="G51" s="19">
        <f t="shared" si="17"/>
        <v>31.129848450380862</v>
      </c>
      <c r="H51" s="19">
        <f t="shared" si="17"/>
        <v>40.636227699657532</v>
      </c>
      <c r="I51" s="19">
        <f t="shared" si="17"/>
        <v>51.945674736982753</v>
      </c>
      <c r="J51" s="19">
        <f t="shared" si="17"/>
        <v>65.410136593103687</v>
      </c>
      <c r="K51" s="19">
        <f t="shared" si="17"/>
        <v>81.45233912015533</v>
      </c>
      <c r="L51" s="19">
        <f t="shared" si="17"/>
        <v>100.58126085274638</v>
      </c>
      <c r="M51" s="19">
        <f t="shared" si="17"/>
        <v>123.40978846204497</v>
      </c>
      <c r="N51" s="19">
        <f t="shared" si="17"/>
        <v>150.67356433627214</v>
      </c>
      <c r="O51" s="19">
        <f>MAX((P51*$C$8+$C$9*P52)/$C$3-$C$6,O17)</f>
        <v>183.20827720352656</v>
      </c>
      <c r="P51" s="6">
        <f>P$5*P6</f>
        <v>222.04843197067419</v>
      </c>
      <c r="Q51" s="47" t="s">
        <v>47</v>
      </c>
    </row>
    <row r="52" spans="5:17" x14ac:dyDescent="0.45">
      <c r="F52" s="15"/>
      <c r="G52" s="1">
        <f t="shared" si="17"/>
        <v>20.679634869781825</v>
      </c>
      <c r="H52" s="1">
        <f t="shared" si="17"/>
        <v>28.056044486941772</v>
      </c>
      <c r="I52" s="1">
        <f t="shared" si="17"/>
        <v>36.808201934904353</v>
      </c>
      <c r="J52" s="1">
        <f t="shared" si="17"/>
        <v>47.200453445835706</v>
      </c>
      <c r="K52" s="1">
        <f t="shared" si="17"/>
        <v>59.548772516931464</v>
      </c>
      <c r="L52" s="1">
        <f t="shared" si="17"/>
        <v>74.230197391019829</v>
      </c>
      <c r="M52" s="1">
        <f t="shared" si="17"/>
        <v>91.698583889973122</v>
      </c>
      <c r="N52" s="1">
        <f t="shared" si="17"/>
        <v>112.50517325220413</v>
      </c>
      <c r="O52" s="1">
        <f t="shared" ref="O52:O60" si="18">MAX((P52*$C$8+$C$9*P53)/$C$3-$C$6,O18)</f>
        <v>137.40620790264495</v>
      </c>
      <c r="P52" s="8">
        <f t="shared" ref="P52:P61" si="19">P$5*P7</f>
        <v>166.53632397800564</v>
      </c>
      <c r="Q52" s="45"/>
    </row>
    <row r="53" spans="5:17" x14ac:dyDescent="0.45">
      <c r="F53" s="15"/>
      <c r="G53" s="1"/>
      <c r="H53" s="1">
        <f t="shared" si="17"/>
        <v>18.730706096396478</v>
      </c>
      <c r="I53" s="1">
        <f t="shared" si="17"/>
        <v>25.568542937099124</v>
      </c>
      <c r="J53" s="1">
        <f t="shared" si="17"/>
        <v>33.666159493512943</v>
      </c>
      <c r="K53" s="1">
        <f t="shared" si="17"/>
        <v>43.2639513373949</v>
      </c>
      <c r="L53" s="1">
        <f t="shared" si="17"/>
        <v>54.650554523834181</v>
      </c>
      <c r="M53" s="1">
        <f t="shared" si="17"/>
        <v>68.162483610419187</v>
      </c>
      <c r="N53" s="1">
        <f t="shared" si="17"/>
        <v>84.194980332503022</v>
      </c>
      <c r="O53" s="1">
        <f t="shared" si="18"/>
        <v>103.0546559269837</v>
      </c>
      <c r="P53" s="8">
        <f t="shared" si="19"/>
        <v>124.90224298350427</v>
      </c>
      <c r="Q53" s="45"/>
    </row>
    <row r="54" spans="5:17" x14ac:dyDescent="0.45">
      <c r="F54" s="15"/>
      <c r="G54" s="1"/>
      <c r="H54" s="1"/>
      <c r="I54" s="1">
        <f t="shared" si="17"/>
        <v>17.274244243910132</v>
      </c>
      <c r="J54" s="1">
        <f t="shared" si="17"/>
        <v>23.643872705401215</v>
      </c>
      <c r="K54" s="1">
        <f t="shared" si="17"/>
        <v>31.170423653802906</v>
      </c>
      <c r="L54" s="1">
        <f t="shared" si="17"/>
        <v>40.069930365734791</v>
      </c>
      <c r="M54" s="1">
        <f t="shared" si="17"/>
        <v>50.621862707814401</v>
      </c>
      <c r="N54" s="1">
        <f t="shared" si="17"/>
        <v>63.146235249377284</v>
      </c>
      <c r="O54" s="1">
        <f t="shared" si="18"/>
        <v>77.290991945237778</v>
      </c>
      <c r="P54" s="8">
        <f t="shared" si="19"/>
        <v>93.676682237628185</v>
      </c>
      <c r="Q54" s="45"/>
    </row>
    <row r="55" spans="5:17" x14ac:dyDescent="0.45">
      <c r="F55" s="15"/>
      <c r="G55" s="1"/>
      <c r="H55" s="1"/>
      <c r="I55" s="1"/>
      <c r="J55" s="1">
        <f t="shared" si="17"/>
        <v>16.317260594101015</v>
      </c>
      <c r="K55" s="1">
        <f t="shared" si="17"/>
        <v>22.283932620218184</v>
      </c>
      <c r="L55" s="1">
        <f t="shared" si="17"/>
        <v>29.322537326079999</v>
      </c>
      <c r="M55" s="1">
        <f t="shared" si="17"/>
        <v>37.587044791295995</v>
      </c>
      <c r="N55" s="1">
        <f t="shared" si="17"/>
        <v>47.359676437032974</v>
      </c>
      <c r="O55" s="1">
        <f t="shared" si="18"/>
        <v>57.968243958928348</v>
      </c>
      <c r="P55" s="8">
        <f t="shared" si="19"/>
        <v>70.25751167822115</v>
      </c>
      <c r="Q55" s="45"/>
    </row>
    <row r="56" spans="5:17" x14ac:dyDescent="0.45">
      <c r="F56" s="15"/>
      <c r="G56" s="1"/>
      <c r="H56" s="1"/>
      <c r="I56" s="1"/>
      <c r="J56" s="1"/>
      <c r="K56" s="1">
        <f t="shared" si="17"/>
        <v>15.879094720096976</v>
      </c>
      <c r="L56" s="1">
        <f t="shared" si="17"/>
        <v>21.491902994560007</v>
      </c>
      <c r="M56" s="1">
        <f t="shared" si="17"/>
        <v>28.190283593472003</v>
      </c>
      <c r="N56" s="1">
        <f t="shared" si="17"/>
        <v>35.51975732777472</v>
      </c>
      <c r="O56" s="1">
        <f t="shared" si="18"/>
        <v>43.476182969196273</v>
      </c>
      <c r="P56" s="8">
        <f t="shared" si="19"/>
        <v>52.693133758665873</v>
      </c>
      <c r="Q56" s="45"/>
    </row>
    <row r="57" spans="5:17" x14ac:dyDescent="0.45">
      <c r="F57" s="15"/>
      <c r="G57" s="1"/>
      <c r="H57" s="1"/>
      <c r="I57" s="1"/>
      <c r="J57" s="1"/>
      <c r="K57" s="1"/>
      <c r="L57" s="1">
        <f t="shared" si="17"/>
        <v>16.0172065872</v>
      </c>
      <c r="M57" s="1">
        <f t="shared" si="17"/>
        <v>21.142712695104006</v>
      </c>
      <c r="N57" s="1">
        <f t="shared" si="17"/>
        <v>26.639817995831049</v>
      </c>
      <c r="O57" s="1">
        <f t="shared" si="18"/>
        <v>32.607137226897187</v>
      </c>
      <c r="P57" s="8">
        <f t="shared" si="19"/>
        <v>39.51985031899941</v>
      </c>
      <c r="Q57" s="45"/>
    </row>
    <row r="58" spans="5:17" x14ac:dyDescent="0.45">
      <c r="F58" s="15"/>
      <c r="G58" s="1"/>
      <c r="H58" s="1"/>
      <c r="I58" s="1"/>
      <c r="J58" s="1"/>
      <c r="K58" s="1"/>
      <c r="L58" s="1"/>
      <c r="M58" s="1">
        <f t="shared" si="17"/>
        <v>15.857034521328002</v>
      </c>
      <c r="N58" s="1">
        <f t="shared" si="17"/>
        <v>19.979863496873289</v>
      </c>
      <c r="O58" s="1">
        <f t="shared" si="18"/>
        <v>24.455352920172903</v>
      </c>
      <c r="P58" s="8">
        <f t="shared" si="19"/>
        <v>29.639887739249549</v>
      </c>
      <c r="Q58" s="45"/>
    </row>
    <row r="59" spans="5:17" x14ac:dyDescent="0.45">
      <c r="F59" s="15"/>
      <c r="G59" s="1"/>
      <c r="H59" s="1"/>
      <c r="I59" s="1"/>
      <c r="J59" s="1"/>
      <c r="K59" s="1"/>
      <c r="L59" s="1"/>
      <c r="M59" s="1"/>
      <c r="N59" s="1">
        <f t="shared" si="17"/>
        <v>14.984897622654962</v>
      </c>
      <c r="O59" s="1">
        <f t="shared" si="18"/>
        <v>18.341514690129678</v>
      </c>
      <c r="P59" s="8">
        <f t="shared" si="19"/>
        <v>22.229915804437169</v>
      </c>
      <c r="Q59" s="45"/>
    </row>
    <row r="60" spans="5:17" x14ac:dyDescent="0.45">
      <c r="F60" s="15"/>
      <c r="G60" s="1"/>
      <c r="H60" s="1"/>
      <c r="I60" s="1"/>
      <c r="J60" s="1"/>
      <c r="K60" s="1"/>
      <c r="L60" s="1"/>
      <c r="M60" s="1"/>
      <c r="N60" s="1"/>
      <c r="O60" s="1">
        <f t="shared" si="18"/>
        <v>13.756136017597257</v>
      </c>
      <c r="P60" s="8">
        <f t="shared" si="19"/>
        <v>16.672436853327881</v>
      </c>
      <c r="Q60" s="45"/>
    </row>
    <row r="61" spans="5:17" ht="17.5" thickBot="1" x14ac:dyDescent="0.5">
      <c r="E61" s="1"/>
      <c r="F61" s="17" t="s">
        <v>44</v>
      </c>
      <c r="G61" s="23"/>
      <c r="H61" s="23"/>
      <c r="I61" s="23"/>
      <c r="J61" s="23"/>
      <c r="K61" s="23"/>
      <c r="L61" s="23"/>
      <c r="M61" s="23"/>
      <c r="N61" s="23"/>
      <c r="O61" s="23"/>
      <c r="P61" s="12">
        <f t="shared" si="19"/>
        <v>12.504327639995907</v>
      </c>
      <c r="Q61" s="48"/>
    </row>
    <row r="62" spans="5:17" x14ac:dyDescent="0.45">
      <c r="E62" s="1"/>
      <c r="F62" s="1"/>
      <c r="G62" s="1"/>
      <c r="H62" s="1"/>
      <c r="I62" s="1"/>
      <c r="J62" s="1"/>
      <c r="K62" s="1"/>
      <c r="L62" s="1"/>
      <c r="M62" s="1"/>
      <c r="N62" s="1"/>
      <c r="O62" s="1"/>
      <c r="P62" s="1"/>
    </row>
    <row r="63" spans="5:17" x14ac:dyDescent="0.45">
      <c r="E63" s="1"/>
      <c r="F63" s="1"/>
      <c r="G63" s="1"/>
      <c r="H63" s="1"/>
      <c r="I63" s="1"/>
      <c r="J63" s="1"/>
      <c r="K63" s="1"/>
      <c r="L63" s="1"/>
      <c r="M63" s="1"/>
      <c r="N63" s="1"/>
      <c r="O63" s="1"/>
      <c r="P63" s="1"/>
    </row>
    <row r="64" spans="5:17" x14ac:dyDescent="0.45">
      <c r="E64" s="1"/>
      <c r="F64" s="1"/>
      <c r="G64" s="1"/>
      <c r="H64" s="1"/>
      <c r="I64" s="1"/>
      <c r="J64" s="1"/>
      <c r="K64" s="1"/>
      <c r="L64" s="1"/>
      <c r="M64" s="1"/>
      <c r="N64" s="1"/>
      <c r="O64" s="1"/>
      <c r="P64" s="1"/>
    </row>
    <row r="65" spans="5:16" x14ac:dyDescent="0.45">
      <c r="E65" s="1"/>
      <c r="F65" s="1"/>
      <c r="G65" s="1"/>
      <c r="H65" s="1"/>
      <c r="I65" s="1"/>
      <c r="J65" s="1"/>
      <c r="K65" s="1"/>
      <c r="L65" s="1"/>
      <c r="M65" s="1"/>
      <c r="N65" s="1"/>
      <c r="O65" s="1"/>
      <c r="P65" s="1"/>
    </row>
    <row r="66" spans="5:16" x14ac:dyDescent="0.45">
      <c r="E66" s="1"/>
      <c r="F66" s="1"/>
      <c r="G66" s="1"/>
      <c r="H66" s="1"/>
      <c r="I66" s="1"/>
      <c r="J66" s="1"/>
      <c r="K66" s="1"/>
      <c r="L66" s="1"/>
      <c r="M66" s="1"/>
      <c r="N66" s="1"/>
      <c r="O66" s="1"/>
      <c r="P66" s="1"/>
    </row>
    <row r="67" spans="5:16" x14ac:dyDescent="0.45">
      <c r="E67" s="1"/>
      <c r="F67" s="1"/>
      <c r="G67" s="1"/>
      <c r="H67" s="1"/>
      <c r="I67" s="1"/>
      <c r="J67" s="1"/>
      <c r="K67" s="1"/>
      <c r="L67" s="1"/>
      <c r="M67" s="1"/>
      <c r="N67" s="1"/>
      <c r="O67" s="1"/>
      <c r="P67" s="1"/>
    </row>
    <row r="68" spans="5:16" x14ac:dyDescent="0.45">
      <c r="E68" s="1"/>
      <c r="F68" s="1"/>
      <c r="G68" s="1"/>
      <c r="H68" s="1"/>
      <c r="I68" s="1"/>
      <c r="J68" s="1"/>
      <c r="K68" s="1"/>
      <c r="L68" s="1"/>
      <c r="M68" s="1"/>
      <c r="N68" s="1"/>
      <c r="O68" s="1"/>
      <c r="P68" s="1"/>
    </row>
    <row r="69" spans="5:16" x14ac:dyDescent="0.45">
      <c r="E69" s="1"/>
      <c r="F69" s="1"/>
      <c r="G69" s="1"/>
      <c r="H69" s="1"/>
      <c r="I69" s="1"/>
      <c r="J69" s="1"/>
      <c r="K69" s="1"/>
      <c r="L69" s="1"/>
      <c r="M69" s="1"/>
      <c r="N69" s="1"/>
      <c r="O69" s="1"/>
      <c r="P69" s="1"/>
    </row>
    <row r="70" spans="5:16" x14ac:dyDescent="0.45">
      <c r="E70" s="1"/>
      <c r="F70" s="1"/>
      <c r="G70" s="1"/>
      <c r="H70" s="1"/>
      <c r="I70" s="1"/>
      <c r="J70" s="1"/>
      <c r="K70" s="1"/>
      <c r="L70" s="1"/>
      <c r="M70" s="1"/>
      <c r="N70" s="1"/>
      <c r="O70" s="1"/>
      <c r="P70" s="1"/>
    </row>
    <row r="71" spans="5:16" x14ac:dyDescent="0.45">
      <c r="E71" s="1"/>
      <c r="F71" s="1"/>
      <c r="G71" s="1"/>
      <c r="H71" s="1"/>
      <c r="I71" s="1"/>
      <c r="J71" s="1"/>
      <c r="K71" s="1"/>
      <c r="L71" s="1"/>
      <c r="M71" s="1"/>
      <c r="N71" s="1"/>
      <c r="O71" s="1"/>
      <c r="P71" s="1"/>
    </row>
  </sheetData>
  <mergeCells count="3">
    <mergeCell ref="Q40:Q50"/>
    <mergeCell ref="Q51:Q61"/>
    <mergeCell ref="Q29:Q39"/>
  </mergeCells>
  <phoneticPr fontId="2" type="noConversion"/>
  <conditionalFormatting sqref="F29:O38">
    <cfRule type="expression" dxfId="2" priority="6">
      <formula>AND((G29*F$28+G30*(1-F$28))/$C$3&lt;=F17,NOT(ISBLANK(F29)))</formula>
    </cfRule>
  </conditionalFormatting>
  <conditionalFormatting sqref="F51:O60">
    <cfRule type="expression" dxfId="1" priority="4">
      <formula>AND((G51*$C$8+$C$9*G52)/$C$3-$C$6&lt;F17,NOT(ISBLANK(F51)))</formula>
    </cfRule>
  </conditionalFormatting>
  <conditionalFormatting sqref="F40:P50">
    <cfRule type="expression" dxfId="0" priority="2">
      <formula>AND(($C$8*G6+G7*$C$9)/$C$3*G$5&lt;F17,NOT(ISBLANK(F40)))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Problem 1</vt:lpstr>
      <vt:lpstr>Problem 2</vt:lpstr>
      <vt:lpstr>Problem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2023-03-04T09:06:03Z</dcterms:created>
  <dcterms:modified xsi:type="dcterms:W3CDTF">2023-03-05T09:52:08Z</dcterms:modified>
</cp:coreProperties>
</file>