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wc145\Desktop\ECON676\PS9\"/>
    </mc:Choice>
  </mc:AlternateContent>
  <xr:revisionPtr revIDLastSave="0" documentId="13_ncr:1_{72F4DC5A-D779-4B43-8447-1504482A0E4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Sheet1!$G$19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Sheet1!$G$37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F21" i="1"/>
  <c r="E21" i="1"/>
  <c r="D21" i="1"/>
  <c r="C21" i="1"/>
  <c r="G29" i="1"/>
  <c r="F29" i="1"/>
  <c r="E29" i="1"/>
  <c r="D29" i="1"/>
  <c r="C29" i="1"/>
  <c r="G23" i="1"/>
  <c r="F23" i="1"/>
  <c r="E23" i="1"/>
  <c r="D23" i="1"/>
  <c r="C23" i="1"/>
  <c r="D31" i="1"/>
  <c r="D32" i="1"/>
  <c r="D33" i="1"/>
  <c r="D34" i="1"/>
  <c r="D35" i="1"/>
  <c r="D22" i="1"/>
  <c r="D37" i="1"/>
  <c r="D38" i="1"/>
  <c r="E31" i="1"/>
  <c r="E32" i="1"/>
  <c r="E33" i="1"/>
  <c r="E34" i="1"/>
  <c r="E35" i="1"/>
  <c r="E22" i="1"/>
  <c r="E37" i="1"/>
  <c r="E38" i="1"/>
  <c r="F31" i="1"/>
  <c r="F32" i="1"/>
  <c r="F33" i="1"/>
  <c r="F34" i="1"/>
  <c r="F35" i="1"/>
  <c r="F22" i="1"/>
  <c r="F37" i="1"/>
  <c r="F38" i="1"/>
  <c r="G31" i="1"/>
  <c r="G32" i="1"/>
  <c r="G33" i="1"/>
  <c r="G34" i="1"/>
  <c r="G35" i="1"/>
  <c r="G22" i="1"/>
  <c r="G37" i="1"/>
  <c r="G38" i="1"/>
  <c r="C31" i="1"/>
  <c r="C22" i="1"/>
  <c r="C32" i="1"/>
  <c r="U4" i="1"/>
  <c r="E7" i="1"/>
  <c r="E6" i="1"/>
  <c r="E5" i="1"/>
  <c r="E26" i="1" a="1"/>
  <c r="E27" i="1"/>
  <c r="E26" i="1"/>
  <c r="E28" i="1"/>
  <c r="C26" i="1" a="1"/>
  <c r="C26" i="1"/>
  <c r="C27" i="1"/>
  <c r="C28" i="1"/>
  <c r="C33" i="1"/>
  <c r="C34" i="1"/>
  <c r="C35" i="1"/>
  <c r="C37" i="1"/>
  <c r="C38" i="1"/>
  <c r="D26" i="1" a="1"/>
  <c r="D27" i="1"/>
  <c r="D28" i="1"/>
  <c r="D26" i="1"/>
  <c r="F26" i="1" a="1"/>
  <c r="F27" i="1"/>
  <c r="F28" i="1"/>
  <c r="F26" i="1"/>
  <c r="G26" i="1" a="1"/>
  <c r="G26" i="1"/>
  <c r="G27" i="1"/>
  <c r="G28" i="1"/>
</calcChain>
</file>

<file path=xl/sharedStrings.xml><?xml version="1.0" encoding="utf-8"?>
<sst xmlns="http://schemas.openxmlformats.org/spreadsheetml/2006/main" count="45" uniqueCount="35">
  <si>
    <t>Calibration coeff</t>
  </si>
  <si>
    <t>Combo</t>
  </si>
  <si>
    <t>HML</t>
  </si>
  <si>
    <t>SMB</t>
  </si>
  <si>
    <t>UMD</t>
  </si>
  <si>
    <t>X</t>
  </si>
  <si>
    <t>A</t>
  </si>
  <si>
    <t>B</t>
  </si>
  <si>
    <t>C</t>
  </si>
  <si>
    <t>Panel A: U.S. sample</t>
  </si>
  <si>
    <t>Full Sample premium , 1926 - 2013</t>
  </si>
  <si>
    <t>Break-even NAV (billion)</t>
  </si>
  <si>
    <t>Gross return inputs</t>
  </si>
  <si>
    <t xml:space="preserve">Gross return (annualized %) </t>
  </si>
  <si>
    <t xml:space="preserve">Optimized Gross return (annualized %) </t>
  </si>
  <si>
    <t>Turnover (monthly)</t>
  </si>
  <si>
    <t>Number of stocks</t>
  </si>
  <si>
    <t>Calibration inputs</t>
  </si>
  <si>
    <t>A - Intercept</t>
  </si>
  <si>
    <t xml:space="preserve">B - Linear term </t>
  </si>
  <si>
    <t xml:space="preserve">C - Square root term </t>
  </si>
  <si>
    <t>Average stock's daily volume (million)</t>
  </si>
  <si>
    <t>Calculations</t>
  </si>
  <si>
    <t>Average dollar traded per stock (million)</t>
  </si>
  <si>
    <t>Average fraction of daily volume (%)</t>
  </si>
  <si>
    <t>Average market impact (bps)</t>
  </si>
  <si>
    <t>Total dollar costs (million, optimized)</t>
  </si>
  <si>
    <t>Total costs (%, optimized)</t>
  </si>
  <si>
    <t xml:space="preserve">Net return (annualized %) </t>
  </si>
  <si>
    <t>STREV</t>
  </si>
  <si>
    <t>Mean 1926 - 2015</t>
  </si>
  <si>
    <t>*</t>
  </si>
  <si>
    <t>Mean 1990 - 2015</t>
  </si>
  <si>
    <t>Dollar profits ($ million)</t>
  </si>
  <si>
    <t>DO NOT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</si>
</sst>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5" formatCode="#,##0.0"/>
    <numFmt numFmtId="166" formatCode="#,##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/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/>
    <xf numFmtId="4" fontId="2" fillId="2" borderId="0" xfId="0" applyNumberFormat="1" applyFont="1" applyFill="1" applyBorder="1"/>
    <xf numFmtId="3" fontId="2" fillId="2" borderId="0" xfId="0" applyNumberFormat="1" applyFont="1" applyFill="1" applyBorder="1" applyAlignment="1">
      <alignment vertical="top"/>
    </xf>
    <xf numFmtId="0" fontId="2" fillId="2" borderId="0" xfId="0" applyFont="1" applyFill="1" applyBorder="1"/>
    <xf numFmtId="4" fontId="6" fillId="2" borderId="0" xfId="2" applyNumberFormat="1" applyFont="1" applyFill="1" applyBorder="1" applyAlignment="1">
      <alignment horizontal="right"/>
    </xf>
    <xf numFmtId="4" fontId="2" fillId="2" borderId="0" xfId="0" applyNumberFormat="1" applyFont="1" applyFill="1" applyBorder="1" applyAlignment="1"/>
    <xf numFmtId="4" fontId="2" fillId="2" borderId="0" xfId="2" applyNumberFormat="1" applyFont="1" applyFill="1" applyBorder="1"/>
    <xf numFmtId="0" fontId="2" fillId="2" borderId="2" xfId="0" applyFont="1" applyFill="1" applyBorder="1" applyAlignment="1"/>
    <xf numFmtId="166" fontId="2" fillId="2" borderId="2" xfId="0" applyNumberFormat="1" applyFont="1" applyFill="1" applyBorder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3" fillId="2" borderId="0" xfId="4" applyFont="1" applyFill="1"/>
    <xf numFmtId="4" fontId="2" fillId="2" borderId="0" xfId="0" applyNumberFormat="1" applyFont="1" applyFill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3" fontId="2" fillId="2" borderId="0" xfId="1" applyFont="1" applyFill="1"/>
    <xf numFmtId="164" fontId="2" fillId="2" borderId="0" xfId="1" applyNumberFormat="1" applyFont="1" applyFill="1"/>
    <xf numFmtId="3" fontId="2" fillId="2" borderId="0" xfId="0" applyNumberFormat="1" applyFont="1" applyFill="1"/>
    <xf numFmtId="4" fontId="2" fillId="2" borderId="0" xfId="3" applyNumberFormat="1" applyFont="1" applyFill="1"/>
    <xf numFmtId="165" fontId="2" fillId="2" borderId="0" xfId="0" applyNumberFormat="1" applyFont="1" applyFill="1"/>
    <xf numFmtId="0" fontId="2" fillId="3" borderId="0" xfId="0" applyFont="1" applyFill="1" applyBorder="1" applyAlignment="1">
      <alignment horizontal="left" vertical="top" wrapText="1"/>
    </xf>
    <xf numFmtId="4" fontId="2" fillId="3" borderId="0" xfId="0" applyNumberFormat="1" applyFont="1" applyFill="1" applyBorder="1" applyAlignment="1">
      <alignment vertical="top"/>
    </xf>
    <xf numFmtId="0" fontId="3" fillId="2" borderId="0" xfId="0" applyFont="1" applyFill="1"/>
    <xf numFmtId="0" fontId="2" fillId="2" borderId="0" xfId="0" applyFont="1" applyFill="1" applyBorder="1" applyAlignment="1">
      <alignment horizontal="center"/>
    </xf>
    <xf numFmtId="166" fontId="2" fillId="2" borderId="0" xfId="0" applyNumberFormat="1" applyFont="1" applyFill="1" applyBorder="1"/>
    <xf numFmtId="0" fontId="2" fillId="4" borderId="0" xfId="0" applyFont="1" applyFill="1" applyBorder="1" applyAlignment="1"/>
    <xf numFmtId="4" fontId="2" fillId="4" borderId="0" xfId="0" applyNumberFormat="1" applyFont="1" applyFill="1" applyBorder="1"/>
    <xf numFmtId="4" fontId="6" fillId="4" borderId="0" xfId="2" applyNumberFormat="1" applyFont="1" applyFill="1" applyBorder="1" applyAlignment="1">
      <alignment horizontal="right"/>
    </xf>
    <xf numFmtId="0" fontId="2" fillId="6" borderId="0" xfId="0" applyFont="1" applyFill="1" applyBorder="1" applyAlignment="1"/>
    <xf numFmtId="0" fontId="7" fillId="5" borderId="0" xfId="0" applyFont="1" applyFill="1" applyBorder="1" applyAlignment="1"/>
    <xf numFmtId="4" fontId="7" fillId="5" borderId="0" xfId="0" applyNumberFormat="1" applyFont="1" applyFill="1" applyBorder="1"/>
    <xf numFmtId="4" fontId="5" fillId="6" borderId="0" xfId="0" applyNumberFormat="1" applyFont="1" applyFill="1" applyBorder="1"/>
    <xf numFmtId="0" fontId="2" fillId="7" borderId="0" xfId="0" applyFont="1" applyFill="1" applyBorder="1"/>
    <xf numFmtId="0" fontId="2" fillId="7" borderId="1" xfId="0" applyFont="1" applyFill="1" applyBorder="1"/>
    <xf numFmtId="4" fontId="2" fillId="7" borderId="0" xfId="0" applyNumberFormat="1" applyFont="1" applyFill="1" applyBorder="1"/>
    <xf numFmtId="4" fontId="2" fillId="7" borderId="0" xfId="0" applyNumberFormat="1" applyFont="1" applyFill="1"/>
    <xf numFmtId="0" fontId="2" fillId="7" borderId="2" xfId="0" applyFont="1" applyFill="1" applyBorder="1"/>
    <xf numFmtId="4" fontId="2" fillId="7" borderId="2" xfId="0" applyNumberFormat="1" applyFont="1" applyFill="1" applyBorder="1"/>
    <xf numFmtId="4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2" fontId="8" fillId="2" borderId="0" xfId="0" applyNumberFormat="1" applyFont="1" applyFill="1" applyBorder="1"/>
    <xf numFmtId="0" fontId="0" fillId="2" borderId="0" xfId="0" applyFill="1" applyBorder="1"/>
    <xf numFmtId="44" fontId="8" fillId="2" borderId="0" xfId="2" applyFont="1" applyFill="1" applyBorder="1"/>
    <xf numFmtId="165" fontId="2" fillId="2" borderId="0" xfId="0" applyNumberFormat="1" applyFont="1" applyFill="1" applyBorder="1"/>
    <xf numFmtId="4" fontId="8" fillId="2" borderId="0" xfId="0" applyNumberFormat="1" applyFont="1" applyFill="1" applyBorder="1"/>
    <xf numFmtId="0" fontId="4" fillId="2" borderId="2" xfId="0" applyFont="1" applyFill="1" applyBorder="1" applyAlignment="1">
      <alignment horizontal="center"/>
    </xf>
    <xf numFmtId="4" fontId="2" fillId="5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 13" xfId="4" xr:uid="{00000000-0005-0000-0000-000003000000}"/>
    <cellStyle name="Percent" xfId="3" builtinId="5"/>
  </cellStyles>
  <dxfs count="11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"/>
  <sheetViews>
    <sheetView tabSelected="1" topLeftCell="A17" zoomScale="130" zoomScaleNormal="130" workbookViewId="0">
      <selection activeCell="G20" sqref="G20"/>
    </sheetView>
  </sheetViews>
  <sheetFormatPr defaultRowHeight="14.4" x14ac:dyDescent="0.3"/>
  <cols>
    <col min="2" max="2" width="27.5546875" bestFit="1" customWidth="1"/>
    <col min="4" max="4" width="8.88671875" customWidth="1"/>
    <col min="7" max="7" width="9.5546875" customWidth="1"/>
    <col min="8" max="8" width="10.109375" bestFit="1" customWidth="1"/>
    <col min="11" max="11" width="20.109375" bestFit="1" customWidth="1"/>
    <col min="12" max="15" width="9" bestFit="1" customWidth="1"/>
    <col min="16" max="16" width="9.44140625" bestFit="1" customWidth="1"/>
  </cols>
  <sheetData>
    <row r="1" spans="1:28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3">
      <c r="A2" s="12"/>
      <c r="B2" s="12"/>
      <c r="C2" s="56" t="s">
        <v>34</v>
      </c>
      <c r="D2" s="56"/>
      <c r="E2" s="56"/>
      <c r="F2" s="12"/>
      <c r="G2" s="12"/>
      <c r="H2" s="12"/>
      <c r="I2" s="12"/>
      <c r="J2" s="12"/>
      <c r="K2" s="12"/>
      <c r="L2" s="53" t="s">
        <v>30</v>
      </c>
      <c r="M2" s="53"/>
      <c r="N2" s="53"/>
      <c r="O2" s="53"/>
      <c r="P2" s="53"/>
      <c r="Q2" s="54" t="s">
        <v>32</v>
      </c>
      <c r="R2" s="54"/>
      <c r="S2" s="54"/>
      <c r="T2" s="54"/>
      <c r="U2" s="54"/>
      <c r="V2" s="13"/>
      <c r="W2" s="13"/>
      <c r="X2" s="13"/>
      <c r="Y2" s="13"/>
      <c r="Z2" s="13"/>
      <c r="AA2" s="13"/>
      <c r="AB2" s="13"/>
    </row>
    <row r="3" spans="1:28" x14ac:dyDescent="0.3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3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3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3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3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3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3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3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3">
      <c r="A15" s="12"/>
      <c r="B15" s="52"/>
      <c r="C15" s="52"/>
      <c r="D15" s="52"/>
      <c r="E15" s="52"/>
      <c r="F15" s="52"/>
      <c r="G15" s="52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3">
      <c r="A16" s="12"/>
      <c r="B16" s="16" t="s">
        <v>9</v>
      </c>
      <c r="C16" s="55" t="s">
        <v>10</v>
      </c>
      <c r="D16" s="55"/>
      <c r="E16" s="55"/>
      <c r="F16" s="55"/>
      <c r="G16" s="55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3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3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/>
      <c r="I18" s="12"/>
      <c r="J18" s="12"/>
      <c r="K18" s="12"/>
      <c r="L18" s="18"/>
      <c r="M18" s="18"/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3">
      <c r="A19" s="12"/>
      <c r="B19" s="27" t="s">
        <v>11</v>
      </c>
      <c r="C19" s="28">
        <v>141.9068880371928</v>
      </c>
      <c r="D19" s="28">
        <v>213.32549100460568</v>
      </c>
      <c r="E19" s="28">
        <v>79.822010774191909</v>
      </c>
      <c r="F19" s="28">
        <v>96.9680122984783</v>
      </c>
      <c r="G19" s="28">
        <v>1.0000000000000001E-15</v>
      </c>
      <c r="H19" s="22"/>
      <c r="I19" s="12"/>
      <c r="J19" s="12"/>
      <c r="K19" s="12"/>
      <c r="L19" s="12"/>
      <c r="M19" s="12"/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3">
      <c r="A20" s="12"/>
      <c r="B20" s="19" t="s">
        <v>12</v>
      </c>
      <c r="C20" s="19"/>
      <c r="D20" s="19"/>
      <c r="E20" s="19"/>
      <c r="F20" s="19"/>
      <c r="G20" s="19"/>
      <c r="H20" s="12"/>
      <c r="I20" s="12"/>
      <c r="J20" s="12"/>
      <c r="K20" s="12"/>
      <c r="L20" s="12"/>
      <c r="M20" s="12"/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3">
      <c r="A21" s="12"/>
      <c r="B21" s="35" t="s">
        <v>13</v>
      </c>
      <c r="C21" s="38">
        <f>L4*0.5</f>
        <v>1.4750000000000001</v>
      </c>
      <c r="D21" s="38">
        <f>M4*(2/3)</f>
        <v>3.3</v>
      </c>
      <c r="E21" s="38">
        <f>N4*(5/6)</f>
        <v>6.835916666666666</v>
      </c>
      <c r="F21" s="38">
        <f>O4*(2/3)</f>
        <v>6.4720999999999993</v>
      </c>
      <c r="G21" s="38">
        <f>P4*(1/6)</f>
        <v>0.94166666666666665</v>
      </c>
      <c r="H21" s="22"/>
      <c r="I21" s="17"/>
      <c r="J21" s="18"/>
      <c r="K21" s="14"/>
      <c r="L21" s="12"/>
      <c r="M21" s="12"/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3">
      <c r="A22" s="14" t="s">
        <v>31</v>
      </c>
      <c r="B22" s="36" t="s">
        <v>14</v>
      </c>
      <c r="C22" s="37">
        <f>C21</f>
        <v>1.4750000000000001</v>
      </c>
      <c r="D22" s="37">
        <f t="shared" ref="D22:G22" si="0">D21</f>
        <v>3.3</v>
      </c>
      <c r="E22" s="37">
        <f t="shared" si="0"/>
        <v>6.835916666666666</v>
      </c>
      <c r="F22" s="37">
        <f t="shared" si="0"/>
        <v>6.4720999999999993</v>
      </c>
      <c r="G22" s="37">
        <f t="shared" si="0"/>
        <v>0.94166666666666665</v>
      </c>
      <c r="H22" s="22"/>
      <c r="I22" s="17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3">
      <c r="A23" s="12"/>
      <c r="B23" s="32" t="s">
        <v>15</v>
      </c>
      <c r="C23" s="33">
        <f>0.287169932835821</f>
        <v>0.28716993283582098</v>
      </c>
      <c r="D23" s="33">
        <f>0.443739733830845</f>
        <v>0.44373973383084497</v>
      </c>
      <c r="E23" s="33">
        <f>1.02319661691542</f>
        <v>1.0231966169154201</v>
      </c>
      <c r="F23" s="33">
        <f>0.89223710199005</f>
        <v>0.89223710199005002</v>
      </c>
      <c r="G23" s="33">
        <f>3</f>
        <v>3</v>
      </c>
      <c r="H23" s="23"/>
      <c r="I23" s="17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3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3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3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3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3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4"/>
      <c r="I28" s="12"/>
      <c r="J28" s="48"/>
      <c r="K28" s="46"/>
      <c r="L28" s="49"/>
      <c r="M28" s="49"/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3">
      <c r="A29" s="12"/>
      <c r="B29" s="32" t="s">
        <v>21</v>
      </c>
      <c r="C29" s="34">
        <f>107.884*2</f>
        <v>215.768</v>
      </c>
      <c r="D29" s="34">
        <f>119.007*2</f>
        <v>238.01400000000001</v>
      </c>
      <c r="E29" s="34">
        <f>125.869*2</f>
        <v>251.738</v>
      </c>
      <c r="F29" s="34">
        <f>113.957*2</f>
        <v>227.91399999999999</v>
      </c>
      <c r="G29" s="34">
        <f>115.01*2</f>
        <v>230.02</v>
      </c>
      <c r="H29" s="7"/>
      <c r="I29" s="12"/>
      <c r="J29" s="6"/>
      <c r="K29" s="46"/>
      <c r="L29" s="47"/>
      <c r="M29" s="47"/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3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3">
      <c r="A31" s="12"/>
      <c r="B31" s="3" t="s">
        <v>23</v>
      </c>
      <c r="C31" s="8">
        <f>1000*C23*C19/C24</f>
        <v>20.375695753290511</v>
      </c>
      <c r="D31" s="8">
        <f t="shared" ref="D31:G31" si="1">1000*D23*D19/D24</f>
        <v>47.33049829885902</v>
      </c>
      <c r="E31" s="8">
        <f t="shared" si="1"/>
        <v>40.83680568976969</v>
      </c>
      <c r="F31" s="8">
        <f t="shared" si="1"/>
        <v>43.259229139464907</v>
      </c>
      <c r="G31" s="8">
        <f t="shared" si="1"/>
        <v>1.5000000000000001E-15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3">
      <c r="A32" s="12"/>
      <c r="B32" s="3" t="s">
        <v>24</v>
      </c>
      <c r="C32" s="25">
        <f>100*C31/(C29)</f>
        <v>9.4433353200152528</v>
      </c>
      <c r="D32" s="25">
        <f t="shared" ref="D32:G32" si="2">100*D31/(D29)</f>
        <v>19.885594250278984</v>
      </c>
      <c r="E32" s="25">
        <f t="shared" si="2"/>
        <v>16.221947298290164</v>
      </c>
      <c r="F32" s="25">
        <f t="shared" si="2"/>
        <v>18.980505427251028</v>
      </c>
      <c r="G32" s="25">
        <f t="shared" si="2"/>
        <v>6.5211720719937403E-16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3">
      <c r="A33" s="12"/>
      <c r="B33" s="3" t="s">
        <v>25</v>
      </c>
      <c r="C33" s="8">
        <f>C26+(C32/100)*C27+C28*SQRT((C32/100))</f>
        <v>42.802770148190248</v>
      </c>
      <c r="D33" s="8">
        <f t="shared" ref="D33:G33" si="3">D26+(D32/100)*D27+D28*SQRT((D32/100))</f>
        <v>61.973284033696117</v>
      </c>
      <c r="E33" s="8">
        <f t="shared" si="3"/>
        <v>55.674521842914359</v>
      </c>
      <c r="F33" s="8">
        <f t="shared" si="3"/>
        <v>60.448276191822167</v>
      </c>
      <c r="G33" s="8">
        <f t="shared" si="3"/>
        <v>11.261309651386648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3">
      <c r="A34" s="12"/>
      <c r="B34" s="6" t="s">
        <v>26</v>
      </c>
      <c r="C34" s="9">
        <f>(C33/10000)*C31*C24</f>
        <v>174.42724438751</v>
      </c>
      <c r="D34" s="9">
        <f t="shared" ref="D34:G34" si="4">(D33/10000)*D31*D24</f>
        <v>586.6452829063121</v>
      </c>
      <c r="E34" s="9">
        <f t="shared" si="4"/>
        <v>454.71392607398644</v>
      </c>
      <c r="F34" s="9">
        <f t="shared" si="4"/>
        <v>522.98916617353927</v>
      </c>
      <c r="G34" s="9">
        <f t="shared" si="4"/>
        <v>3.3783928954159947E-15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3">
      <c r="A35" s="12"/>
      <c r="B35" s="6" t="s">
        <v>27</v>
      </c>
      <c r="C35" s="4">
        <f>12*100*C34/(C19*1000)</f>
        <v>1.4750002354371452</v>
      </c>
      <c r="D35" s="4">
        <f t="shared" ref="D35:G35" si="5">12*100*D34/(D19*1000)</f>
        <v>3.3000010274082796</v>
      </c>
      <c r="E35" s="4">
        <f t="shared" si="5"/>
        <v>6.8359178877664366</v>
      </c>
      <c r="F35" s="4">
        <f t="shared" si="5"/>
        <v>6.472103372362267</v>
      </c>
      <c r="G35" s="4">
        <f t="shared" si="5"/>
        <v>4.0540714744991933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3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3">
      <c r="A37" s="12"/>
      <c r="B37" s="3" t="s">
        <v>28</v>
      </c>
      <c r="C37" s="31">
        <f>C22-C35</f>
        <v>-2.3543714511298219E-7</v>
      </c>
      <c r="D37" s="31">
        <f t="shared" ref="D37:G37" si="6">D22-D35</f>
        <v>-1.0274082797856465E-6</v>
      </c>
      <c r="E37" s="31">
        <f t="shared" si="6"/>
        <v>-1.2210997706318949E-6</v>
      </c>
      <c r="F37" s="31">
        <f t="shared" si="6"/>
        <v>-3.3723622676617993E-6</v>
      </c>
      <c r="G37" s="31">
        <f t="shared" si="6"/>
        <v>-3.1124048078325268</v>
      </c>
      <c r="H37" s="4"/>
      <c r="I37" s="12"/>
      <c r="J37" s="50"/>
      <c r="K37" s="50"/>
      <c r="L37" s="49"/>
      <c r="M37" s="49"/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3">
      <c r="A38" s="12"/>
      <c r="B38" s="10" t="s">
        <v>33</v>
      </c>
      <c r="C38" s="11">
        <f>C37/100*C19*1000</f>
        <v>-3.3410152591344279E-4</v>
      </c>
      <c r="D38" s="11">
        <f t="shared" ref="D38:G38" si="7">D37/100*D19*1000</f>
        <v>-2.1917237574747032E-3</v>
      </c>
      <c r="E38" s="11">
        <f t="shared" si="7"/>
        <v>-9.7470639047742382E-4</v>
      </c>
      <c r="F38" s="11">
        <f t="shared" si="7"/>
        <v>-3.2701126584555353E-3</v>
      </c>
      <c r="G38" s="11">
        <f t="shared" si="7"/>
        <v>-3.1124048078325268E-14</v>
      </c>
      <c r="H38" s="4"/>
      <c r="I38" s="12"/>
      <c r="J38" s="50"/>
      <c r="K38" s="46"/>
      <c r="L38" s="51"/>
      <c r="M38" s="51"/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3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3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3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3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3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5">
    <mergeCell ref="B15:G15"/>
    <mergeCell ref="L2:P2"/>
    <mergeCell ref="Q2:U2"/>
    <mergeCell ref="C16:G16"/>
    <mergeCell ref="C2:E2"/>
  </mergeCells>
  <conditionalFormatting sqref="C37:G37">
    <cfRule type="expression" dxfId="10" priority="26">
      <formula>ABS(#REF!)&gt;=1.96</formula>
    </cfRule>
  </conditionalFormatting>
  <conditionalFormatting sqref="C22">
    <cfRule type="expression" dxfId="9" priority="27">
      <formula>ABS(#REF!)&gt;=1.96</formula>
    </cfRule>
  </conditionalFormatting>
  <conditionalFormatting sqref="H37">
    <cfRule type="expression" dxfId="8" priority="25">
      <formula>ABS(#REF!)&gt;=1.96</formula>
    </cfRule>
  </conditionalFormatting>
  <conditionalFormatting sqref="C21:G21">
    <cfRule type="expression" dxfId="7" priority="23">
      <formula>ABS(#REF!)&gt;=1.96</formula>
    </cfRule>
  </conditionalFormatting>
  <conditionalFormatting sqref="M4:O4">
    <cfRule type="expression" dxfId="6" priority="19">
      <formula>ABS(#REF!)&gt;=1.96</formula>
    </cfRule>
  </conditionalFormatting>
  <conditionalFormatting sqref="L4">
    <cfRule type="expression" dxfId="5" priority="18">
      <formula>ABS(#REF!)&gt;=1.96</formula>
    </cfRule>
  </conditionalFormatting>
  <conditionalFormatting sqref="R4:T4">
    <cfRule type="expression" dxfId="4" priority="17">
      <formula>ABS(#REF!)&gt;=1.96</formula>
    </cfRule>
  </conditionalFormatting>
  <conditionalFormatting sqref="Q4">
    <cfRule type="expression" dxfId="3" priority="16">
      <formula>ABS(#REF!)&gt;=1.96</formula>
    </cfRule>
  </conditionalFormatting>
  <conditionalFormatting sqref="C38:G38">
    <cfRule type="expression" dxfId="2" priority="15">
      <formula>ABS(#REF!)&gt;=1.96</formula>
    </cfRule>
  </conditionalFormatting>
  <conditionalFormatting sqref="H38">
    <cfRule type="expression" dxfId="1" priority="14">
      <formula>ABS(#REF!)&gt;=1.96</formula>
    </cfRule>
  </conditionalFormatting>
  <conditionalFormatting sqref="D22:G22">
    <cfRule type="expression" dxfId="0" priority="1">
      <formula>ABS(#REF!)&gt;=1.96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Wanxin Chen</cp:lastModifiedBy>
  <dcterms:created xsi:type="dcterms:W3CDTF">2016-01-13T18:27:36Z</dcterms:created>
  <dcterms:modified xsi:type="dcterms:W3CDTF">2019-04-15T01:17:40Z</dcterms:modified>
</cp:coreProperties>
</file>