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burst_10Mpk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<sst xmlns="http://schemas.openxmlformats.org/spreadsheetml/2006/main" count="14" uniqueCount="14">
  <si>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IPG SIZE [B]</t>
  </si>
  <si>
    <t xml:space="preserve">IPG PKT [cyc]</t>
  </si>
  <si>
    <t xml:space="preserve">min IPG GAP [cyc]</t>
  </si>
  <si>
    <t xml:space="preserve">DBG SIZE [B]</t>
  </si>
  <si>
    <t xml:space="preserve">DBG PKT [cyc]</t>
  </si>
  <si>
    <t xml:space="preserve">DBG GAP [cyc]</t>
  </si>
  <si>
    <t xml:space="preserve">THROUGH [Gbps]</t>
  </si>
  <si>
    <t xml:space="preserve">GAP – 1</t>
  </si>
  <si>
    <t xml:space="preserve">Max Datapath throughput [Gbps]</t>
  </si>
  <si>
    <t xml:space="preserve">Expected Raw Port Throughput [Gbps]</t>
  </si>
  <si>
    <t xml:space="preserve">Reported  throughput [Gbps]</t>
  </si>
  <si>
    <t xml:space="preserve">Expected Gap</t>
  </si>
  <si>
    <t xml:space="preserve">DBG_GAP</t>
  </si>
  <si>
    <t xml:space="preserve">delta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</si>
</sst>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9C000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00FFFF"/>
      </patternFill>
    </fill>
    <fill>
      <patternFill patternType="solid">
        <fgColor rgb="FFFF3333"/>
        <bgColor rgb="FFFF6600"/>
      </patternFill>
    </fill>
    <fill>
      <patternFill patternType="solid">
        <fgColor rgb="FFFFC000"/>
        <bgColor rgb="FFFF9900"/>
      </patternFill>
    </fill>
    <fill>
      <patternFill patternType="solid">
        <fgColor rgb="FFFF99FF"/>
        <bgColor rgb="FFCC99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thick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7CE"/>
      <rgbColor rgb="FF3366FF"/>
      <rgbColor rgb="FF33FF99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20" zoomScaleNormal="120" zoomScalePageLayoutView="100" workbookViewId="0">
      <selection pane="topLeft" activeCell="N26" activeCellId="0" sqref="N26"/>
    </sheetView>
  </sheetViews>
  <sheetFormatPr defaultRowHeight="13.2"/>
  <cols>
    <col collapsed="false" hidden="false" max="1" min="1" style="1" width="12.1479591836735"/>
    <col collapsed="false" hidden="false" max="2" min="2" style="1" width="12.6887755102041"/>
    <col collapsed="false" hidden="false" max="3" min="3" style="1" width="17.1428571428571"/>
    <col collapsed="false" hidden="false" max="4" min="4" style="1" width="12.9591836734694"/>
    <col collapsed="false" hidden="false" max="5" min="5" style="1" width="14.3112244897959"/>
    <col collapsed="false" hidden="false" max="6" min="6" style="1" width="15.2551020408163"/>
    <col collapsed="false" hidden="false" max="7" min="7" style="1" width="17.5510204081633"/>
    <col collapsed="false" hidden="false" max="8" min="8" style="1" width="11.0714285714286"/>
    <col collapsed="false" hidden="false" max="9" min="9" style="1" width="18.765306122449"/>
    <col collapsed="false" hidden="false" max="10" min="10" style="1" width="16.8724489795918"/>
    <col collapsed="false" hidden="false" max="11" min="11" style="1" width="16.469387755102"/>
    <col collapsed="false" hidden="false" max="12" min="12" style="1" width="14.1734693877551"/>
    <col collapsed="false" hidden="false" max="1025" min="13" style="1" width="11.0714285714286"/>
  </cols>
  <sheetData>
    <row r="1" customFormat="false" ht="33.1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1" t="s">
        <v>13</v>
      </c>
    </row>
    <row r="2" customFormat="false" ht="12.8" hidden="false" customHeight="false" outlineLevel="0" collapsed="false">
      <c r="A2" s="10" t="n">
        <f aca="false">D2-38</f>
        <v>26</v>
      </c>
      <c r="B2" s="10" t="n">
        <f aca="false">ROUNDUP((A2/32),0)</f>
        <v>1</v>
      </c>
      <c r="C2" s="10" t="n">
        <v>3</v>
      </c>
      <c r="D2" s="10" t="n">
        <v>64</v>
      </c>
      <c r="E2" s="10" t="n">
        <f aca="false">ROUNDUP((D2/32),0)</f>
        <v>2</v>
      </c>
      <c r="F2" s="10" t="n">
        <f aca="false">C2-(E2-B2)</f>
        <v>2</v>
      </c>
      <c r="G2" s="11" t="n">
        <f aca="false">(E2/(E2+F2))*50</f>
        <v>25</v>
      </c>
      <c r="H2" s="12" t="n">
        <f aca="false">(E2/(E2+(F2-1)))*50</f>
        <v>33.3333333333333</v>
      </c>
      <c r="I2" s="13" t="n">
        <f aca="false">D2/(32*E2)*200*32*8/1000</f>
        <v>51.2</v>
      </c>
      <c r="J2" s="14" t="n">
        <f aca="false">D2/(D2+20)*10*4</f>
        <v>30.4761904761905</v>
      </c>
      <c r="K2" s="14" t="n">
        <f aca="false">51.2*(D2/((E2+F2)*32))</f>
        <v>25.6</v>
      </c>
      <c r="L2" s="1" t="n">
        <f aca="false">I2/J2*E2-E2</f>
        <v>1.36</v>
      </c>
      <c r="M2" s="1" t="n">
        <f aca="false">ROUNDUP(0.8+(0.04*D2)-E2,0)</f>
        <v>2</v>
      </c>
      <c r="N2" s="1" t="n">
        <f aca="false">C2-M2</f>
        <v>1</v>
      </c>
    </row>
    <row r="3" customFormat="false" ht="12.8" hidden="false" customHeight="false" outlineLevel="0" collapsed="false">
      <c r="A3" s="10" t="n">
        <f aca="false">D3-38</f>
        <v>27</v>
      </c>
      <c r="B3" s="10" t="n">
        <f aca="false">ROUNDUP((A3/32),0)</f>
        <v>1</v>
      </c>
      <c r="C3" s="10" t="n">
        <v>3</v>
      </c>
      <c r="D3" s="10" t="n">
        <v>65</v>
      </c>
      <c r="E3" s="10" t="n">
        <f aca="false">ROUNDUP((D3/32),0)</f>
        <v>3</v>
      </c>
      <c r="F3" s="10" t="n">
        <f aca="false">C3-(E3-B3)</f>
        <v>1</v>
      </c>
      <c r="G3" s="11" t="n">
        <f aca="false">(E3/(E3+F3))*50</f>
        <v>37.5</v>
      </c>
      <c r="H3" s="12" t="n">
        <f aca="false">(E3/(E3+(F3-1)))*50</f>
        <v>50</v>
      </c>
      <c r="I3" s="13" t="n">
        <f aca="false">D3/(32*E3)*200*32*8/1000</f>
        <v>34.6666666666667</v>
      </c>
      <c r="J3" s="14" t="n">
        <f aca="false">D3/(D3+20)*10*4</f>
        <v>30.5882352941176</v>
      </c>
      <c r="K3" s="14" t="n">
        <f aca="false">51.2*(D3/((E3+F3)*32))</f>
        <v>26</v>
      </c>
      <c r="L3" s="1" t="n">
        <f aca="false">I3/J3*E3-E3</f>
        <v>0.4</v>
      </c>
      <c r="M3" s="1" t="n">
        <f aca="false">ROUNDUP(0.8+(0.04*D3)-E3,0)</f>
        <v>1</v>
      </c>
      <c r="N3" s="1" t="n">
        <f aca="false">C3-M3</f>
        <v>2</v>
      </c>
    </row>
    <row r="4" customFormat="false" ht="12.8" hidden="false" customHeight="false" outlineLevel="0" collapsed="false">
      <c r="A4" s="10" t="n">
        <f aca="false">D4-38</f>
        <v>58</v>
      </c>
      <c r="B4" s="10" t="n">
        <f aca="false">ROUNDUP((A4/32),0)</f>
        <v>2</v>
      </c>
      <c r="C4" s="10" t="n">
        <v>3</v>
      </c>
      <c r="D4" s="10" t="n">
        <v>96</v>
      </c>
      <c r="E4" s="10" t="n">
        <f aca="false">ROUNDUP((D4/32),0)</f>
        <v>3</v>
      </c>
      <c r="F4" s="10" t="n">
        <f aca="false">C4-(E4-B4)</f>
        <v>2</v>
      </c>
      <c r="G4" s="11" t="n">
        <f aca="false">(E4/(E4+F4))*50</f>
        <v>30</v>
      </c>
      <c r="H4" s="12" t="n">
        <f aca="false">(E4/(E4+(F4-1)))*50</f>
        <v>37.5</v>
      </c>
      <c r="I4" s="13" t="n">
        <f aca="false">D4/(32*E4)*200*32*8/1000</f>
        <v>51.2</v>
      </c>
      <c r="J4" s="14" t="n">
        <f aca="false">D4/(D4+20)*10*4</f>
        <v>33.1034482758621</v>
      </c>
      <c r="K4" s="14" t="n">
        <f aca="false">51.2*(D4/((E4+F4)*32))</f>
        <v>30.72</v>
      </c>
      <c r="L4" s="1" t="n">
        <f aca="false">I4/J4*E4-E4</f>
        <v>1.64</v>
      </c>
      <c r="M4" s="1" t="n">
        <f aca="false">ROUNDUP(0.8+(0.04*D4)-E4,0)</f>
        <v>2</v>
      </c>
      <c r="N4" s="1" t="n">
        <f aca="false">C4-M4</f>
        <v>1</v>
      </c>
    </row>
    <row r="5" customFormat="false" ht="12.8" hidden="false" customHeight="false" outlineLevel="0" collapsed="false">
      <c r="A5" s="10" t="n">
        <f aca="false">D5-38</f>
        <v>59</v>
      </c>
      <c r="B5" s="10" t="n">
        <f aca="false">ROUNDUP((A5/32),0)</f>
        <v>2</v>
      </c>
      <c r="C5" s="10" t="n">
        <v>3</v>
      </c>
      <c r="D5" s="10" t="n">
        <v>97</v>
      </c>
      <c r="E5" s="10" t="n">
        <f aca="false">ROUNDUP((D5/32),0)</f>
        <v>4</v>
      </c>
      <c r="F5" s="10" t="n">
        <f aca="false">C5-(E5-B5)</f>
        <v>1</v>
      </c>
      <c r="G5" s="11" t="n">
        <f aca="false">(E5/(E5+F5))*50</f>
        <v>40</v>
      </c>
      <c r="H5" s="12" t="n">
        <f aca="false">(E5/(E5+(F5-1)))*50</f>
        <v>50</v>
      </c>
      <c r="I5" s="13" t="n">
        <f aca="false">D5/(32*E5)*200*32*8/1000</f>
        <v>38.8</v>
      </c>
      <c r="J5" s="14" t="n">
        <f aca="false">D5/(D5+20)*10*4</f>
        <v>33.1623931623932</v>
      </c>
      <c r="K5" s="14" t="n">
        <f aca="false">51.2*(D5/((E5+F5)*32))</f>
        <v>31.04</v>
      </c>
      <c r="L5" s="1" t="n">
        <f aca="false">I5/J5*E5-E5</f>
        <v>0.679999999999999</v>
      </c>
      <c r="M5" s="1" t="n">
        <f aca="false">ROUNDUP(0.8+(0.04*D5)-E5,0)</f>
        <v>1</v>
      </c>
      <c r="N5" s="1" t="n">
        <f aca="false">C5-M5</f>
        <v>2</v>
      </c>
    </row>
    <row r="6" customFormat="false" ht="13.8" hidden="false" customHeight="false" outlineLevel="0" collapsed="false">
      <c r="A6" s="15" t="n">
        <f aca="false">D6-38</f>
        <v>90</v>
      </c>
      <c r="B6" s="15" t="n">
        <f aca="false">ROUNDUP((A6/32),0)</f>
        <v>3</v>
      </c>
      <c r="C6" s="15" t="n">
        <v>4</v>
      </c>
      <c r="D6" s="15" t="n">
        <v>128</v>
      </c>
      <c r="E6" s="15" t="n">
        <f aca="false">ROUNDUP((D6/32),0)</f>
        <v>4</v>
      </c>
      <c r="F6" s="15" t="n">
        <f aca="false">C6-(E6-B6)</f>
        <v>3</v>
      </c>
      <c r="G6" s="16" t="n">
        <f aca="false">(E6/(E6+F6))*50</f>
        <v>28.5714285714286</v>
      </c>
      <c r="H6" s="17" t="n">
        <f aca="false">(E6/(E6+(F6-1)))*50</f>
        <v>33.3333333333333</v>
      </c>
      <c r="I6" s="18" t="n">
        <f aca="false">D6/(32*E6)*200*32*8/1000</f>
        <v>51.2</v>
      </c>
      <c r="J6" s="19" t="n">
        <f aca="false">D6/(D6+20)*10*4</f>
        <v>34.5945945945946</v>
      </c>
      <c r="K6" s="19" t="n">
        <f aca="false">51.2*(D6/((E6+F6)*32))</f>
        <v>29.2571428571429</v>
      </c>
      <c r="L6" s="20" t="n">
        <f aca="false">I6/J6*E6-E6</f>
        <v>1.92</v>
      </c>
      <c r="M6" s="1" t="n">
        <f aca="false">ROUNDUP(0.8+(0.04*D6)-E6,0)</f>
        <v>2</v>
      </c>
      <c r="N6" s="1" t="n">
        <f aca="false">C6-M6</f>
        <v>2</v>
      </c>
    </row>
    <row r="7" customFormat="false" ht="13.8" hidden="false" customHeight="false" outlineLevel="0" collapsed="false">
      <c r="A7" s="15" t="n">
        <f aca="false">D7-38</f>
        <v>91</v>
      </c>
      <c r="B7" s="15" t="n">
        <f aca="false">ROUNDUP((A7/32),0)</f>
        <v>3</v>
      </c>
      <c r="C7" s="15" t="n">
        <v>4</v>
      </c>
      <c r="D7" s="15" t="n">
        <v>129</v>
      </c>
      <c r="E7" s="15" t="n">
        <f aca="false">ROUNDUP((D7/32),0)</f>
        <v>5</v>
      </c>
      <c r="F7" s="15" t="n">
        <f aca="false">C7-(E7-B7)</f>
        <v>2</v>
      </c>
      <c r="G7" s="16" t="n">
        <f aca="false">(E7/(E7+F7))*50</f>
        <v>35.7142857142857</v>
      </c>
      <c r="H7" s="17" t="n">
        <f aca="false">(E7/(E7+(F7-1)))*50</f>
        <v>41.6666666666667</v>
      </c>
      <c r="I7" s="18" t="n">
        <f aca="false">D7/(32*E7)*200*32*8/1000</f>
        <v>41.28</v>
      </c>
      <c r="J7" s="19" t="n">
        <f aca="false">D7/(D7+20)*10*4</f>
        <v>34.6308724832215</v>
      </c>
      <c r="K7" s="19" t="n">
        <f aca="false">51.2*(D7/((E7+F7)*32))</f>
        <v>29.4857142857143</v>
      </c>
      <c r="L7" s="20" t="n">
        <f aca="false">I7/J7*E7-E7</f>
        <v>0.960000000000001</v>
      </c>
      <c r="M7" s="1" t="n">
        <f aca="false">ROUNDUP(0.8+(0.04*D7)-E7,0)</f>
        <v>1</v>
      </c>
      <c r="N7" s="1" t="n">
        <f aca="false">C7-M7</f>
        <v>3</v>
      </c>
    </row>
    <row r="8" customFormat="false" ht="12.8" hidden="false" customHeight="false" outlineLevel="0" collapsed="false">
      <c r="A8" s="10" t="n">
        <f aca="false">D8-38</f>
        <v>122</v>
      </c>
      <c r="B8" s="10" t="n">
        <f aca="false">ROUNDUP((A8/32),0)</f>
        <v>4</v>
      </c>
      <c r="C8" s="10" t="n">
        <v>4</v>
      </c>
      <c r="D8" s="10" t="n">
        <v>160</v>
      </c>
      <c r="E8" s="10" t="n">
        <f aca="false">ROUNDUP((D8/32),0)</f>
        <v>5</v>
      </c>
      <c r="F8" s="10" t="n">
        <f aca="false">C8-(E8-B8)</f>
        <v>3</v>
      </c>
      <c r="G8" s="11" t="n">
        <f aca="false">(E8/(E8+F8))*50</f>
        <v>31.25</v>
      </c>
      <c r="H8" s="12" t="n">
        <f aca="false">(E8/(E8+(F8-1)))*50</f>
        <v>35.7142857142857</v>
      </c>
      <c r="I8" s="13" t="n">
        <f aca="false">D8/(32*E8)*200*32*8/1000</f>
        <v>51.2</v>
      </c>
      <c r="J8" s="14" t="n">
        <f aca="false">D8/(D8+20)*10*4</f>
        <v>35.5555555555556</v>
      </c>
      <c r="K8" s="14" t="n">
        <f aca="false">51.2*(D8/((E8+F8)*32))</f>
        <v>32</v>
      </c>
      <c r="L8" s="1" t="n">
        <f aca="false">I8/J8*E8-E8</f>
        <v>2.2</v>
      </c>
      <c r="M8" s="1" t="n">
        <f aca="false">ROUNDUP(0.8+(0.04*D8)-E8,0)</f>
        <v>3</v>
      </c>
      <c r="N8" s="1" t="n">
        <f aca="false">C8-M8</f>
        <v>1</v>
      </c>
    </row>
    <row r="9" customFormat="false" ht="12.8" hidden="false" customHeight="false" outlineLevel="0" collapsed="false">
      <c r="A9" s="10" t="n">
        <f aca="false">D9-38</f>
        <v>123</v>
      </c>
      <c r="B9" s="10" t="n">
        <f aca="false">ROUNDUP((A9/32),0)</f>
        <v>4</v>
      </c>
      <c r="C9" s="10" t="n">
        <v>4</v>
      </c>
      <c r="D9" s="10" t="n">
        <v>161</v>
      </c>
      <c r="E9" s="10" t="n">
        <f aca="false">ROUNDUP((D9/32),0)</f>
        <v>6</v>
      </c>
      <c r="F9" s="10" t="n">
        <f aca="false">C9-(E9-B9)</f>
        <v>2</v>
      </c>
      <c r="G9" s="11" t="n">
        <f aca="false">(E9/(E9+F9))*50</f>
        <v>37.5</v>
      </c>
      <c r="H9" s="12" t="n">
        <f aca="false">(E9/(E9+(F9-1)))*50</f>
        <v>42.8571428571429</v>
      </c>
      <c r="I9" s="13" t="n">
        <f aca="false">D9/(32*E9)*200*32*8/1000</f>
        <v>42.9333333333333</v>
      </c>
      <c r="J9" s="14" t="n">
        <f aca="false">D9/(D9+20)*10*4</f>
        <v>35.5801104972376</v>
      </c>
      <c r="K9" s="14" t="n">
        <f aca="false">51.2*(D9/((E9+F9)*32))</f>
        <v>32.2</v>
      </c>
      <c r="L9" s="1" t="n">
        <f aca="false">I9/J9*E9-E9</f>
        <v>1.24</v>
      </c>
      <c r="M9" s="1" t="n">
        <f aca="false">ROUNDUP(0.8+(0.04*D9)-E9,0)</f>
        <v>2</v>
      </c>
      <c r="N9" s="1" t="n">
        <f aca="false">C9-M9</f>
        <v>2</v>
      </c>
    </row>
    <row r="10" customFormat="false" ht="12.8" hidden="false" customHeight="false" outlineLevel="0" collapsed="false">
      <c r="A10" s="10" t="n">
        <f aca="false">D10-38</f>
        <v>154</v>
      </c>
      <c r="B10" s="10" t="n">
        <f aca="false">ROUNDUP((A10/32),0)</f>
        <v>5</v>
      </c>
      <c r="C10" s="10" t="n">
        <v>4</v>
      </c>
      <c r="D10" s="10" t="n">
        <v>192</v>
      </c>
      <c r="E10" s="10" t="n">
        <f aca="false">ROUNDUP((D10/32),0)</f>
        <v>6</v>
      </c>
      <c r="F10" s="10" t="n">
        <f aca="false">C10-(E10-B10)</f>
        <v>3</v>
      </c>
      <c r="G10" s="11" t="n">
        <f aca="false">(E10/(E10+F10))*50</f>
        <v>33.3333333333333</v>
      </c>
      <c r="H10" s="12" t="n">
        <f aca="false">(E10/(E10+(F10-1)))*50</f>
        <v>37.5</v>
      </c>
      <c r="I10" s="13" t="n">
        <f aca="false">D10/(32*E10)*200*32*8/1000</f>
        <v>51.2</v>
      </c>
      <c r="J10" s="14" t="n">
        <f aca="false">D10/(D10+20)*10*4</f>
        <v>36.2264150943396</v>
      </c>
      <c r="K10" s="14" t="n">
        <f aca="false">51.2*(D10/((E10+F10)*32))</f>
        <v>34.1333333333333</v>
      </c>
      <c r="L10" s="1" t="n">
        <f aca="false">I10/J10*E10-E10</f>
        <v>2.48</v>
      </c>
      <c r="M10" s="1" t="n">
        <f aca="false">ROUNDUP(0.8+(0.04*D10)-E10,0)</f>
        <v>3</v>
      </c>
      <c r="N10" s="1" t="n">
        <f aca="false">C10-M10</f>
        <v>1</v>
      </c>
    </row>
    <row r="11" customFormat="false" ht="12.8" hidden="false" customHeight="false" outlineLevel="0" collapsed="false">
      <c r="A11" s="10" t="n">
        <f aca="false">D11-38</f>
        <v>155</v>
      </c>
      <c r="B11" s="10" t="n">
        <f aca="false">ROUNDUP((A11/32),0)</f>
        <v>5</v>
      </c>
      <c r="C11" s="10" t="n">
        <v>4</v>
      </c>
      <c r="D11" s="10" t="n">
        <v>193</v>
      </c>
      <c r="E11" s="10" t="n">
        <f aca="false">ROUNDUP((D11/32),0)</f>
        <v>7</v>
      </c>
      <c r="F11" s="10" t="n">
        <f aca="false">C11-(E11-B11)</f>
        <v>2</v>
      </c>
      <c r="G11" s="11" t="n">
        <f aca="false">(E11/(E11+F11))*50</f>
        <v>38.8888888888889</v>
      </c>
      <c r="H11" s="12" t="n">
        <f aca="false">(E11/(E11+(F11-1)))*50</f>
        <v>43.75</v>
      </c>
      <c r="I11" s="13" t="n">
        <f aca="false">D11/(32*E11)*200*32*8/1000</f>
        <v>44.1142857142857</v>
      </c>
      <c r="J11" s="14" t="n">
        <f aca="false">D11/(D11+20)*10*4</f>
        <v>36.2441314553991</v>
      </c>
      <c r="K11" s="14" t="n">
        <f aca="false">51.2*(D11/((E11+F11)*32))</f>
        <v>34.3111111111111</v>
      </c>
      <c r="L11" s="1" t="n">
        <f aca="false">I11/J11*E11-E11</f>
        <v>1.52</v>
      </c>
      <c r="M11" s="1" t="n">
        <f aca="false">ROUNDUP(0.8+(0.04*D11)-E11,0)</f>
        <v>2</v>
      </c>
      <c r="N11" s="1" t="n">
        <f aca="false">C11-M11</f>
        <v>2</v>
      </c>
    </row>
    <row r="12" customFormat="false" ht="12.8" hidden="false" customHeight="false" outlineLevel="0" collapsed="false">
      <c r="A12" s="10" t="n">
        <f aca="false">D12-38</f>
        <v>186</v>
      </c>
      <c r="B12" s="10" t="n">
        <f aca="false">ROUNDUP((A12/32),0)</f>
        <v>6</v>
      </c>
      <c r="C12" s="10" t="n">
        <v>4</v>
      </c>
      <c r="D12" s="10" t="n">
        <v>224</v>
      </c>
      <c r="E12" s="10" t="n">
        <f aca="false">ROUNDUP((D12/32),0)</f>
        <v>7</v>
      </c>
      <c r="F12" s="10" t="n">
        <f aca="false">C12-(E12-B12)</f>
        <v>3</v>
      </c>
      <c r="G12" s="11" t="n">
        <f aca="false">(E12/(E12+F12))*50</f>
        <v>35</v>
      </c>
      <c r="H12" s="12" t="n">
        <f aca="false">(E12/(E12+(F12-1)))*50</f>
        <v>38.8888888888889</v>
      </c>
      <c r="I12" s="13" t="n">
        <f aca="false">D12/(32*E12)*200*32*8/1000</f>
        <v>51.2</v>
      </c>
      <c r="J12" s="14" t="n">
        <f aca="false">D12/(D12+20)*10*4</f>
        <v>36.7213114754098</v>
      </c>
      <c r="K12" s="14" t="n">
        <f aca="false">51.2*(D12/((E12+F12)*32))</f>
        <v>35.84</v>
      </c>
      <c r="L12" s="1" t="n">
        <f aca="false">I12/J12*E12-E12</f>
        <v>2.76</v>
      </c>
      <c r="M12" s="1" t="n">
        <f aca="false">ROUNDUP(0.8+(0.04*D12)-E12,0)</f>
        <v>3</v>
      </c>
      <c r="N12" s="1" t="n">
        <f aca="false">C12-M12</f>
        <v>1</v>
      </c>
    </row>
    <row r="13" customFormat="false" ht="12.8" hidden="false" customHeight="false" outlineLevel="0" collapsed="false">
      <c r="A13" s="10" t="n">
        <f aca="false">D13-38</f>
        <v>187</v>
      </c>
      <c r="B13" s="10" t="n">
        <f aca="false">ROUNDUP((A13/32),0)</f>
        <v>6</v>
      </c>
      <c r="C13" s="10" t="n">
        <v>4</v>
      </c>
      <c r="D13" s="10" t="n">
        <v>225</v>
      </c>
      <c r="E13" s="10" t="n">
        <f aca="false">ROUNDUP((D13/32),0)</f>
        <v>8</v>
      </c>
      <c r="F13" s="10" t="n">
        <f aca="false">C13-(E13-B13)</f>
        <v>2</v>
      </c>
      <c r="G13" s="11" t="n">
        <f aca="false">(E13/(E13+F13))*50</f>
        <v>40</v>
      </c>
      <c r="H13" s="12" t="n">
        <f aca="false">(E13/(E13+(F13-1)))*50</f>
        <v>44.4444444444444</v>
      </c>
      <c r="I13" s="13" t="n">
        <f aca="false">D13/(32*E13)*200*32*8/1000</f>
        <v>45</v>
      </c>
      <c r="J13" s="14" t="n">
        <f aca="false">D13/(D13+20)*10*4</f>
        <v>36.734693877551</v>
      </c>
      <c r="K13" s="14" t="n">
        <f aca="false">51.2*(D13/((E13+F13)*32))</f>
        <v>36</v>
      </c>
      <c r="L13" s="1" t="n">
        <f aca="false">I13/J13*E13-E13</f>
        <v>1.8</v>
      </c>
      <c r="M13" s="1" t="n">
        <f aca="false">ROUNDUP(0.8+(0.04*D13)-E13,0)</f>
        <v>2</v>
      </c>
      <c r="N13" s="1" t="n">
        <f aca="false">C13-M13</f>
        <v>2</v>
      </c>
    </row>
    <row r="14" customFormat="false" ht="12.8" hidden="false" customHeight="false" outlineLevel="0" collapsed="false">
      <c r="A14" s="10" t="n">
        <f aca="false">D14-38</f>
        <v>218</v>
      </c>
      <c r="B14" s="10" t="n">
        <f aca="false">ROUNDUP((A14/32),0)</f>
        <v>7</v>
      </c>
      <c r="C14" s="10" t="n">
        <v>5</v>
      </c>
      <c r="D14" s="10" t="n">
        <v>256</v>
      </c>
      <c r="E14" s="10" t="n">
        <f aca="false">ROUNDUP((D14/32),0)</f>
        <v>8</v>
      </c>
      <c r="F14" s="10" t="n">
        <f aca="false">C14-(E14-B14)</f>
        <v>4</v>
      </c>
      <c r="G14" s="11" t="n">
        <f aca="false">(E14/(E14+F14))*50</f>
        <v>33.3333333333333</v>
      </c>
      <c r="H14" s="12" t="n">
        <f aca="false">(E14/(E14+(F14-1)))*50</f>
        <v>36.3636363636364</v>
      </c>
      <c r="I14" s="13" t="n">
        <f aca="false">D14/(32*E14)*200*32*8/1000</f>
        <v>51.2</v>
      </c>
      <c r="J14" s="14" t="n">
        <f aca="false">D14/(D14+20)*10*4</f>
        <v>37.1014492753623</v>
      </c>
      <c r="K14" s="14" t="n">
        <f aca="false">51.2*(D14/((E14+F14)*32))</f>
        <v>34.1333333333333</v>
      </c>
      <c r="L14" s="1" t="n">
        <f aca="false">I14/J14*E14-E14</f>
        <v>3.04</v>
      </c>
      <c r="M14" s="1" t="n">
        <f aca="false">ROUNDUP(0.8+(0.04*D14)-E14,0)</f>
        <v>4</v>
      </c>
      <c r="N14" s="1" t="n">
        <f aca="false">C14-M14</f>
        <v>1</v>
      </c>
    </row>
    <row r="15" customFormat="false" ht="12.8" hidden="false" customHeight="false" outlineLevel="0" collapsed="false">
      <c r="A15" s="10" t="n">
        <f aca="false">D15-38</f>
        <v>219</v>
      </c>
      <c r="B15" s="10" t="n">
        <f aca="false">ROUNDUP((A15/32),0)</f>
        <v>7</v>
      </c>
      <c r="C15" s="10" t="n">
        <v>5</v>
      </c>
      <c r="D15" s="10" t="n">
        <v>257</v>
      </c>
      <c r="E15" s="10" t="n">
        <f aca="false">ROUNDUP((D15/32),0)</f>
        <v>9</v>
      </c>
      <c r="F15" s="10" t="n">
        <f aca="false">C15-(E15-B15)</f>
        <v>3</v>
      </c>
      <c r="G15" s="11" t="n">
        <f aca="false">(E15/(E15+F15))*50</f>
        <v>37.5</v>
      </c>
      <c r="H15" s="12" t="n">
        <f aca="false">(E15/(E15+(F15-1)))*50</f>
        <v>40.9090909090909</v>
      </c>
      <c r="I15" s="13" t="n">
        <f aca="false">D15/(32*E15)*200*32*8/1000</f>
        <v>45.6888888888889</v>
      </c>
      <c r="J15" s="14" t="n">
        <f aca="false">D15/(D15+20)*10*4</f>
        <v>37.1119133574007</v>
      </c>
      <c r="K15" s="14" t="n">
        <f aca="false">51.2*(D15/((E15+F15)*32))</f>
        <v>34.2666666666667</v>
      </c>
      <c r="L15" s="1" t="n">
        <f aca="false">I15/J15*E15-E15</f>
        <v>2.08</v>
      </c>
      <c r="M15" s="1" t="n">
        <f aca="false">ROUNDUP(0.8+(0.04*D15)-E15,0)</f>
        <v>3</v>
      </c>
      <c r="N15" s="1" t="n">
        <f aca="false">C15-M15</f>
        <v>2</v>
      </c>
    </row>
    <row r="16" customFormat="false" ht="12.8" hidden="false" customHeight="false" outlineLevel="0" collapsed="false">
      <c r="A16" s="10" t="n">
        <f aca="false">D16-38</f>
        <v>346</v>
      </c>
      <c r="B16" s="10" t="n">
        <f aca="false">ROUNDUP((A16/32),0)</f>
        <v>11</v>
      </c>
      <c r="C16" s="10" t="n">
        <v>6</v>
      </c>
      <c r="D16" s="10" t="n">
        <v>384</v>
      </c>
      <c r="E16" s="10" t="n">
        <f aca="false">ROUNDUP((D16/32),0)</f>
        <v>12</v>
      </c>
      <c r="F16" s="10" t="n">
        <f aca="false">C16-(E16-B16)</f>
        <v>5</v>
      </c>
      <c r="G16" s="11" t="n">
        <f aca="false">(E16/(E16+F16))*50</f>
        <v>35.2941176470588</v>
      </c>
      <c r="H16" s="12" t="n">
        <f aca="false">(E16/(E16+(F16-1)))*50</f>
        <v>37.5</v>
      </c>
      <c r="I16" s="13" t="n">
        <f aca="false">D16/(32*E16)*200*32*8/1000</f>
        <v>51.2</v>
      </c>
      <c r="J16" s="14" t="n">
        <f aca="false">D16/(D16+20)*10*4</f>
        <v>38.019801980198</v>
      </c>
      <c r="K16" s="14" t="n">
        <f aca="false">51.2*(D16/((E16+F16)*32))</f>
        <v>36.1411764705882</v>
      </c>
      <c r="L16" s="1" t="n">
        <f aca="false">I16/J16*E16-E16</f>
        <v>4.16</v>
      </c>
      <c r="M16" s="1" t="n">
        <f aca="false">ROUNDUP(0.8+(0.04*D16)-E16,0)</f>
        <v>5</v>
      </c>
      <c r="N16" s="1" t="n">
        <f aca="false">C16-M16</f>
        <v>1</v>
      </c>
    </row>
    <row r="17" customFormat="false" ht="12.8" hidden="false" customHeight="false" outlineLevel="0" collapsed="false">
      <c r="A17" s="10" t="n">
        <f aca="false">D17-38</f>
        <v>347</v>
      </c>
      <c r="B17" s="10" t="n">
        <f aca="false">ROUNDUP((A17/32),0)</f>
        <v>11</v>
      </c>
      <c r="C17" s="10" t="n">
        <v>6</v>
      </c>
      <c r="D17" s="10" t="n">
        <v>385</v>
      </c>
      <c r="E17" s="10" t="n">
        <f aca="false">ROUNDUP((D17/32),0)</f>
        <v>13</v>
      </c>
      <c r="F17" s="10" t="n">
        <f aca="false">C17-(E17-B17)</f>
        <v>4</v>
      </c>
      <c r="G17" s="11" t="n">
        <f aca="false">(E17/(E17+F17))*50</f>
        <v>38.2352941176471</v>
      </c>
      <c r="H17" s="12" t="n">
        <f aca="false">(E17/(E17+(F17-1)))*50</f>
        <v>40.625</v>
      </c>
      <c r="I17" s="13" t="n">
        <f aca="false">D17/(32*E17)*200*32*8/1000</f>
        <v>47.3846153846154</v>
      </c>
      <c r="J17" s="14" t="n">
        <f aca="false">D17/(D17+20)*10*4</f>
        <v>38.0246913580247</v>
      </c>
      <c r="K17" s="14" t="n">
        <f aca="false">51.2*(D17/((E17+F17)*32))</f>
        <v>36.2352941176471</v>
      </c>
      <c r="L17" s="1" t="n">
        <f aca="false">I17/J17*E17-E17</f>
        <v>3.2</v>
      </c>
      <c r="M17" s="1" t="n">
        <f aca="false">ROUNDUP(0.8+(0.04*D17)-E17,0)</f>
        <v>4</v>
      </c>
      <c r="N17" s="1" t="n">
        <f aca="false">C17-M17</f>
        <v>2</v>
      </c>
    </row>
    <row r="18" customFormat="false" ht="12.8" hidden="false" customHeight="false" outlineLevel="0" collapsed="false">
      <c r="A18" s="10" t="n">
        <f aca="false">D18-38</f>
        <v>474</v>
      </c>
      <c r="B18" s="10" t="n">
        <f aca="false">ROUNDUP((A18/32),0)</f>
        <v>15</v>
      </c>
      <c r="C18" s="10" t="n">
        <v>7</v>
      </c>
      <c r="D18" s="10" t="n">
        <v>512</v>
      </c>
      <c r="E18" s="10" t="n">
        <f aca="false">ROUNDUP((D18/32),0)</f>
        <v>16</v>
      </c>
      <c r="F18" s="10" t="n">
        <f aca="false">C18-(E18-B18)</f>
        <v>6</v>
      </c>
      <c r="G18" s="11" t="n">
        <f aca="false">(E18/(E18+F18))*50</f>
        <v>36.3636363636364</v>
      </c>
      <c r="H18" s="12" t="n">
        <f aca="false">(E18/(E18+(F18-1)))*50</f>
        <v>38.0952380952381</v>
      </c>
      <c r="I18" s="13" t="n">
        <f aca="false">D18/(32*E18)*200*32*8/1000</f>
        <v>51.2</v>
      </c>
      <c r="J18" s="14" t="n">
        <f aca="false">D18/(D18+20)*10*4</f>
        <v>38.4962406015038</v>
      </c>
      <c r="K18" s="14" t="n">
        <f aca="false">51.2*(D18/((E18+F18)*32))</f>
        <v>37.2363636363636</v>
      </c>
      <c r="L18" s="1" t="n">
        <f aca="false">I18/J18*E18-E18</f>
        <v>5.28</v>
      </c>
      <c r="M18" s="1" t="n">
        <f aca="false">ROUNDUP(0.8+(0.04*D18)-E18,0)</f>
        <v>6</v>
      </c>
      <c r="N18" s="1" t="n">
        <f aca="false">C18-M18</f>
        <v>1</v>
      </c>
    </row>
    <row r="19" customFormat="false" ht="12.8" hidden="false" customHeight="false" outlineLevel="0" collapsed="false">
      <c r="A19" s="10" t="n">
        <f aca="false">D19-38</f>
        <v>475</v>
      </c>
      <c r="B19" s="10" t="n">
        <f aca="false">ROUNDUP((A19/32),0)</f>
        <v>15</v>
      </c>
      <c r="C19" s="10" t="n">
        <v>7</v>
      </c>
      <c r="D19" s="10" t="n">
        <v>513</v>
      </c>
      <c r="E19" s="10" t="n">
        <f aca="false">ROUNDUP((D19/32),0)</f>
        <v>17</v>
      </c>
      <c r="F19" s="10" t="n">
        <f aca="false">C19-(E19-B19)</f>
        <v>5</v>
      </c>
      <c r="G19" s="11" t="n">
        <f aca="false">(E19/(E19+F19))*50</f>
        <v>38.6363636363636</v>
      </c>
      <c r="H19" s="12" t="n">
        <f aca="false">(E19/(E19+(F19-1)))*50</f>
        <v>40.4761904761905</v>
      </c>
      <c r="I19" s="13" t="n">
        <f aca="false">D19/(32*E19)*200*32*8/1000</f>
        <v>48.2823529411765</v>
      </c>
      <c r="J19" s="14" t="n">
        <f aca="false">D19/(D19+20)*10*4</f>
        <v>38.4990619136961</v>
      </c>
      <c r="K19" s="14" t="n">
        <f aca="false">51.2*(D19/((E19+F19)*32))</f>
        <v>37.3090909090909</v>
      </c>
      <c r="L19" s="1" t="n">
        <f aca="false">I19/J19*E19-E19</f>
        <v>4.32</v>
      </c>
      <c r="M19" s="1" t="n">
        <f aca="false">ROUNDUP(0.8+(0.04*D19)-E19,0)</f>
        <v>5</v>
      </c>
      <c r="N19" s="1" t="n">
        <f aca="false">C19-M19</f>
        <v>2</v>
      </c>
    </row>
    <row r="20" customFormat="false" ht="12.8" hidden="false" customHeight="false" outlineLevel="0" collapsed="false">
      <c r="A20" s="10" t="n">
        <f aca="false">D20-38</f>
        <v>730</v>
      </c>
      <c r="B20" s="10" t="n">
        <f aca="false">ROUNDUP((A20/32),0)</f>
        <v>23</v>
      </c>
      <c r="C20" s="10" t="n">
        <v>9</v>
      </c>
      <c r="D20" s="10" t="n">
        <v>768</v>
      </c>
      <c r="E20" s="10" t="n">
        <f aca="false">ROUNDUP((D20/32),0)</f>
        <v>24</v>
      </c>
      <c r="F20" s="10" t="n">
        <f aca="false">C20-(E20-B20)</f>
        <v>8</v>
      </c>
      <c r="G20" s="11" t="n">
        <f aca="false">(E20/(E20+F20))*50</f>
        <v>37.5</v>
      </c>
      <c r="H20" s="12" t="n">
        <f aca="false">(E20/(E20+(F20-1)))*50</f>
        <v>38.7096774193548</v>
      </c>
      <c r="I20" s="13" t="n">
        <f aca="false">D20/(32*E20)*200*32*8/1000</f>
        <v>51.2</v>
      </c>
      <c r="J20" s="14" t="n">
        <f aca="false">D20/(D20+20)*10*4</f>
        <v>38.9847715736041</v>
      </c>
      <c r="K20" s="14" t="n">
        <f aca="false">51.2*(D20/((E20+F20)*32))</f>
        <v>38.4</v>
      </c>
      <c r="L20" s="1" t="n">
        <f aca="false">I20/J20*E20-E20</f>
        <v>7.52</v>
      </c>
      <c r="M20" s="1" t="n">
        <f aca="false">ROUNDUP(0.8+(0.04*D20)-E20,0)</f>
        <v>8</v>
      </c>
      <c r="N20" s="1" t="n">
        <f aca="false">C20-M20</f>
        <v>1</v>
      </c>
    </row>
    <row r="21" customFormat="false" ht="12.8" hidden="false" customHeight="false" outlineLevel="0" collapsed="false">
      <c r="A21" s="10" t="n">
        <f aca="false">D21-38</f>
        <v>731</v>
      </c>
      <c r="B21" s="10" t="n">
        <f aca="false">ROUNDUP((A21/32),0)</f>
        <v>23</v>
      </c>
      <c r="C21" s="10" t="n">
        <v>9</v>
      </c>
      <c r="D21" s="10" t="n">
        <v>769</v>
      </c>
      <c r="E21" s="10" t="n">
        <f aca="false">ROUNDUP((D21/32),0)</f>
        <v>25</v>
      </c>
      <c r="F21" s="10" t="n">
        <f aca="false">C21-(E21-B21)</f>
        <v>7</v>
      </c>
      <c r="G21" s="11" t="n">
        <f aca="false">(E21/(E21+F21))*50</f>
        <v>39.0625</v>
      </c>
      <c r="H21" s="12" t="n">
        <f aca="false">(E21/(E21+(F21-1)))*50</f>
        <v>40.3225806451613</v>
      </c>
      <c r="I21" s="13" t="n">
        <f aca="false">D21/(32*E21)*200*32*8/1000</f>
        <v>49.216</v>
      </c>
      <c r="J21" s="14" t="n">
        <f aca="false">D21/(D21+20)*10*4</f>
        <v>38.9860583016477</v>
      </c>
      <c r="K21" s="14" t="n">
        <f aca="false">51.2*(D21/((E21+F21)*32))</f>
        <v>38.45</v>
      </c>
      <c r="L21" s="1" t="n">
        <f aca="false">I21/J21*E21-E21</f>
        <v>6.56</v>
      </c>
      <c r="M21" s="1" t="n">
        <f aca="false">ROUNDUP(0.8+(0.04*D21)-E21,0)</f>
        <v>7</v>
      </c>
      <c r="N21" s="1" t="n">
        <f aca="false">C21-M21</f>
        <v>2</v>
      </c>
    </row>
    <row r="22" customFormat="false" ht="12.8" hidden="false" customHeight="false" outlineLevel="0" collapsed="false">
      <c r="A22" s="10" t="n">
        <f aca="false">D22-38</f>
        <v>986</v>
      </c>
      <c r="B22" s="10" t="n">
        <f aca="false">ROUNDUP((A22/32),0)</f>
        <v>31</v>
      </c>
      <c r="C22" s="10" t="n">
        <v>11</v>
      </c>
      <c r="D22" s="10" t="n">
        <v>1024</v>
      </c>
      <c r="E22" s="10" t="n">
        <f aca="false">ROUNDUP((D22/32),0)</f>
        <v>32</v>
      </c>
      <c r="F22" s="10" t="n">
        <f aca="false">C22-(E22-B22)</f>
        <v>10</v>
      </c>
      <c r="G22" s="11" t="n">
        <f aca="false">(E22/(E22+F22))*50</f>
        <v>38.0952380952381</v>
      </c>
      <c r="H22" s="12" t="n">
        <f aca="false">(E22/(E22+(F22-1)))*50</f>
        <v>39.0243902439024</v>
      </c>
      <c r="I22" s="13" t="n">
        <f aca="false">D22/(32*E22)*200*32*8/1000</f>
        <v>51.2</v>
      </c>
      <c r="J22" s="14" t="n">
        <f aca="false">D22/(D22+20)*10*4</f>
        <v>39.2337164750958</v>
      </c>
      <c r="K22" s="14" t="n">
        <f aca="false">51.2*(D22/((E22+F22)*32))</f>
        <v>39.0095238095238</v>
      </c>
      <c r="L22" s="1" t="n">
        <f aca="false">I22/J22*E22-E22</f>
        <v>9.76000000000001</v>
      </c>
      <c r="M22" s="1" t="n">
        <f aca="false">ROUNDUP(0.8+(0.04*D22)-E22,0)</f>
        <v>10</v>
      </c>
      <c r="N22" s="1" t="n">
        <f aca="false">C22-M22</f>
        <v>1</v>
      </c>
    </row>
    <row r="23" customFormat="false" ht="12.8" hidden="false" customHeight="false" outlineLevel="0" collapsed="false">
      <c r="A23" s="10" t="n">
        <f aca="false">D23-38</f>
        <v>987</v>
      </c>
      <c r="B23" s="10" t="n">
        <f aca="false">ROUNDUP((A23/32),0)</f>
        <v>31</v>
      </c>
      <c r="C23" s="10" t="n">
        <v>11</v>
      </c>
      <c r="D23" s="10" t="n">
        <v>1025</v>
      </c>
      <c r="E23" s="10" t="n">
        <f aca="false">ROUNDUP((D23/32),0)</f>
        <v>33</v>
      </c>
      <c r="F23" s="10" t="n">
        <f aca="false">C23-(E23-B23)</f>
        <v>9</v>
      </c>
      <c r="G23" s="11" t="n">
        <f aca="false">(E23/(E23+F23))*50</f>
        <v>39.2857142857143</v>
      </c>
      <c r="H23" s="12" t="n">
        <f aca="false">(E23/(E23+(F23-1)))*50</f>
        <v>40.2439024390244</v>
      </c>
      <c r="I23" s="13" t="n">
        <f aca="false">D23/(32*E23)*200*32*8/1000</f>
        <v>49.6969696969697</v>
      </c>
      <c r="J23" s="14" t="n">
        <f aca="false">D23/(D23+20)*10*4</f>
        <v>39.2344497607655</v>
      </c>
      <c r="K23" s="14" t="n">
        <f aca="false">51.2*(D23/((E23+F23)*32))</f>
        <v>39.0476190476191</v>
      </c>
      <c r="L23" s="1" t="n">
        <f aca="false">I23/J23*E23-E23</f>
        <v>8.8</v>
      </c>
      <c r="M23" s="1" t="n">
        <f aca="false">ROUNDUP(0.8+(0.04*D23)-E23,0)</f>
        <v>9</v>
      </c>
      <c r="N23" s="1" t="n">
        <f aca="false">C23-M23</f>
        <v>2</v>
      </c>
    </row>
    <row r="24" customFormat="false" ht="12.8" hidden="false" customHeight="false" outlineLevel="0" collapsed="false">
      <c r="A24" s="10" t="n">
        <f aca="false">D24-38</f>
        <v>1476</v>
      </c>
      <c r="B24" s="10" t="n">
        <f aca="false">ROUNDUP((A24/32),0)</f>
        <v>47</v>
      </c>
      <c r="C24" s="10" t="n">
        <v>15</v>
      </c>
      <c r="D24" s="10" t="n">
        <v>1514</v>
      </c>
      <c r="E24" s="10" t="n">
        <f aca="false">ROUNDUP((D24/32),0)</f>
        <v>48</v>
      </c>
      <c r="F24" s="10" t="n">
        <f aca="false">C24-(E24-B24)</f>
        <v>14</v>
      </c>
      <c r="G24" s="11" t="n">
        <f aca="false">(E24/(E24+F24))*50</f>
        <v>38.7096774193548</v>
      </c>
      <c r="H24" s="12" t="n">
        <f aca="false">(E24/(E24+(F24-1)))*50</f>
        <v>39.344262295082</v>
      </c>
      <c r="I24" s="13" t="n">
        <f aca="false">D24/(32*E24)*200*32*8/1000</f>
        <v>50.4666666666667</v>
      </c>
      <c r="J24" s="14" t="n">
        <f aca="false">D24/(D24+20)*10*4</f>
        <v>39.4784876140808</v>
      </c>
      <c r="K24" s="14" t="n">
        <f aca="false">51.2*(D24/((E24+F24)*32))</f>
        <v>39.0709677419355</v>
      </c>
      <c r="L24" s="1" t="n">
        <f aca="false">I24/J24*E24-E24</f>
        <v>13.36</v>
      </c>
      <c r="M24" s="1" t="n">
        <f aca="false">ROUNDUP(0.8+(0.04*D24)-E24,0)</f>
        <v>14</v>
      </c>
      <c r="N24" s="1" t="n">
        <f aca="false">C24-M24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2018-04-26T09:50:23Z</dcterms:created>
  <dc:creator/>
  <dc:description/>
  <dc:language>en-GB</dc:language>
  <cp:lastModifiedBy/>
  <dcterms:modified xsi:type="dcterms:W3CDTF">2018-04-27T15:58:05Z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